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btuser\Documents\GitHub\IAC-Decarb-Tools\apps\lcc\"/>
    </mc:Choice>
  </mc:AlternateContent>
  <xr:revisionPtr revIDLastSave="0" documentId="13_ncr:1_{C78BA654-CEBE-4A0A-BC9F-8C5700221C34}" xr6:coauthVersionLast="47" xr6:coauthVersionMax="47" xr10:uidLastSave="{00000000-0000-0000-0000-000000000000}"/>
  <bookViews>
    <workbookView xWindow="-120" yWindow="-120" windowWidth="38640" windowHeight="21120" xr2:uid="{97D6AEB7-8C9F-4C65-9F84-0606D60EF083}"/>
  </bookViews>
  <sheets>
    <sheet name="Title" sheetId="8" r:id="rId1"/>
    <sheet name="Inputs for Conserved Energy" sheetId="11" r:id="rId2"/>
    <sheet name="Inputs for Avoided CO2" sheetId="3" r:id="rId3"/>
    <sheet name="Emission Factors" sheetId="10" r:id="rId4"/>
    <sheet name="Summarized Recommendations" sheetId="2" state="hidden" r:id="rId5"/>
    <sheet name="Complete" sheetId="5" state="hidden" r:id="rId6"/>
    <sheet name="Summarized" sheetId="4" state="hidden" r:id="rId7"/>
    <sheet name="Grid Emissions" sheetId="7" state="hidden" r:id="rId8"/>
    <sheet name="Grid Emission Forecast"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7" i="3" l="1"/>
  <c r="Z87" i="3"/>
  <c r="AA86" i="3"/>
  <c r="Z86" i="3"/>
  <c r="AA85" i="3"/>
  <c r="Z85" i="3"/>
  <c r="AA84" i="3"/>
  <c r="Z84" i="3"/>
  <c r="AA83" i="3"/>
  <c r="Z83" i="3"/>
  <c r="AA82" i="3"/>
  <c r="Z82" i="3"/>
  <c r="AA81" i="3"/>
  <c r="Z81" i="3"/>
  <c r="AA80" i="3"/>
  <c r="Z80" i="3"/>
  <c r="AA79" i="3"/>
  <c r="Z79" i="3"/>
  <c r="AA78" i="3"/>
  <c r="Z78" i="3"/>
  <c r="AA77" i="3"/>
  <c r="Z77" i="3"/>
  <c r="AA76" i="3"/>
  <c r="Z76" i="3"/>
  <c r="AA75" i="3"/>
  <c r="Z75" i="3"/>
  <c r="AA74" i="3"/>
  <c r="Z74" i="3"/>
  <c r="AA73" i="3"/>
  <c r="Z73" i="3"/>
  <c r="AA72" i="3"/>
  <c r="Z72" i="3"/>
  <c r="AA71" i="3"/>
  <c r="Z71" i="3"/>
  <c r="AA70" i="3"/>
  <c r="Z70" i="3"/>
  <c r="AA69" i="3"/>
  <c r="Z69" i="3"/>
  <c r="AA68" i="3"/>
  <c r="Z68" i="3"/>
  <c r="AA67" i="3"/>
  <c r="Z67" i="3"/>
  <c r="AA66" i="3"/>
  <c r="Z66" i="3"/>
  <c r="AA65" i="3"/>
  <c r="Z65" i="3"/>
  <c r="AA64" i="3"/>
  <c r="Z64" i="3"/>
  <c r="AA63" i="3"/>
  <c r="Z63" i="3"/>
  <c r="AA62" i="3"/>
  <c r="Z62" i="3"/>
  <c r="AA61" i="3"/>
  <c r="Z61" i="3"/>
  <c r="AA60" i="3"/>
  <c r="Z60" i="3"/>
  <c r="AA59" i="3"/>
  <c r="Z59" i="3"/>
  <c r="AA58" i="3"/>
  <c r="Z58" i="3"/>
  <c r="AA57" i="3"/>
  <c r="Z57" i="3"/>
  <c r="AA56" i="3"/>
  <c r="Z56" i="3"/>
  <c r="AA55" i="3"/>
  <c r="Z55" i="3"/>
  <c r="AA54" i="3"/>
  <c r="Z54" i="3"/>
  <c r="AA53" i="3"/>
  <c r="Z53" i="3"/>
  <c r="AA52" i="3"/>
  <c r="Z52" i="3"/>
  <c r="AA51" i="3"/>
  <c r="Z51" i="3"/>
  <c r="AA50" i="3"/>
  <c r="Z50" i="3"/>
  <c r="AA49" i="3"/>
  <c r="Z49" i="3"/>
  <c r="AA48" i="3"/>
  <c r="Z48" i="3"/>
  <c r="AA47" i="3"/>
  <c r="Z47" i="3"/>
  <c r="AA46" i="3"/>
  <c r="Z46" i="3"/>
  <c r="AA45" i="3"/>
  <c r="Z45" i="3"/>
  <c r="AA44" i="3"/>
  <c r="Z44" i="3"/>
  <c r="AA43" i="3"/>
  <c r="Z43" i="3"/>
  <c r="AA42" i="3"/>
  <c r="Z42" i="3"/>
  <c r="AA41" i="3"/>
  <c r="Z41" i="3"/>
  <c r="AA40" i="3"/>
  <c r="Z40" i="3"/>
  <c r="AA39" i="3"/>
  <c r="Z39" i="3"/>
  <c r="AA38" i="3"/>
  <c r="Z38" i="3"/>
  <c r="AA37" i="3"/>
  <c r="Z37" i="3"/>
  <c r="AA36" i="3"/>
  <c r="Z36" i="3"/>
  <c r="AA35" i="3"/>
  <c r="Z35" i="3"/>
  <c r="AA34" i="3"/>
  <c r="Z34" i="3"/>
  <c r="AA33" i="3"/>
  <c r="Z33" i="3"/>
  <c r="AA32" i="3"/>
  <c r="Z32" i="3"/>
  <c r="AA31" i="3"/>
  <c r="Z31" i="3"/>
  <c r="AA30" i="3"/>
  <c r="Z30" i="3"/>
  <c r="AA29" i="3"/>
  <c r="Z29" i="3"/>
  <c r="AA28" i="3"/>
  <c r="Z28" i="3"/>
  <c r="AA27" i="3"/>
  <c r="Z27" i="3"/>
  <c r="AA26" i="3"/>
  <c r="Z26" i="3"/>
  <c r="AA25" i="3"/>
  <c r="Z25" i="3"/>
  <c r="Y25" i="3"/>
  <c r="R31" i="3"/>
  <c r="Q31" i="3"/>
  <c r="P31" i="3"/>
  <c r="O31" i="3"/>
  <c r="N31" i="3"/>
  <c r="M31" i="3"/>
  <c r="L31" i="3"/>
  <c r="K31" i="3"/>
  <c r="J31" i="3"/>
  <c r="I31" i="3"/>
  <c r="AM31" i="3" s="1"/>
  <c r="H31" i="3"/>
  <c r="G31" i="3"/>
  <c r="E31" i="3"/>
  <c r="W31" i="3" s="1"/>
  <c r="AS25" i="3"/>
  <c r="AS27" i="3"/>
  <c r="AS28" i="3"/>
  <c r="AS29" i="3"/>
  <c r="AS30" i="3"/>
  <c r="AS26" i="3"/>
  <c r="AR32" i="3"/>
  <c r="AS32" i="3" s="1"/>
  <c r="AR49" i="3"/>
  <c r="AS49" i="3" s="1"/>
  <c r="AR54" i="3"/>
  <c r="AS54" i="3" s="1"/>
  <c r="AR56" i="3"/>
  <c r="AS56" i="3" s="1"/>
  <c r="AR71" i="3"/>
  <c r="AS71" i="3" s="1"/>
  <c r="AR74" i="3"/>
  <c r="AS74" i="3" s="1"/>
  <c r="AR76" i="3"/>
  <c r="AS76" i="3" s="1"/>
  <c r="AR78" i="3"/>
  <c r="AS78" i="3" s="1"/>
  <c r="AR25" i="3"/>
  <c r="AR27" i="3"/>
  <c r="AR28" i="3"/>
  <c r="AR29" i="3"/>
  <c r="AR30" i="3"/>
  <c r="AR26" i="3"/>
  <c r="AQ32" i="3"/>
  <c r="AQ34" i="3"/>
  <c r="AQ49" i="3"/>
  <c r="AQ54" i="3"/>
  <c r="AQ56" i="3"/>
  <c r="AQ57" i="3"/>
  <c r="AQ59" i="3"/>
  <c r="AQ71" i="3"/>
  <c r="AQ76" i="3"/>
  <c r="AQ26" i="3"/>
  <c r="AQ27" i="3"/>
  <c r="AQ28" i="3"/>
  <c r="AQ29" i="3"/>
  <c r="AQ30" i="3"/>
  <c r="AQ25" i="3"/>
  <c r="AP32" i="3"/>
  <c r="AP35" i="3"/>
  <c r="AR35" i="3" s="1"/>
  <c r="AS35" i="3" s="1"/>
  <c r="AP36" i="3"/>
  <c r="AR36" i="3" s="1"/>
  <c r="AS36" i="3" s="1"/>
  <c r="AP37" i="3"/>
  <c r="AR37" i="3" s="1"/>
  <c r="AS37" i="3" s="1"/>
  <c r="AP39" i="3"/>
  <c r="AP40" i="3"/>
  <c r="AP42" i="3"/>
  <c r="AP49" i="3"/>
  <c r="AP54" i="3"/>
  <c r="AP57" i="3"/>
  <c r="AR57" i="3" s="1"/>
  <c r="AS57" i="3" s="1"/>
  <c r="AP59" i="3"/>
  <c r="AR59" i="3" s="1"/>
  <c r="AS59" i="3" s="1"/>
  <c r="AP61" i="3"/>
  <c r="AP62" i="3"/>
  <c r="AP63" i="3"/>
  <c r="AP64" i="3"/>
  <c r="AP71" i="3"/>
  <c r="AP76" i="3"/>
  <c r="AP78" i="3"/>
  <c r="AQ78" i="3" s="1"/>
  <c r="AP79" i="3"/>
  <c r="AR79" i="3" s="1"/>
  <c r="AS79" i="3" s="1"/>
  <c r="AP80" i="3"/>
  <c r="AR80" i="3" s="1"/>
  <c r="AS80" i="3" s="1"/>
  <c r="AP81" i="3"/>
  <c r="AR81" i="3" s="1"/>
  <c r="AS81" i="3" s="1"/>
  <c r="AP83" i="3"/>
  <c r="AP84" i="3"/>
  <c r="AP85" i="3"/>
  <c r="AP86" i="3"/>
  <c r="AP26" i="3"/>
  <c r="AP27" i="3"/>
  <c r="AP28" i="3"/>
  <c r="AP29" i="3"/>
  <c r="AP30" i="3"/>
  <c r="AP25" i="3"/>
  <c r="AN34" i="3"/>
  <c r="AN36" i="3"/>
  <c r="AN37" i="3"/>
  <c r="AN39" i="3"/>
  <c r="AN40" i="3"/>
  <c r="AN41" i="3"/>
  <c r="AN42" i="3"/>
  <c r="AN43" i="3"/>
  <c r="AN44" i="3"/>
  <c r="AN45" i="3"/>
  <c r="AN46" i="3"/>
  <c r="AN53" i="3"/>
  <c r="AN56" i="3"/>
  <c r="AN58" i="3"/>
  <c r="AN59" i="3"/>
  <c r="AN60" i="3"/>
  <c r="AN61" i="3"/>
  <c r="AN62" i="3"/>
  <c r="AN63" i="3"/>
  <c r="AN64" i="3"/>
  <c r="AN66" i="3"/>
  <c r="AN67" i="3"/>
  <c r="AN68" i="3"/>
  <c r="AN75" i="3"/>
  <c r="AN78" i="3"/>
  <c r="AN80" i="3"/>
  <c r="AN81" i="3"/>
  <c r="AN83" i="3"/>
  <c r="AN84" i="3"/>
  <c r="AN85" i="3"/>
  <c r="AN86" i="3"/>
  <c r="AN87" i="3"/>
  <c r="AA19" i="11"/>
  <c r="AM32" i="3"/>
  <c r="AM33" i="3"/>
  <c r="AM43" i="3"/>
  <c r="AM44" i="3"/>
  <c r="AM45" i="3"/>
  <c r="AM46" i="3"/>
  <c r="AM47" i="3"/>
  <c r="AM48" i="3"/>
  <c r="AM49" i="3"/>
  <c r="AM50" i="3"/>
  <c r="AM51" i="3"/>
  <c r="AM52" i="3"/>
  <c r="AM53" i="3"/>
  <c r="AM54" i="3"/>
  <c r="AM55" i="3"/>
  <c r="AM65" i="3"/>
  <c r="AM66" i="3"/>
  <c r="AM67" i="3"/>
  <c r="AM68" i="3"/>
  <c r="AM69" i="3"/>
  <c r="AM70" i="3"/>
  <c r="AM71" i="3"/>
  <c r="AM72" i="3"/>
  <c r="AM73" i="3"/>
  <c r="AM74" i="3"/>
  <c r="AM75" i="3"/>
  <c r="AM76" i="3"/>
  <c r="AM77" i="3"/>
  <c r="AM87" i="3"/>
  <c r="AM25" i="3"/>
  <c r="AM26" i="3"/>
  <c r="AM27" i="3"/>
  <c r="AM30" i="3"/>
  <c r="T26" i="3"/>
  <c r="U26" i="3"/>
  <c r="V26" i="3"/>
  <c r="T27" i="3"/>
  <c r="U27" i="3"/>
  <c r="V27" i="3"/>
  <c r="T28" i="3"/>
  <c r="U28" i="3"/>
  <c r="V28" i="3"/>
  <c r="T29" i="3"/>
  <c r="U29" i="3"/>
  <c r="V29" i="3"/>
  <c r="T30" i="3"/>
  <c r="U30" i="3"/>
  <c r="V30" i="3"/>
  <c r="T32" i="3"/>
  <c r="V52" i="3"/>
  <c r="U82" i="3"/>
  <c r="V82" i="3"/>
  <c r="T85" i="3"/>
  <c r="T87" i="3"/>
  <c r="V25" i="3"/>
  <c r="U25" i="3"/>
  <c r="T25" i="3"/>
  <c r="S26" i="3"/>
  <c r="S27" i="3"/>
  <c r="S28" i="3"/>
  <c r="S29" i="3"/>
  <c r="S30" i="3"/>
  <c r="S25" i="3"/>
  <c r="AE83" i="3"/>
  <c r="M14" i="3"/>
  <c r="J13" i="3"/>
  <c r="AF5" i="9"/>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I26" i="3"/>
  <c r="I25" i="3"/>
  <c r="I27" i="3"/>
  <c r="I30" i="3"/>
  <c r="I32" i="3"/>
  <c r="I33" i="3"/>
  <c r="I34" i="3"/>
  <c r="AM34" i="3" s="1"/>
  <c r="I35" i="3"/>
  <c r="AM35" i="3" s="1"/>
  <c r="I36" i="3"/>
  <c r="AM36" i="3" s="1"/>
  <c r="I37" i="3"/>
  <c r="AM37" i="3" s="1"/>
  <c r="I38" i="3"/>
  <c r="AM38" i="3" s="1"/>
  <c r="I39" i="3"/>
  <c r="AM39" i="3" s="1"/>
  <c r="I40" i="3"/>
  <c r="AM40" i="3" s="1"/>
  <c r="I41" i="3"/>
  <c r="AM41" i="3" s="1"/>
  <c r="I42" i="3"/>
  <c r="AM42" i="3" s="1"/>
  <c r="I43" i="3"/>
  <c r="I44" i="3"/>
  <c r="I45" i="3"/>
  <c r="I46" i="3"/>
  <c r="I47" i="3"/>
  <c r="I48" i="3"/>
  <c r="I49" i="3"/>
  <c r="I50" i="3"/>
  <c r="I51" i="3"/>
  <c r="I52" i="3"/>
  <c r="I53" i="3"/>
  <c r="I54" i="3"/>
  <c r="I55" i="3"/>
  <c r="I56" i="3"/>
  <c r="AM56" i="3" s="1"/>
  <c r="I57" i="3"/>
  <c r="AM57" i="3" s="1"/>
  <c r="I58" i="3"/>
  <c r="AM58" i="3" s="1"/>
  <c r="I59" i="3"/>
  <c r="AM59" i="3" s="1"/>
  <c r="I60" i="3"/>
  <c r="AM60" i="3" s="1"/>
  <c r="I61" i="3"/>
  <c r="AM61" i="3" s="1"/>
  <c r="I62" i="3"/>
  <c r="AM62" i="3" s="1"/>
  <c r="I63" i="3"/>
  <c r="AM63" i="3" s="1"/>
  <c r="I64" i="3"/>
  <c r="AM64" i="3" s="1"/>
  <c r="I65" i="3"/>
  <c r="I66" i="3"/>
  <c r="I67" i="3"/>
  <c r="I68" i="3"/>
  <c r="I69" i="3"/>
  <c r="I70" i="3"/>
  <c r="I71" i="3"/>
  <c r="I72" i="3"/>
  <c r="I73" i="3"/>
  <c r="I74" i="3"/>
  <c r="I75" i="3"/>
  <c r="I76" i="3"/>
  <c r="I77" i="3"/>
  <c r="I78" i="3"/>
  <c r="AM78" i="3" s="1"/>
  <c r="I79" i="3"/>
  <c r="AM79" i="3" s="1"/>
  <c r="I80" i="3"/>
  <c r="AM80" i="3" s="1"/>
  <c r="I81" i="3"/>
  <c r="AM81" i="3" s="1"/>
  <c r="I82" i="3"/>
  <c r="AM82" i="3" s="1"/>
  <c r="I83" i="3"/>
  <c r="AM83" i="3" s="1"/>
  <c r="I84" i="3"/>
  <c r="AM84" i="3" s="1"/>
  <c r="I85" i="3"/>
  <c r="AM85" i="3" s="1"/>
  <c r="I86" i="3"/>
  <c r="AM86" i="3" s="1"/>
  <c r="I87" i="3"/>
  <c r="J26" i="3"/>
  <c r="K26" i="3"/>
  <c r="L26" i="3"/>
  <c r="M26" i="3"/>
  <c r="N26" i="3"/>
  <c r="O26" i="3"/>
  <c r="P26" i="3"/>
  <c r="Q26" i="3"/>
  <c r="R26" i="3"/>
  <c r="J27" i="3"/>
  <c r="K27" i="3"/>
  <c r="L27" i="3"/>
  <c r="M27" i="3"/>
  <c r="N27" i="3"/>
  <c r="O27" i="3"/>
  <c r="P27" i="3"/>
  <c r="Q27" i="3"/>
  <c r="R27" i="3"/>
  <c r="J28" i="3"/>
  <c r="K28" i="3"/>
  <c r="L28" i="3"/>
  <c r="M28" i="3"/>
  <c r="N28" i="3"/>
  <c r="O28" i="3"/>
  <c r="P28" i="3"/>
  <c r="Q28" i="3"/>
  <c r="R28" i="3"/>
  <c r="J29" i="3"/>
  <c r="K29" i="3"/>
  <c r="L29" i="3"/>
  <c r="M29" i="3"/>
  <c r="N29" i="3"/>
  <c r="O29" i="3"/>
  <c r="P29" i="3"/>
  <c r="Q29" i="3"/>
  <c r="R29" i="3"/>
  <c r="J30" i="3"/>
  <c r="K30" i="3"/>
  <c r="L30" i="3"/>
  <c r="M30" i="3"/>
  <c r="N30" i="3"/>
  <c r="O30" i="3"/>
  <c r="P30" i="3"/>
  <c r="Q30" i="3"/>
  <c r="R30" i="3"/>
  <c r="J32" i="3"/>
  <c r="K32" i="3"/>
  <c r="AE32" i="3" s="1"/>
  <c r="L32" i="3"/>
  <c r="M32" i="3"/>
  <c r="N32" i="3"/>
  <c r="O32" i="3"/>
  <c r="P32" i="3"/>
  <c r="Q32" i="3"/>
  <c r="AN32" i="3" s="1"/>
  <c r="R32" i="3"/>
  <c r="J33" i="3"/>
  <c r="K33" i="3"/>
  <c r="AE33" i="3" s="1"/>
  <c r="L33" i="3"/>
  <c r="M33" i="3"/>
  <c r="N33" i="3"/>
  <c r="O33" i="3"/>
  <c r="P33" i="3"/>
  <c r="Q33" i="3"/>
  <c r="AN33" i="3" s="1"/>
  <c r="R33" i="3"/>
  <c r="J34" i="3"/>
  <c r="AP34" i="3" s="1"/>
  <c r="AR34" i="3" s="1"/>
  <c r="AS34" i="3" s="1"/>
  <c r="K34" i="3"/>
  <c r="L34" i="3"/>
  <c r="M34" i="3"/>
  <c r="N34" i="3"/>
  <c r="O34" i="3"/>
  <c r="P34" i="3"/>
  <c r="Q34" i="3"/>
  <c r="R34" i="3"/>
  <c r="J35" i="3"/>
  <c r="K35" i="3"/>
  <c r="AE35" i="3" s="1"/>
  <c r="L35" i="3"/>
  <c r="M35" i="3"/>
  <c r="N35" i="3"/>
  <c r="O35" i="3"/>
  <c r="P35" i="3"/>
  <c r="Q35" i="3"/>
  <c r="AN35" i="3" s="1"/>
  <c r="R35" i="3"/>
  <c r="J36" i="3"/>
  <c r="K36" i="3"/>
  <c r="L36" i="3"/>
  <c r="M36" i="3"/>
  <c r="N36" i="3"/>
  <c r="O36" i="3"/>
  <c r="P36" i="3"/>
  <c r="Q36" i="3"/>
  <c r="R36" i="3"/>
  <c r="J37" i="3"/>
  <c r="K37" i="3"/>
  <c r="L37" i="3"/>
  <c r="M37" i="3"/>
  <c r="N37" i="3"/>
  <c r="O37" i="3"/>
  <c r="P37" i="3"/>
  <c r="Q37" i="3"/>
  <c r="R37" i="3"/>
  <c r="J38" i="3"/>
  <c r="K38" i="3"/>
  <c r="AP38" i="3" s="1"/>
  <c r="L38" i="3"/>
  <c r="M38" i="3"/>
  <c r="N38" i="3"/>
  <c r="O38" i="3"/>
  <c r="P38" i="3"/>
  <c r="Q38" i="3"/>
  <c r="AN38" i="3" s="1"/>
  <c r="R38" i="3"/>
  <c r="J39" i="3"/>
  <c r="K39" i="3"/>
  <c r="L39" i="3"/>
  <c r="M39" i="3"/>
  <c r="N39" i="3"/>
  <c r="O39" i="3"/>
  <c r="P39" i="3"/>
  <c r="Q39" i="3"/>
  <c r="R39" i="3"/>
  <c r="J40" i="3"/>
  <c r="K40" i="3"/>
  <c r="L40" i="3"/>
  <c r="M40" i="3"/>
  <c r="N40" i="3"/>
  <c r="O40" i="3"/>
  <c r="P40" i="3"/>
  <c r="Q40" i="3"/>
  <c r="R40" i="3"/>
  <c r="J41" i="3"/>
  <c r="AP41" i="3" s="1"/>
  <c r="K41" i="3"/>
  <c r="AE41" i="3" s="1"/>
  <c r="L41" i="3"/>
  <c r="M41" i="3"/>
  <c r="N41" i="3"/>
  <c r="O41" i="3"/>
  <c r="P41" i="3"/>
  <c r="Q41" i="3"/>
  <c r="R41" i="3"/>
  <c r="J42" i="3"/>
  <c r="K42" i="3"/>
  <c r="L42" i="3"/>
  <c r="M42" i="3"/>
  <c r="N42" i="3"/>
  <c r="O42" i="3"/>
  <c r="P42" i="3"/>
  <c r="Q42" i="3"/>
  <c r="R42" i="3"/>
  <c r="J43" i="3"/>
  <c r="K43" i="3"/>
  <c r="AE43" i="3" s="1"/>
  <c r="L43" i="3"/>
  <c r="M43" i="3"/>
  <c r="N43" i="3"/>
  <c r="O43" i="3"/>
  <c r="P43" i="3"/>
  <c r="Q43" i="3"/>
  <c r="R43" i="3"/>
  <c r="J44" i="3"/>
  <c r="AP44" i="3" s="1"/>
  <c r="K44" i="3"/>
  <c r="L44" i="3"/>
  <c r="M44" i="3"/>
  <c r="N44" i="3"/>
  <c r="O44" i="3"/>
  <c r="P44" i="3"/>
  <c r="Q44" i="3"/>
  <c r="R44" i="3"/>
  <c r="J45" i="3"/>
  <c r="AP45" i="3" s="1"/>
  <c r="K45" i="3"/>
  <c r="AE45" i="3" s="1"/>
  <c r="L45" i="3"/>
  <c r="M45" i="3"/>
  <c r="N45" i="3"/>
  <c r="O45" i="3"/>
  <c r="P45" i="3"/>
  <c r="Q45" i="3"/>
  <c r="R45" i="3"/>
  <c r="J46" i="3"/>
  <c r="AP46" i="3" s="1"/>
  <c r="K46" i="3"/>
  <c r="L46" i="3"/>
  <c r="M46" i="3"/>
  <c r="N46" i="3"/>
  <c r="O46" i="3"/>
  <c r="P46" i="3"/>
  <c r="Q46" i="3"/>
  <c r="R46" i="3"/>
  <c r="J47" i="3"/>
  <c r="AP47" i="3" s="1"/>
  <c r="K47" i="3"/>
  <c r="AE47" i="3" s="1"/>
  <c r="L47" i="3"/>
  <c r="M47" i="3"/>
  <c r="N47" i="3"/>
  <c r="O47" i="3"/>
  <c r="P47" i="3"/>
  <c r="Q47" i="3"/>
  <c r="AN47" i="3" s="1"/>
  <c r="R47" i="3"/>
  <c r="J48" i="3"/>
  <c r="AP48" i="3" s="1"/>
  <c r="AQ48" i="3" s="1"/>
  <c r="K48" i="3"/>
  <c r="L48" i="3"/>
  <c r="M48" i="3"/>
  <c r="N48" i="3"/>
  <c r="O48" i="3"/>
  <c r="P48" i="3"/>
  <c r="Q48" i="3"/>
  <c r="AN48" i="3" s="1"/>
  <c r="R48" i="3"/>
  <c r="J49" i="3"/>
  <c r="K49" i="3"/>
  <c r="L49" i="3"/>
  <c r="M49" i="3"/>
  <c r="N49" i="3"/>
  <c r="O49" i="3"/>
  <c r="P49" i="3"/>
  <c r="Q49" i="3"/>
  <c r="AN49" i="3" s="1"/>
  <c r="R49" i="3"/>
  <c r="J50" i="3"/>
  <c r="K50" i="3"/>
  <c r="L50" i="3"/>
  <c r="M50" i="3"/>
  <c r="N50" i="3"/>
  <c r="O50" i="3"/>
  <c r="P50" i="3"/>
  <c r="Q50" i="3"/>
  <c r="AN50" i="3" s="1"/>
  <c r="R50" i="3"/>
  <c r="J51" i="3"/>
  <c r="K51" i="3"/>
  <c r="AE51" i="3" s="1"/>
  <c r="L51" i="3"/>
  <c r="M51" i="3"/>
  <c r="N51" i="3"/>
  <c r="O51" i="3"/>
  <c r="P51" i="3"/>
  <c r="Q51" i="3"/>
  <c r="AN51" i="3" s="1"/>
  <c r="R51" i="3"/>
  <c r="J52" i="3"/>
  <c r="K52" i="3"/>
  <c r="L52" i="3"/>
  <c r="M52" i="3"/>
  <c r="AP52" i="3" s="1"/>
  <c r="AQ52" i="3" s="1"/>
  <c r="N52" i="3"/>
  <c r="O52" i="3"/>
  <c r="P52" i="3"/>
  <c r="Q52" i="3"/>
  <c r="AN52" i="3" s="1"/>
  <c r="R52" i="3"/>
  <c r="J53" i="3"/>
  <c r="K53" i="3"/>
  <c r="L53" i="3"/>
  <c r="M53" i="3"/>
  <c r="N53" i="3"/>
  <c r="O53" i="3"/>
  <c r="P53" i="3"/>
  <c r="Q53" i="3"/>
  <c r="R53" i="3"/>
  <c r="J54" i="3"/>
  <c r="K54" i="3"/>
  <c r="AE54" i="3" s="1"/>
  <c r="L54" i="3"/>
  <c r="M54" i="3"/>
  <c r="N54" i="3"/>
  <c r="O54" i="3"/>
  <c r="P54" i="3"/>
  <c r="Q54" i="3"/>
  <c r="AN54" i="3" s="1"/>
  <c r="R54" i="3"/>
  <c r="J55" i="3"/>
  <c r="K55" i="3"/>
  <c r="AE55" i="3" s="1"/>
  <c r="L55" i="3"/>
  <c r="M55" i="3"/>
  <c r="N55" i="3"/>
  <c r="O55" i="3"/>
  <c r="P55" i="3"/>
  <c r="Q55" i="3"/>
  <c r="AN55" i="3" s="1"/>
  <c r="R55" i="3"/>
  <c r="J56" i="3"/>
  <c r="AP56" i="3" s="1"/>
  <c r="K56" i="3"/>
  <c r="L56" i="3"/>
  <c r="M56" i="3"/>
  <c r="N56" i="3"/>
  <c r="O56" i="3"/>
  <c r="P56" i="3"/>
  <c r="Q56" i="3"/>
  <c r="R56" i="3"/>
  <c r="J57" i="3"/>
  <c r="K57" i="3"/>
  <c r="AE57" i="3" s="1"/>
  <c r="L57" i="3"/>
  <c r="M57" i="3"/>
  <c r="N57" i="3"/>
  <c r="O57" i="3"/>
  <c r="P57" i="3"/>
  <c r="Q57" i="3"/>
  <c r="AN57" i="3" s="1"/>
  <c r="R57" i="3"/>
  <c r="J58" i="3"/>
  <c r="K58" i="3"/>
  <c r="AP58" i="3" s="1"/>
  <c r="L58" i="3"/>
  <c r="M58" i="3"/>
  <c r="N58" i="3"/>
  <c r="O58" i="3"/>
  <c r="P58" i="3"/>
  <c r="Q58" i="3"/>
  <c r="R58" i="3"/>
  <c r="J59" i="3"/>
  <c r="K59" i="3"/>
  <c r="L59" i="3"/>
  <c r="M59" i="3"/>
  <c r="N59" i="3"/>
  <c r="O59" i="3"/>
  <c r="P59" i="3"/>
  <c r="Q59" i="3"/>
  <c r="R59" i="3"/>
  <c r="J60" i="3"/>
  <c r="K60" i="3"/>
  <c r="AP60" i="3" s="1"/>
  <c r="L60" i="3"/>
  <c r="M60" i="3"/>
  <c r="N60" i="3"/>
  <c r="O60" i="3"/>
  <c r="P60" i="3"/>
  <c r="Q60" i="3"/>
  <c r="R60" i="3"/>
  <c r="J61" i="3"/>
  <c r="K61" i="3"/>
  <c r="L61" i="3"/>
  <c r="M61" i="3"/>
  <c r="N61" i="3"/>
  <c r="O61" i="3"/>
  <c r="P61" i="3"/>
  <c r="Q61" i="3"/>
  <c r="R61" i="3"/>
  <c r="J62" i="3"/>
  <c r="K62" i="3"/>
  <c r="L62" i="3"/>
  <c r="M62" i="3"/>
  <c r="N62" i="3"/>
  <c r="O62" i="3"/>
  <c r="P62" i="3"/>
  <c r="Q62" i="3"/>
  <c r="R62" i="3"/>
  <c r="J63" i="3"/>
  <c r="K63" i="3"/>
  <c r="L63" i="3"/>
  <c r="M63" i="3"/>
  <c r="N63" i="3"/>
  <c r="O63" i="3"/>
  <c r="P63" i="3"/>
  <c r="Q63" i="3"/>
  <c r="R63" i="3"/>
  <c r="J64" i="3"/>
  <c r="K64" i="3"/>
  <c r="AE64" i="3" s="1"/>
  <c r="L64" i="3"/>
  <c r="M64" i="3"/>
  <c r="N64" i="3"/>
  <c r="O64" i="3"/>
  <c r="P64" i="3"/>
  <c r="Q64" i="3"/>
  <c r="R64" i="3"/>
  <c r="J65" i="3"/>
  <c r="K65" i="3"/>
  <c r="AE65" i="3" s="1"/>
  <c r="L65" i="3"/>
  <c r="M65" i="3"/>
  <c r="N65" i="3"/>
  <c r="O65" i="3"/>
  <c r="P65" i="3"/>
  <c r="Q65" i="3"/>
  <c r="AN65" i="3" s="1"/>
  <c r="R65" i="3"/>
  <c r="J66" i="3"/>
  <c r="AP66" i="3" s="1"/>
  <c r="K66" i="3"/>
  <c r="L66" i="3"/>
  <c r="M66" i="3"/>
  <c r="N66" i="3"/>
  <c r="O66" i="3"/>
  <c r="P66" i="3"/>
  <c r="Q66" i="3"/>
  <c r="R66" i="3"/>
  <c r="J67" i="3"/>
  <c r="AP67" i="3" s="1"/>
  <c r="K67" i="3"/>
  <c r="AE67" i="3" s="1"/>
  <c r="L67" i="3"/>
  <c r="M67" i="3"/>
  <c r="N67" i="3"/>
  <c r="O67" i="3"/>
  <c r="P67" i="3"/>
  <c r="Q67" i="3"/>
  <c r="R67" i="3"/>
  <c r="J68" i="3"/>
  <c r="AP68" i="3" s="1"/>
  <c r="K68" i="3"/>
  <c r="L68" i="3"/>
  <c r="M68" i="3"/>
  <c r="N68" i="3"/>
  <c r="O68" i="3"/>
  <c r="P68" i="3"/>
  <c r="Q68" i="3"/>
  <c r="R68" i="3"/>
  <c r="J69" i="3"/>
  <c r="AP69" i="3" s="1"/>
  <c r="K69" i="3"/>
  <c r="AE69" i="3" s="1"/>
  <c r="L69" i="3"/>
  <c r="M69" i="3"/>
  <c r="N69" i="3"/>
  <c r="O69" i="3"/>
  <c r="P69" i="3"/>
  <c r="Q69" i="3"/>
  <c r="AN69" i="3" s="1"/>
  <c r="R69" i="3"/>
  <c r="J70" i="3"/>
  <c r="AP70" i="3" s="1"/>
  <c r="AQ70" i="3" s="1"/>
  <c r="K70" i="3"/>
  <c r="L70" i="3"/>
  <c r="M70" i="3"/>
  <c r="N70" i="3"/>
  <c r="O70" i="3"/>
  <c r="P70" i="3"/>
  <c r="Q70" i="3"/>
  <c r="AN70" i="3" s="1"/>
  <c r="R70" i="3"/>
  <c r="J71" i="3"/>
  <c r="K71" i="3"/>
  <c r="AE71" i="3" s="1"/>
  <c r="L71" i="3"/>
  <c r="M71" i="3"/>
  <c r="N71" i="3"/>
  <c r="O71" i="3"/>
  <c r="P71" i="3"/>
  <c r="Q71" i="3"/>
  <c r="AN71" i="3" s="1"/>
  <c r="R71" i="3"/>
  <c r="J72" i="3"/>
  <c r="K72" i="3"/>
  <c r="L72" i="3"/>
  <c r="M72" i="3"/>
  <c r="N72" i="3"/>
  <c r="O72" i="3"/>
  <c r="P72" i="3"/>
  <c r="Q72" i="3"/>
  <c r="AN72" i="3" s="1"/>
  <c r="R72" i="3"/>
  <c r="J73" i="3"/>
  <c r="K73" i="3"/>
  <c r="AE73" i="3" s="1"/>
  <c r="L73" i="3"/>
  <c r="M73" i="3"/>
  <c r="N73" i="3"/>
  <c r="O73" i="3"/>
  <c r="P73" i="3"/>
  <c r="Q73" i="3"/>
  <c r="AN73" i="3" s="1"/>
  <c r="R73" i="3"/>
  <c r="J74" i="3"/>
  <c r="K74" i="3"/>
  <c r="L74" i="3"/>
  <c r="M74" i="3"/>
  <c r="AP74" i="3" s="1"/>
  <c r="AQ74" i="3" s="1"/>
  <c r="N74" i="3"/>
  <c r="O74" i="3"/>
  <c r="P74" i="3"/>
  <c r="Q74" i="3"/>
  <c r="AN74" i="3" s="1"/>
  <c r="R74" i="3"/>
  <c r="J75" i="3"/>
  <c r="K75" i="3"/>
  <c r="L75" i="3"/>
  <c r="M75" i="3"/>
  <c r="N75" i="3"/>
  <c r="O75" i="3"/>
  <c r="P75" i="3"/>
  <c r="Q75" i="3"/>
  <c r="R75" i="3"/>
  <c r="J76" i="3"/>
  <c r="K76" i="3"/>
  <c r="AE76" i="3" s="1"/>
  <c r="L76" i="3"/>
  <c r="M76" i="3"/>
  <c r="N76" i="3"/>
  <c r="O76" i="3"/>
  <c r="P76" i="3"/>
  <c r="Q76" i="3"/>
  <c r="AN76" i="3" s="1"/>
  <c r="R76" i="3"/>
  <c r="J77" i="3"/>
  <c r="K77" i="3"/>
  <c r="AE77" i="3" s="1"/>
  <c r="L77" i="3"/>
  <c r="M77" i="3"/>
  <c r="N77" i="3"/>
  <c r="O77" i="3"/>
  <c r="P77" i="3"/>
  <c r="Q77" i="3"/>
  <c r="AN77" i="3" s="1"/>
  <c r="R77" i="3"/>
  <c r="J78" i="3"/>
  <c r="K78" i="3"/>
  <c r="L78" i="3"/>
  <c r="M78" i="3"/>
  <c r="N78" i="3"/>
  <c r="O78" i="3"/>
  <c r="P78" i="3"/>
  <c r="Q78" i="3"/>
  <c r="R78" i="3"/>
  <c r="J79" i="3"/>
  <c r="K79" i="3"/>
  <c r="AE79" i="3" s="1"/>
  <c r="L79" i="3"/>
  <c r="M79" i="3"/>
  <c r="N79" i="3"/>
  <c r="O79" i="3"/>
  <c r="P79" i="3"/>
  <c r="Q79" i="3"/>
  <c r="AN79" i="3" s="1"/>
  <c r="R79" i="3"/>
  <c r="J80" i="3"/>
  <c r="K80" i="3"/>
  <c r="L80" i="3"/>
  <c r="M80" i="3"/>
  <c r="N80" i="3"/>
  <c r="O80" i="3"/>
  <c r="P80" i="3"/>
  <c r="Q80" i="3"/>
  <c r="R80" i="3"/>
  <c r="J81" i="3"/>
  <c r="K81" i="3"/>
  <c r="L81" i="3"/>
  <c r="M81" i="3"/>
  <c r="N81" i="3"/>
  <c r="O81" i="3"/>
  <c r="P81" i="3"/>
  <c r="Q81" i="3"/>
  <c r="R81" i="3"/>
  <c r="J82" i="3"/>
  <c r="K82" i="3"/>
  <c r="AP82" i="3" s="1"/>
  <c r="L82" i="3"/>
  <c r="M82" i="3"/>
  <c r="N82" i="3"/>
  <c r="O82" i="3"/>
  <c r="P82" i="3"/>
  <c r="Q82" i="3"/>
  <c r="AN82" i="3" s="1"/>
  <c r="R82" i="3"/>
  <c r="J83" i="3"/>
  <c r="K83" i="3"/>
  <c r="L83" i="3"/>
  <c r="M83" i="3"/>
  <c r="N83" i="3"/>
  <c r="O83" i="3"/>
  <c r="P83" i="3"/>
  <c r="Q83" i="3"/>
  <c r="R83" i="3"/>
  <c r="J84" i="3"/>
  <c r="K84" i="3"/>
  <c r="L84" i="3"/>
  <c r="M84" i="3"/>
  <c r="N84" i="3"/>
  <c r="O84" i="3"/>
  <c r="P84" i="3"/>
  <c r="Q84" i="3"/>
  <c r="R84" i="3"/>
  <c r="J85" i="3"/>
  <c r="K85" i="3"/>
  <c r="AE85" i="3" s="1"/>
  <c r="L85" i="3"/>
  <c r="M85" i="3"/>
  <c r="N85" i="3"/>
  <c r="O85" i="3"/>
  <c r="P85" i="3"/>
  <c r="Q85" i="3"/>
  <c r="R85" i="3"/>
  <c r="J86" i="3"/>
  <c r="K86" i="3"/>
  <c r="AE86" i="3" s="1"/>
  <c r="L86" i="3"/>
  <c r="M86" i="3"/>
  <c r="N86" i="3"/>
  <c r="O86" i="3"/>
  <c r="P86" i="3"/>
  <c r="Q86" i="3"/>
  <c r="R86" i="3"/>
  <c r="J87" i="3"/>
  <c r="K87" i="3"/>
  <c r="AE87" i="3" s="1"/>
  <c r="L87" i="3"/>
  <c r="M87" i="3"/>
  <c r="N87" i="3"/>
  <c r="O87" i="3"/>
  <c r="P87" i="3"/>
  <c r="Q87" i="3"/>
  <c r="R87" i="3"/>
  <c r="K25" i="3"/>
  <c r="L25" i="3"/>
  <c r="M25" i="3"/>
  <c r="N25" i="3"/>
  <c r="O25" i="3"/>
  <c r="P25" i="3"/>
  <c r="Q25" i="3"/>
  <c r="R25" i="3"/>
  <c r="J25" i="3"/>
  <c r="H25" i="3"/>
  <c r="H26" i="3"/>
  <c r="Y26" i="3" s="1"/>
  <c r="H27" i="3"/>
  <c r="H28" i="3"/>
  <c r="H29" i="3"/>
  <c r="H30"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G26" i="3"/>
  <c r="G27" i="3"/>
  <c r="G28" i="3"/>
  <c r="G29" i="3"/>
  <c r="G30"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25" i="3"/>
  <c r="E26" i="3"/>
  <c r="E27" i="3"/>
  <c r="E28" i="3"/>
  <c r="E29" i="3"/>
  <c r="E30" i="3"/>
  <c r="E32" i="3"/>
  <c r="U32" i="3" s="1"/>
  <c r="E33" i="3"/>
  <c r="S33" i="3" s="1"/>
  <c r="E34" i="3"/>
  <c r="S34" i="3" s="1"/>
  <c r="E35" i="3"/>
  <c r="S35" i="3" s="1"/>
  <c r="E36" i="3"/>
  <c r="S36" i="3" s="1"/>
  <c r="E37" i="3"/>
  <c r="S37" i="3" s="1"/>
  <c r="E38" i="3"/>
  <c r="S38" i="3" s="1"/>
  <c r="E39" i="3"/>
  <c r="V39" i="3" s="1"/>
  <c r="E40" i="3"/>
  <c r="T40" i="3" s="1"/>
  <c r="E41" i="3"/>
  <c r="U41" i="3" s="1"/>
  <c r="E42" i="3"/>
  <c r="V42" i="3" s="1"/>
  <c r="E43" i="3"/>
  <c r="U43" i="3" s="1"/>
  <c r="E44" i="3"/>
  <c r="S44" i="3" s="1"/>
  <c r="E45" i="3"/>
  <c r="T45" i="3" s="1"/>
  <c r="E46" i="3"/>
  <c r="E47" i="3"/>
  <c r="T47" i="3" s="1"/>
  <c r="E48" i="3"/>
  <c r="T48" i="3" s="1"/>
  <c r="E49" i="3"/>
  <c r="T49" i="3" s="1"/>
  <c r="E50" i="3"/>
  <c r="T50" i="3" s="1"/>
  <c r="E51" i="3"/>
  <c r="U51" i="3" s="1"/>
  <c r="E52" i="3"/>
  <c r="U52" i="3" s="1"/>
  <c r="E53" i="3"/>
  <c r="T53" i="3" s="1"/>
  <c r="E54" i="3"/>
  <c r="U54" i="3" s="1"/>
  <c r="E55" i="3"/>
  <c r="S55" i="3" s="1"/>
  <c r="E56" i="3"/>
  <c r="S56" i="3" s="1"/>
  <c r="E57" i="3"/>
  <c r="S57" i="3" s="1"/>
  <c r="E58" i="3"/>
  <c r="S58" i="3" s="1"/>
  <c r="E59" i="3"/>
  <c r="U59" i="3" s="1"/>
  <c r="E60" i="3"/>
  <c r="S60" i="3" s="1"/>
  <c r="E61" i="3"/>
  <c r="V61" i="3" s="1"/>
  <c r="E62" i="3"/>
  <c r="T62" i="3" s="1"/>
  <c r="E63" i="3"/>
  <c r="U63" i="3" s="1"/>
  <c r="E64" i="3"/>
  <c r="S64" i="3" s="1"/>
  <c r="E65" i="3"/>
  <c r="E66" i="3"/>
  <c r="E67" i="3"/>
  <c r="T67" i="3" s="1"/>
  <c r="E68" i="3"/>
  <c r="V68" i="3" s="1"/>
  <c r="E69" i="3"/>
  <c r="T69" i="3" s="1"/>
  <c r="E70" i="3"/>
  <c r="T70" i="3" s="1"/>
  <c r="E71" i="3"/>
  <c r="T71" i="3" s="1"/>
  <c r="E72" i="3"/>
  <c r="V72" i="3" s="1"/>
  <c r="E73" i="3"/>
  <c r="U73" i="3" s="1"/>
  <c r="E74" i="3"/>
  <c r="T74" i="3" s="1"/>
  <c r="E75" i="3"/>
  <c r="T75" i="3" s="1"/>
  <c r="E76" i="3"/>
  <c r="U76" i="3" s="1"/>
  <c r="E77" i="3"/>
  <c r="S77" i="3" s="1"/>
  <c r="E78" i="3"/>
  <c r="S78" i="3" s="1"/>
  <c r="E79" i="3"/>
  <c r="S79" i="3" s="1"/>
  <c r="E80" i="3"/>
  <c r="S80" i="3" s="1"/>
  <c r="E81" i="3"/>
  <c r="S81" i="3" s="1"/>
  <c r="E82" i="3"/>
  <c r="S82" i="3" s="1"/>
  <c r="E83" i="3"/>
  <c r="V83" i="3" s="1"/>
  <c r="E84" i="3"/>
  <c r="T84" i="3" s="1"/>
  <c r="E85" i="3"/>
  <c r="U85" i="3" s="1"/>
  <c r="E86" i="3"/>
  <c r="U86" i="3" s="1"/>
  <c r="E87" i="3"/>
  <c r="S87" i="3" s="1"/>
  <c r="E25" i="3"/>
  <c r="Y25" i="11"/>
  <c r="Z25" i="11"/>
  <c r="Y27" i="11"/>
  <c r="X41" i="11"/>
  <c r="Y41" i="11"/>
  <c r="Z41" i="11"/>
  <c r="X42" i="11"/>
  <c r="Y42" i="11"/>
  <c r="Z44" i="11"/>
  <c r="Z47" i="11"/>
  <c r="Z52" i="11"/>
  <c r="X53" i="11"/>
  <c r="Y53" i="11"/>
  <c r="Z55" i="11"/>
  <c r="X63" i="11"/>
  <c r="Y66" i="11"/>
  <c r="Z66" i="11"/>
  <c r="X68" i="11"/>
  <c r="X75" i="11"/>
  <c r="W41" i="11"/>
  <c r="W44" i="11"/>
  <c r="W47" i="11"/>
  <c r="AB76" i="11"/>
  <c r="AD76" i="11" s="1"/>
  <c r="V76" i="11"/>
  <c r="U76" i="11"/>
  <c r="T76" i="11"/>
  <c r="S76" i="11"/>
  <c r="R76" i="11"/>
  <c r="W76" i="11" s="1"/>
  <c r="D76" i="11"/>
  <c r="AB75" i="11"/>
  <c r="AD75" i="11" s="1"/>
  <c r="AE75" i="11" s="1"/>
  <c r="V75" i="11"/>
  <c r="U75" i="11"/>
  <c r="T75" i="11"/>
  <c r="S75" i="11"/>
  <c r="R75" i="11"/>
  <c r="Z75" i="11" s="1"/>
  <c r="D75" i="11"/>
  <c r="AB74" i="11"/>
  <c r="AD74" i="11" s="1"/>
  <c r="AE74" i="11" s="1"/>
  <c r="V74" i="11"/>
  <c r="U74" i="11"/>
  <c r="T74" i="11"/>
  <c r="S74" i="11"/>
  <c r="R74" i="11"/>
  <c r="Y74" i="11" s="1"/>
  <c r="D74" i="11"/>
  <c r="AB73" i="11"/>
  <c r="V73" i="11"/>
  <c r="U73" i="11"/>
  <c r="T73" i="11"/>
  <c r="S73" i="11"/>
  <c r="R73" i="11"/>
  <c r="D73" i="11"/>
  <c r="AB72" i="11"/>
  <c r="V72" i="11"/>
  <c r="U72" i="11"/>
  <c r="T72" i="11"/>
  <c r="S72" i="11"/>
  <c r="R72" i="11"/>
  <c r="X72" i="11" s="1"/>
  <c r="D72" i="11"/>
  <c r="AB71" i="11"/>
  <c r="AD71" i="11" s="1"/>
  <c r="AE71" i="11" s="1"/>
  <c r="V71" i="11"/>
  <c r="U71" i="11"/>
  <c r="T71" i="11"/>
  <c r="S71" i="11"/>
  <c r="R71" i="11"/>
  <c r="W71" i="11" s="1"/>
  <c r="D71" i="11"/>
  <c r="AB70" i="11"/>
  <c r="AD70" i="11" s="1"/>
  <c r="AE70" i="11" s="1"/>
  <c r="V70" i="11"/>
  <c r="U70" i="11"/>
  <c r="T70" i="11"/>
  <c r="S70" i="11"/>
  <c r="R70" i="11"/>
  <c r="D70" i="11"/>
  <c r="AB69" i="11"/>
  <c r="AD69" i="11" s="1"/>
  <c r="AE69" i="11" s="1"/>
  <c r="V69" i="11"/>
  <c r="U69" i="11"/>
  <c r="T69" i="11"/>
  <c r="S69" i="11"/>
  <c r="R69" i="11"/>
  <c r="W69" i="11" s="1"/>
  <c r="D69" i="11"/>
  <c r="AB68" i="11"/>
  <c r="AD68" i="11" s="1"/>
  <c r="AE68" i="11" s="1"/>
  <c r="V68" i="11"/>
  <c r="U68" i="11"/>
  <c r="T68" i="11"/>
  <c r="S68" i="11"/>
  <c r="R68" i="11"/>
  <c r="Y68" i="11" s="1"/>
  <c r="D68" i="11"/>
  <c r="AB67" i="11"/>
  <c r="AD67" i="11" s="1"/>
  <c r="AE67" i="11" s="1"/>
  <c r="V67" i="11"/>
  <c r="U67" i="11"/>
  <c r="T67" i="11"/>
  <c r="S67" i="11"/>
  <c r="R67" i="11"/>
  <c r="D67" i="11"/>
  <c r="AB66" i="11"/>
  <c r="V66" i="11"/>
  <c r="U66" i="11"/>
  <c r="T66" i="11"/>
  <c r="S66" i="11"/>
  <c r="R66" i="11"/>
  <c r="W66" i="11" s="1"/>
  <c r="D66" i="11"/>
  <c r="AB65" i="11"/>
  <c r="V65" i="11"/>
  <c r="U65" i="11"/>
  <c r="T65" i="11"/>
  <c r="S65" i="11"/>
  <c r="R65" i="11"/>
  <c r="X65" i="11" s="1"/>
  <c r="D65" i="11"/>
  <c r="AB64" i="11"/>
  <c r="AD64" i="11" s="1"/>
  <c r="AE64" i="11" s="1"/>
  <c r="V64" i="11"/>
  <c r="U64" i="11"/>
  <c r="T64" i="11"/>
  <c r="S64" i="11"/>
  <c r="R64" i="11"/>
  <c r="W64" i="11" s="1"/>
  <c r="D64" i="11"/>
  <c r="AB63" i="11"/>
  <c r="AD63" i="11" s="1"/>
  <c r="AE63" i="11" s="1"/>
  <c r="V63" i="11"/>
  <c r="U63" i="11"/>
  <c r="T63" i="11"/>
  <c r="S63" i="11"/>
  <c r="R63" i="11"/>
  <c r="W63" i="11" s="1"/>
  <c r="D63" i="11"/>
  <c r="AB62" i="11"/>
  <c r="AC62" i="11" s="1"/>
  <c r="V62" i="11"/>
  <c r="U62" i="11"/>
  <c r="T62" i="11"/>
  <c r="S62" i="11"/>
  <c r="R62" i="11"/>
  <c r="W62" i="11" s="1"/>
  <c r="D62" i="11"/>
  <c r="AB61" i="11"/>
  <c r="AD61" i="11" s="1"/>
  <c r="AE61" i="11" s="1"/>
  <c r="V61" i="11"/>
  <c r="U61" i="11"/>
  <c r="T61" i="11"/>
  <c r="S61" i="11"/>
  <c r="R61" i="11"/>
  <c r="W61" i="11" s="1"/>
  <c r="D61" i="11"/>
  <c r="AB60" i="11"/>
  <c r="V60" i="11"/>
  <c r="U60" i="11"/>
  <c r="T60" i="11"/>
  <c r="S60" i="11"/>
  <c r="R60" i="11"/>
  <c r="D60" i="11"/>
  <c r="AB59" i="11"/>
  <c r="AD59" i="11" s="1"/>
  <c r="AE59" i="11" s="1"/>
  <c r="V59" i="11"/>
  <c r="U59" i="11"/>
  <c r="T59" i="11"/>
  <c r="S59" i="11"/>
  <c r="R59" i="11"/>
  <c r="X59" i="11" s="1"/>
  <c r="D59" i="11"/>
  <c r="AB58" i="11"/>
  <c r="AC58" i="11" s="1"/>
  <c r="V58" i="11"/>
  <c r="U58" i="11"/>
  <c r="T58" i="11"/>
  <c r="S58" i="11"/>
  <c r="R58" i="11"/>
  <c r="D58" i="11"/>
  <c r="AB57" i="11"/>
  <c r="V57" i="11"/>
  <c r="U57" i="11"/>
  <c r="T57" i="11"/>
  <c r="S57" i="11"/>
  <c r="R57" i="11"/>
  <c r="W57" i="11" s="1"/>
  <c r="D57" i="11"/>
  <c r="AB56" i="11"/>
  <c r="AD56" i="11" s="1"/>
  <c r="AE56" i="11" s="1"/>
  <c r="V56" i="11"/>
  <c r="U56" i="11"/>
  <c r="T56" i="11"/>
  <c r="S56" i="11"/>
  <c r="R56" i="11"/>
  <c r="W56" i="11" s="1"/>
  <c r="D56" i="11"/>
  <c r="AB55" i="11"/>
  <c r="AD55" i="11" s="1"/>
  <c r="V55" i="11"/>
  <c r="U55" i="11"/>
  <c r="T55" i="11"/>
  <c r="S55" i="11"/>
  <c r="R55" i="11"/>
  <c r="D55" i="11"/>
  <c r="AB54" i="11"/>
  <c r="AD54" i="11" s="1"/>
  <c r="V54" i="11"/>
  <c r="U54" i="11"/>
  <c r="T54" i="11"/>
  <c r="S54" i="11"/>
  <c r="R54" i="11"/>
  <c r="X54" i="11" s="1"/>
  <c r="D54" i="11"/>
  <c r="AB53" i="11"/>
  <c r="AC53" i="11" s="1"/>
  <c r="V53" i="11"/>
  <c r="U53" i="11"/>
  <c r="T53" i="11"/>
  <c r="S53" i="11"/>
  <c r="R53" i="11"/>
  <c r="Z53" i="11" s="1"/>
  <c r="D53" i="11"/>
  <c r="AB52" i="11"/>
  <c r="AD52" i="11" s="1"/>
  <c r="AE52" i="11" s="1"/>
  <c r="V52" i="11"/>
  <c r="U52" i="11"/>
  <c r="T52" i="11"/>
  <c r="S52" i="11"/>
  <c r="R52" i="11"/>
  <c r="W52" i="11" s="1"/>
  <c r="D52" i="11"/>
  <c r="AB51" i="11"/>
  <c r="V51" i="11"/>
  <c r="U51" i="11"/>
  <c r="T51" i="11"/>
  <c r="S51" i="11"/>
  <c r="R51" i="11"/>
  <c r="D51" i="11"/>
  <c r="AB50" i="11"/>
  <c r="V50" i="11"/>
  <c r="U50" i="11"/>
  <c r="T50" i="11"/>
  <c r="S50" i="11"/>
  <c r="R50" i="11"/>
  <c r="W50" i="11" s="1"/>
  <c r="D50" i="11"/>
  <c r="AB49" i="11"/>
  <c r="AD49" i="11" s="1"/>
  <c r="AE49" i="11" s="1"/>
  <c r="V49" i="11"/>
  <c r="U49" i="11"/>
  <c r="T49" i="11"/>
  <c r="S49" i="11"/>
  <c r="R49" i="11"/>
  <c r="W49" i="11" s="1"/>
  <c r="D49" i="11"/>
  <c r="AB48" i="11"/>
  <c r="AD48" i="11" s="1"/>
  <c r="AE48" i="11" s="1"/>
  <c r="V48" i="11"/>
  <c r="U48" i="11"/>
  <c r="T48" i="11"/>
  <c r="S48" i="11"/>
  <c r="R48" i="11"/>
  <c r="D48" i="11"/>
  <c r="AB47" i="11"/>
  <c r="AC47" i="11" s="1"/>
  <c r="V47" i="11"/>
  <c r="U47" i="11"/>
  <c r="T47" i="11"/>
  <c r="S47" i="11"/>
  <c r="R47" i="11"/>
  <c r="X47" i="11" s="1"/>
  <c r="D47" i="11"/>
  <c r="AB46" i="11"/>
  <c r="AC46" i="11" s="1"/>
  <c r="V46" i="11"/>
  <c r="U46" i="11"/>
  <c r="T46" i="11"/>
  <c r="S46" i="11"/>
  <c r="R46" i="11"/>
  <c r="W46" i="11" s="1"/>
  <c r="D46" i="11"/>
  <c r="AB45" i="11"/>
  <c r="AD45" i="11" s="1"/>
  <c r="AE45" i="11" s="1"/>
  <c r="V45" i="11"/>
  <c r="U45" i="11"/>
  <c r="T45" i="11"/>
  <c r="S45" i="11"/>
  <c r="R45" i="11"/>
  <c r="D45" i="11"/>
  <c r="AB44" i="11"/>
  <c r="V44" i="11"/>
  <c r="U44" i="11"/>
  <c r="T44" i="11"/>
  <c r="S44" i="11"/>
  <c r="R44" i="11"/>
  <c r="X44" i="11" s="1"/>
  <c r="D44" i="11"/>
  <c r="AB43" i="11"/>
  <c r="V43" i="11"/>
  <c r="U43" i="11"/>
  <c r="T43" i="11"/>
  <c r="S43" i="11"/>
  <c r="R43" i="11"/>
  <c r="W43" i="11" s="1"/>
  <c r="D43" i="11"/>
  <c r="AB42" i="11"/>
  <c r="AC42" i="11" s="1"/>
  <c r="V42" i="11"/>
  <c r="U42" i="11"/>
  <c r="T42" i="11"/>
  <c r="S42" i="11"/>
  <c r="R42" i="11"/>
  <c r="W42" i="11" s="1"/>
  <c r="D42" i="11"/>
  <c r="AB41" i="11"/>
  <c r="V41" i="11"/>
  <c r="U41" i="11"/>
  <c r="T41" i="11"/>
  <c r="S41" i="11"/>
  <c r="R41" i="11"/>
  <c r="D41" i="11"/>
  <c r="AB40" i="11"/>
  <c r="AC40" i="11" s="1"/>
  <c r="V40" i="11"/>
  <c r="U40" i="11"/>
  <c r="T40" i="11"/>
  <c r="S40" i="11"/>
  <c r="R40" i="11"/>
  <c r="D40" i="11"/>
  <c r="AB39" i="11"/>
  <c r="AD39" i="11" s="1"/>
  <c r="AE39" i="11" s="1"/>
  <c r="V39" i="11"/>
  <c r="U39" i="11"/>
  <c r="T39" i="11"/>
  <c r="S39" i="11"/>
  <c r="R39" i="11"/>
  <c r="W39" i="11" s="1"/>
  <c r="D39" i="11"/>
  <c r="AB38" i="11"/>
  <c r="V38" i="11"/>
  <c r="U38" i="11"/>
  <c r="T38" i="11"/>
  <c r="S38" i="11"/>
  <c r="R38" i="11"/>
  <c r="D38" i="11"/>
  <c r="AB37" i="11"/>
  <c r="AD37" i="11" s="1"/>
  <c r="AE37" i="11" s="1"/>
  <c r="V37" i="11"/>
  <c r="U37" i="11"/>
  <c r="T37" i="11"/>
  <c r="S37" i="11"/>
  <c r="R37" i="11"/>
  <c r="W37" i="11" s="1"/>
  <c r="D37" i="11"/>
  <c r="AB36" i="11"/>
  <c r="AC36" i="11" s="1"/>
  <c r="V36" i="11"/>
  <c r="U36" i="11"/>
  <c r="T36" i="11"/>
  <c r="S36" i="11"/>
  <c r="R36" i="11"/>
  <c r="D36" i="11"/>
  <c r="AB35" i="11"/>
  <c r="V35" i="11"/>
  <c r="U35" i="11"/>
  <c r="T35" i="11"/>
  <c r="S35" i="11"/>
  <c r="R35" i="11"/>
  <c r="W35" i="11" s="1"/>
  <c r="D35" i="11"/>
  <c r="AB34" i="11"/>
  <c r="AC34" i="11" s="1"/>
  <c r="V34" i="11"/>
  <c r="U34" i="11"/>
  <c r="T34" i="11"/>
  <c r="S34" i="11"/>
  <c r="R34" i="11"/>
  <c r="W34" i="11" s="1"/>
  <c r="AB33" i="11"/>
  <c r="AC33" i="11" s="1"/>
  <c r="V33" i="11"/>
  <c r="U33" i="11"/>
  <c r="T33" i="11"/>
  <c r="S33" i="11"/>
  <c r="R33" i="11"/>
  <c r="W33" i="11" s="1"/>
  <c r="D33" i="11"/>
  <c r="AB32" i="11"/>
  <c r="AD32" i="11" s="1"/>
  <c r="V32" i="11"/>
  <c r="U32" i="11"/>
  <c r="T32" i="11"/>
  <c r="S32" i="11"/>
  <c r="R32" i="11"/>
  <c r="X32" i="11" s="1"/>
  <c r="D32" i="11"/>
  <c r="AB31" i="11"/>
  <c r="AD31" i="11" s="1"/>
  <c r="AE31" i="11" s="1"/>
  <c r="V31" i="11"/>
  <c r="U31" i="11"/>
  <c r="T31" i="11"/>
  <c r="S31" i="11"/>
  <c r="R31" i="11"/>
  <c r="Z31" i="11" s="1"/>
  <c r="D31" i="11"/>
  <c r="AB30" i="11"/>
  <c r="AC30" i="11" s="1"/>
  <c r="V30" i="11"/>
  <c r="U30" i="11"/>
  <c r="T30" i="11"/>
  <c r="S30" i="11"/>
  <c r="R30" i="11"/>
  <c r="Z30" i="11" s="1"/>
  <c r="D30" i="11"/>
  <c r="AB29" i="11"/>
  <c r="V29" i="11"/>
  <c r="U29" i="11"/>
  <c r="T29" i="11"/>
  <c r="S29" i="11"/>
  <c r="R29" i="11"/>
  <c r="D29" i="11"/>
  <c r="AB28" i="11"/>
  <c r="V28" i="11"/>
  <c r="U28" i="11"/>
  <c r="T28" i="11"/>
  <c r="S28" i="11"/>
  <c r="R28" i="11"/>
  <c r="X28" i="11" s="1"/>
  <c r="D28" i="11"/>
  <c r="AB27" i="11"/>
  <c r="AC27" i="11" s="1"/>
  <c r="V27" i="11"/>
  <c r="U27" i="11"/>
  <c r="T27" i="11"/>
  <c r="S27" i="11"/>
  <c r="R27" i="11"/>
  <c r="X27" i="11" s="1"/>
  <c r="D27" i="11"/>
  <c r="AB26" i="11"/>
  <c r="AD26" i="11" s="1"/>
  <c r="AE26" i="11" s="1"/>
  <c r="V26" i="11"/>
  <c r="U26" i="11"/>
  <c r="T26" i="11"/>
  <c r="S26" i="11"/>
  <c r="R26" i="11"/>
  <c r="D26" i="11"/>
  <c r="AB25" i="11"/>
  <c r="AC25" i="11" s="1"/>
  <c r="V25" i="11"/>
  <c r="U25" i="11"/>
  <c r="T25" i="11"/>
  <c r="S25" i="11"/>
  <c r="R25" i="11"/>
  <c r="W25" i="11" s="1"/>
  <c r="D25" i="11"/>
  <c r="AB24" i="11"/>
  <c r="AC24" i="11" s="1"/>
  <c r="V24" i="11"/>
  <c r="U24" i="11"/>
  <c r="T24" i="11"/>
  <c r="S24" i="11"/>
  <c r="R24" i="11"/>
  <c r="W24" i="11" s="1"/>
  <c r="D24" i="11"/>
  <c r="AB23" i="11"/>
  <c r="AD23" i="11" s="1"/>
  <c r="AE23" i="11" s="1"/>
  <c r="V23" i="11"/>
  <c r="U23" i="11"/>
  <c r="T23" i="11"/>
  <c r="S23" i="11"/>
  <c r="R23" i="11"/>
  <c r="D23" i="11"/>
  <c r="AB22" i="11"/>
  <c r="V22" i="11"/>
  <c r="U22" i="11"/>
  <c r="T22" i="11"/>
  <c r="S22" i="11"/>
  <c r="R22" i="11"/>
  <c r="AB21" i="11"/>
  <c r="AD21" i="11" s="1"/>
  <c r="AE21" i="11" s="1"/>
  <c r="V21" i="11"/>
  <c r="U21" i="11"/>
  <c r="T21" i="11"/>
  <c r="S21" i="11"/>
  <c r="R21" i="11"/>
  <c r="W21" i="11" s="1"/>
  <c r="AB20" i="11"/>
  <c r="AD20" i="11" s="1"/>
  <c r="Z20" i="11"/>
  <c r="D20" i="11"/>
  <c r="D21" i="11" s="1"/>
  <c r="D22" i="11" s="1"/>
  <c r="AB19" i="11"/>
  <c r="U19" i="11"/>
  <c r="T19" i="11"/>
  <c r="S19" i="11"/>
  <c r="R19" i="11"/>
  <c r="Y19" i="11" s="1"/>
  <c r="AB18" i="11"/>
  <c r="AD18" i="11" s="1"/>
  <c r="U18" i="11"/>
  <c r="T18" i="11"/>
  <c r="R18" i="11"/>
  <c r="X18" i="11" s="1"/>
  <c r="AB17" i="11"/>
  <c r="AD17" i="11" s="1"/>
  <c r="U17" i="11"/>
  <c r="T17" i="11"/>
  <c r="R17" i="11"/>
  <c r="X17" i="11" s="1"/>
  <c r="AB16" i="11"/>
  <c r="AD16" i="11" s="1"/>
  <c r="U16" i="11"/>
  <c r="T16" i="11"/>
  <c r="R16" i="11"/>
  <c r="W16" i="11" s="1"/>
  <c r="AB15" i="11"/>
  <c r="AD15" i="11" s="1"/>
  <c r="U15" i="11"/>
  <c r="T15" i="11"/>
  <c r="R15" i="11"/>
  <c r="AB14" i="11"/>
  <c r="U14" i="11"/>
  <c r="T14" i="11"/>
  <c r="R14" i="11"/>
  <c r="D14" i="11"/>
  <c r="D15" i="11" s="1"/>
  <c r="D16" i="11" s="1"/>
  <c r="D17" i="11" s="1"/>
  <c r="D18" i="11" s="1"/>
  <c r="D19" i="11" s="1"/>
  <c r="T31" i="3" l="1"/>
  <c r="AP31" i="3"/>
  <c r="AR31" i="3" s="1"/>
  <c r="S31" i="3"/>
  <c r="U31" i="3"/>
  <c r="V31" i="3"/>
  <c r="AR41" i="3"/>
  <c r="AS41" i="3" s="1"/>
  <c r="AQ41" i="3"/>
  <c r="AR60" i="3"/>
  <c r="AS60" i="3" s="1"/>
  <c r="AQ60" i="3"/>
  <c r="AR58" i="3"/>
  <c r="AS58" i="3" s="1"/>
  <c r="AQ58" i="3"/>
  <c r="AR82" i="3"/>
  <c r="AS82" i="3" s="1"/>
  <c r="AQ82" i="3"/>
  <c r="AR38" i="3"/>
  <c r="AS38" i="3" s="1"/>
  <c r="AQ38" i="3"/>
  <c r="AQ39" i="3"/>
  <c r="AR39" i="3"/>
  <c r="AS39" i="3" s="1"/>
  <c r="AQ84" i="3"/>
  <c r="AR84" i="3"/>
  <c r="AS84" i="3" s="1"/>
  <c r="AQ45" i="3"/>
  <c r="AR45" i="3"/>
  <c r="AS45" i="3" s="1"/>
  <c r="AQ69" i="3"/>
  <c r="AR69" i="3"/>
  <c r="AS69" i="3" s="1"/>
  <c r="AQ64" i="3"/>
  <c r="AR64" i="3"/>
  <c r="AS64" i="3" s="1"/>
  <c r="AQ61" i="3"/>
  <c r="AR61" i="3"/>
  <c r="AS61" i="3" s="1"/>
  <c r="AQ66" i="3"/>
  <c r="AR66" i="3"/>
  <c r="AS66" i="3" s="1"/>
  <c r="AR44" i="3"/>
  <c r="AS44" i="3" s="1"/>
  <c r="AQ44" i="3"/>
  <c r="U83" i="3"/>
  <c r="AQ81" i="3"/>
  <c r="AE78" i="3"/>
  <c r="AO78" i="3" s="1"/>
  <c r="AE56" i="3"/>
  <c r="AE34" i="3"/>
  <c r="AO34" i="3" s="1"/>
  <c r="T83" i="3"/>
  <c r="AQ80" i="3"/>
  <c r="AQ40" i="3"/>
  <c r="AR40" i="3"/>
  <c r="AS40" i="3" s="1"/>
  <c r="AP87" i="3"/>
  <c r="AQ67" i="3"/>
  <c r="AR67" i="3"/>
  <c r="AS67" i="3" s="1"/>
  <c r="V84" i="3"/>
  <c r="AR52" i="3"/>
  <c r="AS52" i="3" s="1"/>
  <c r="T46" i="3"/>
  <c r="U46" i="3"/>
  <c r="AQ79" i="3"/>
  <c r="AP73" i="3"/>
  <c r="AE68" i="3"/>
  <c r="AP51" i="3"/>
  <c r="AR48" i="3"/>
  <c r="AS48" i="3" s="1"/>
  <c r="AR85" i="3"/>
  <c r="AS85" i="3" s="1"/>
  <c r="AQ85" i="3"/>
  <c r="AQ83" i="3"/>
  <c r="AR83" i="3"/>
  <c r="AS83" i="3" s="1"/>
  <c r="AQ37" i="3"/>
  <c r="AQ35" i="3"/>
  <c r="AQ68" i="3"/>
  <c r="AR68" i="3"/>
  <c r="AS68" i="3" s="1"/>
  <c r="AQ46" i="3"/>
  <c r="AR46" i="3"/>
  <c r="AS46" i="3" s="1"/>
  <c r="AP72" i="3"/>
  <c r="AQ47" i="3"/>
  <c r="AR47" i="3"/>
  <c r="AS47" i="3" s="1"/>
  <c r="AR62" i="3"/>
  <c r="AS62" i="3" s="1"/>
  <c r="AQ62" i="3"/>
  <c r="T65" i="3"/>
  <c r="S65" i="3"/>
  <c r="AR42" i="3"/>
  <c r="AS42" i="3" s="1"/>
  <c r="AQ42" i="3"/>
  <c r="AP65" i="3"/>
  <c r="AP43" i="3"/>
  <c r="AP50" i="3"/>
  <c r="AR70" i="3"/>
  <c r="AS70" i="3" s="1"/>
  <c r="AQ63" i="3"/>
  <c r="AR63" i="3"/>
  <c r="AS63" i="3" s="1"/>
  <c r="AQ36" i="3"/>
  <c r="T66" i="3"/>
  <c r="S66" i="3"/>
  <c r="AP75" i="3"/>
  <c r="AE70" i="3"/>
  <c r="AO70" i="3" s="1"/>
  <c r="AP53" i="3"/>
  <c r="AE48" i="3"/>
  <c r="AO48" i="3" s="1"/>
  <c r="AR86" i="3"/>
  <c r="AS86" i="3" s="1"/>
  <c r="AQ86" i="3"/>
  <c r="AP77" i="3"/>
  <c r="AP33" i="3"/>
  <c r="T38" i="3"/>
  <c r="AE49" i="3"/>
  <c r="AP55" i="3"/>
  <c r="U38" i="3"/>
  <c r="AE66" i="3"/>
  <c r="AO66" i="3" s="1"/>
  <c r="AE44" i="3"/>
  <c r="AO44" i="3" s="1"/>
  <c r="AE61" i="3"/>
  <c r="AE39" i="3"/>
  <c r="AO39" i="3" s="1"/>
  <c r="S68" i="3"/>
  <c r="U68" i="3"/>
  <c r="AE80" i="3"/>
  <c r="AO80" i="3" s="1"/>
  <c r="AE58" i="3"/>
  <c r="AO58" i="3" s="1"/>
  <c r="AE36" i="3"/>
  <c r="AO36" i="3" s="1"/>
  <c r="S67" i="3"/>
  <c r="T68" i="3"/>
  <c r="V65" i="3"/>
  <c r="AE84" i="3"/>
  <c r="AO84" i="3" s="1"/>
  <c r="AE62" i="3"/>
  <c r="AO62" i="3" s="1"/>
  <c r="U65" i="3"/>
  <c r="V67" i="3"/>
  <c r="U67" i="3"/>
  <c r="U66" i="3"/>
  <c r="T63" i="3"/>
  <c r="U61" i="3"/>
  <c r="V87" i="3"/>
  <c r="U48" i="3"/>
  <c r="V66" i="3"/>
  <c r="AE81" i="3"/>
  <c r="AO81" i="3" s="1"/>
  <c r="AE59" i="3"/>
  <c r="AO59" i="3" s="1"/>
  <c r="AE37" i="3"/>
  <c r="AO37" i="3" s="1"/>
  <c r="U87" i="3"/>
  <c r="V46" i="3"/>
  <c r="S52" i="3"/>
  <c r="S51" i="3"/>
  <c r="S48" i="3"/>
  <c r="AE63" i="3"/>
  <c r="AO63" i="3" s="1"/>
  <c r="S46" i="3"/>
  <c r="T82" i="3"/>
  <c r="V44" i="3"/>
  <c r="AE75" i="3"/>
  <c r="AO75" i="3" s="1"/>
  <c r="AE53" i="3"/>
  <c r="AO53" i="3" s="1"/>
  <c r="S45" i="3"/>
  <c r="T76" i="3"/>
  <c r="V62" i="3"/>
  <c r="U44" i="3"/>
  <c r="T52" i="3"/>
  <c r="S53" i="3"/>
  <c r="T44" i="3"/>
  <c r="S43" i="3"/>
  <c r="V43" i="3"/>
  <c r="S75" i="3"/>
  <c r="V60" i="3"/>
  <c r="S74" i="3"/>
  <c r="V74" i="3"/>
  <c r="U60" i="3"/>
  <c r="T43" i="3"/>
  <c r="AE72" i="3"/>
  <c r="AO72" i="3" s="1"/>
  <c r="AE50" i="3"/>
  <c r="AO50" i="3" s="1"/>
  <c r="S73" i="3"/>
  <c r="U74" i="3"/>
  <c r="T60" i="3"/>
  <c r="T41" i="3"/>
  <c r="V45" i="3"/>
  <c r="S47" i="3"/>
  <c r="V75" i="3"/>
  <c r="U75" i="3"/>
  <c r="S72" i="3"/>
  <c r="T54" i="3"/>
  <c r="V40" i="3"/>
  <c r="S50" i="3"/>
  <c r="S49" i="3"/>
  <c r="S71" i="3"/>
  <c r="V73" i="3"/>
  <c r="V53" i="3"/>
  <c r="U39" i="3"/>
  <c r="V51" i="3"/>
  <c r="S70" i="3"/>
  <c r="U70" i="3"/>
  <c r="U53" i="3"/>
  <c r="T39" i="3"/>
  <c r="U45" i="3"/>
  <c r="T61" i="3"/>
  <c r="AE74" i="3"/>
  <c r="AO74" i="3" s="1"/>
  <c r="AE52" i="3"/>
  <c r="AO52" i="3" s="1"/>
  <c r="S69" i="3"/>
  <c r="V38" i="3"/>
  <c r="AE40" i="3"/>
  <c r="AO40" i="3" s="1"/>
  <c r="T37" i="3"/>
  <c r="V80" i="3"/>
  <c r="V58" i="3"/>
  <c r="V36" i="3"/>
  <c r="T73" i="3"/>
  <c r="T51" i="3"/>
  <c r="U36" i="3"/>
  <c r="T80" i="3"/>
  <c r="T58" i="3"/>
  <c r="T36" i="3"/>
  <c r="U72" i="3"/>
  <c r="U50" i="3"/>
  <c r="S63" i="3"/>
  <c r="V86" i="3"/>
  <c r="T72" i="3"/>
  <c r="V64" i="3"/>
  <c r="U57" i="3"/>
  <c r="U35" i="3"/>
  <c r="S40" i="3"/>
  <c r="T79" i="3"/>
  <c r="V71" i="3"/>
  <c r="U64" i="3"/>
  <c r="T57" i="3"/>
  <c r="V49" i="3"/>
  <c r="S83" i="3"/>
  <c r="S61" i="3"/>
  <c r="S39" i="3"/>
  <c r="T86" i="3"/>
  <c r="V78" i="3"/>
  <c r="U71" i="3"/>
  <c r="T64" i="3"/>
  <c r="V56" i="3"/>
  <c r="U49" i="3"/>
  <c r="T42" i="3"/>
  <c r="V34" i="3"/>
  <c r="V81" i="3"/>
  <c r="V59" i="3"/>
  <c r="V37" i="3"/>
  <c r="U37" i="3"/>
  <c r="T81" i="3"/>
  <c r="U80" i="3"/>
  <c r="U58" i="3"/>
  <c r="V50" i="3"/>
  <c r="S86" i="3"/>
  <c r="S42" i="3"/>
  <c r="S85" i="3"/>
  <c r="S41" i="3"/>
  <c r="U79" i="3"/>
  <c r="S84" i="3"/>
  <c r="U42" i="3"/>
  <c r="V85" i="3"/>
  <c r="U78" i="3"/>
  <c r="V63" i="3"/>
  <c r="U56" i="3"/>
  <c r="V41" i="3"/>
  <c r="U34" i="3"/>
  <c r="U81" i="3"/>
  <c r="T59" i="3"/>
  <c r="V79" i="3"/>
  <c r="V57" i="3"/>
  <c r="V35" i="3"/>
  <c r="S62" i="3"/>
  <c r="T35" i="3"/>
  <c r="AE46" i="3"/>
  <c r="AO46" i="3" s="1"/>
  <c r="S59" i="3"/>
  <c r="T78" i="3"/>
  <c r="V70" i="3"/>
  <c r="T56" i="3"/>
  <c r="V48" i="3"/>
  <c r="T34" i="3"/>
  <c r="AE42" i="3"/>
  <c r="AO42" i="3" s="1"/>
  <c r="V77" i="3"/>
  <c r="V55" i="3"/>
  <c r="V33" i="3"/>
  <c r="U77" i="3"/>
  <c r="U55" i="3"/>
  <c r="U33" i="3"/>
  <c r="U84" i="3"/>
  <c r="T77" i="3"/>
  <c r="V69" i="3"/>
  <c r="U62" i="3"/>
  <c r="T55" i="3"/>
  <c r="V47" i="3"/>
  <c r="U40" i="3"/>
  <c r="T33" i="3"/>
  <c r="V76" i="3"/>
  <c r="U69" i="3"/>
  <c r="V54" i="3"/>
  <c r="U47" i="3"/>
  <c r="V32" i="3"/>
  <c r="AE82" i="3"/>
  <c r="AO82" i="3" s="1"/>
  <c r="AE60" i="3"/>
  <c r="AO60" i="3" s="1"/>
  <c r="AE38" i="3"/>
  <c r="AO38" i="3" s="1"/>
  <c r="S76" i="3"/>
  <c r="S54" i="3"/>
  <c r="S32" i="3"/>
  <c r="AD22" i="11"/>
  <c r="X29" i="11"/>
  <c r="AD41" i="11"/>
  <c r="W26" i="11"/>
  <c r="W45" i="11"/>
  <c r="AD60" i="11"/>
  <c r="AD28" i="11"/>
  <c r="W73" i="11"/>
  <c r="W48" i="11"/>
  <c r="X70" i="11"/>
  <c r="AD38" i="11"/>
  <c r="W67" i="11"/>
  <c r="W23" i="11"/>
  <c r="AD35" i="11"/>
  <c r="AD57" i="11"/>
  <c r="AD72" i="11"/>
  <c r="W51" i="11"/>
  <c r="AE54" i="11"/>
  <c r="AE76" i="11"/>
  <c r="AD19" i="11"/>
  <c r="AE32" i="11"/>
  <c r="W36" i="11"/>
  <c r="AD51" i="11"/>
  <c r="W58" i="11"/>
  <c r="AD73" i="11"/>
  <c r="W38" i="11"/>
  <c r="W60" i="11"/>
  <c r="Y60" i="11"/>
  <c r="AD14" i="11"/>
  <c r="AD29" i="11"/>
  <c r="W55" i="11"/>
  <c r="W15" i="11"/>
  <c r="AD50" i="11"/>
  <c r="W40" i="11"/>
  <c r="Z40" i="11"/>
  <c r="AE55" i="11"/>
  <c r="W30" i="11"/>
  <c r="W27" i="11"/>
  <c r="Y30" i="11"/>
  <c r="Y75" i="11"/>
  <c r="X30" i="11"/>
  <c r="Z63" i="11"/>
  <c r="X25" i="11"/>
  <c r="Y63" i="11"/>
  <c r="W22" i="11"/>
  <c r="Z73" i="11"/>
  <c r="Y47" i="11"/>
  <c r="Z35" i="11"/>
  <c r="X24" i="11"/>
  <c r="Z29" i="11"/>
  <c r="Y52" i="11"/>
  <c r="Z36" i="11"/>
  <c r="Z51" i="11"/>
  <c r="X36" i="11"/>
  <c r="Y24" i="11"/>
  <c r="Y71" i="11"/>
  <c r="Y35" i="11"/>
  <c r="Z22" i="11"/>
  <c r="Z74" i="11"/>
  <c r="Z58" i="11"/>
  <c r="X35" i="11"/>
  <c r="Y20" i="11"/>
  <c r="W32" i="11"/>
  <c r="Y64" i="11"/>
  <c r="X74" i="11"/>
  <c r="Z69" i="11"/>
  <c r="Y58" i="11"/>
  <c r="Z46" i="11"/>
  <c r="X20" i="11"/>
  <c r="Y29" i="11"/>
  <c r="X52" i="11"/>
  <c r="Y36" i="11"/>
  <c r="Y69" i="11"/>
  <c r="X58" i="11"/>
  <c r="Y46" i="11"/>
  <c r="Z33" i="11"/>
  <c r="Z19" i="11"/>
  <c r="W74" i="11"/>
  <c r="X69" i="11"/>
  <c r="X46" i="11"/>
  <c r="Y31" i="11"/>
  <c r="X64" i="11"/>
  <c r="Z24" i="11"/>
  <c r="Z62" i="11"/>
  <c r="W19" i="11"/>
  <c r="W68" i="11"/>
  <c r="Z57" i="11"/>
  <c r="X31" i="11"/>
  <c r="X19" i="11"/>
  <c r="Z68" i="11"/>
  <c r="Y57" i="11"/>
  <c r="X57" i="11"/>
  <c r="Z18" i="11"/>
  <c r="Y73" i="11"/>
  <c r="Y62" i="11"/>
  <c r="Y51" i="11"/>
  <c r="Y18" i="11"/>
  <c r="AA18" i="11" s="1"/>
  <c r="W29" i="11"/>
  <c r="X73" i="11"/>
  <c r="Z67" i="11"/>
  <c r="X62" i="11"/>
  <c r="Z56" i="11"/>
  <c r="X51" i="11"/>
  <c r="Z45" i="11"/>
  <c r="X40" i="11"/>
  <c r="Z34" i="11"/>
  <c r="Z23" i="11"/>
  <c r="W28" i="11"/>
  <c r="Y67" i="11"/>
  <c r="Y56" i="11"/>
  <c r="Y45" i="11"/>
  <c r="Y34" i="11"/>
  <c r="Y23" i="11"/>
  <c r="W72" i="11"/>
  <c r="Z72" i="11"/>
  <c r="X67" i="11"/>
  <c r="Z61" i="11"/>
  <c r="X56" i="11"/>
  <c r="Z50" i="11"/>
  <c r="X45" i="11"/>
  <c r="Z39" i="11"/>
  <c r="X34" i="11"/>
  <c r="Z28" i="11"/>
  <c r="X23" i="11"/>
  <c r="Z17" i="11"/>
  <c r="W70" i="11"/>
  <c r="Y72" i="11"/>
  <c r="Y61" i="11"/>
  <c r="Y50" i="11"/>
  <c r="Y39" i="11"/>
  <c r="Y28" i="11"/>
  <c r="Y17" i="11"/>
  <c r="AA17" i="11" s="1"/>
  <c r="W20" i="11"/>
  <c r="Y55" i="11"/>
  <c r="Y44" i="11"/>
  <c r="Y33" i="11"/>
  <c r="Y22" i="11"/>
  <c r="W65" i="11"/>
  <c r="W17" i="11"/>
  <c r="Z71" i="11"/>
  <c r="X66" i="11"/>
  <c r="Z60" i="11"/>
  <c r="X55" i="11"/>
  <c r="Z49" i="11"/>
  <c r="Z38" i="11"/>
  <c r="X33" i="11"/>
  <c r="Z27" i="11"/>
  <c r="X22" i="11"/>
  <c r="Z16" i="11"/>
  <c r="X39" i="11"/>
  <c r="W54" i="11"/>
  <c r="Z76" i="11"/>
  <c r="X71" i="11"/>
  <c r="Z65" i="11"/>
  <c r="X60" i="11"/>
  <c r="Z54" i="11"/>
  <c r="X49" i="11"/>
  <c r="Z43" i="11"/>
  <c r="X38" i="11"/>
  <c r="Z32" i="11"/>
  <c r="Z21" i="11"/>
  <c r="X16" i="11"/>
  <c r="W31" i="11"/>
  <c r="X61" i="11"/>
  <c r="Y49" i="11"/>
  <c r="Y38" i="11"/>
  <c r="Y16" i="11"/>
  <c r="W53" i="11"/>
  <c r="Y76" i="11"/>
  <c r="Y65" i="11"/>
  <c r="Y54" i="11"/>
  <c r="Y43" i="11"/>
  <c r="Y32" i="11"/>
  <c r="Y21" i="11"/>
  <c r="W75" i="11"/>
  <c r="Y40" i="11"/>
  <c r="X50" i="11"/>
  <c r="X76" i="11"/>
  <c r="Z70" i="11"/>
  <c r="Z59" i="11"/>
  <c r="Z48" i="11"/>
  <c r="X43" i="11"/>
  <c r="Z37" i="11"/>
  <c r="Z26" i="11"/>
  <c r="X21" i="11"/>
  <c r="Z15" i="11"/>
  <c r="Y70" i="11"/>
  <c r="Y59" i="11"/>
  <c r="Y48" i="11"/>
  <c r="Y37" i="11"/>
  <c r="Y26" i="11"/>
  <c r="Y15" i="11"/>
  <c r="Z64" i="11"/>
  <c r="X48" i="11"/>
  <c r="Z42" i="11"/>
  <c r="X37" i="11"/>
  <c r="X26" i="11"/>
  <c r="X15" i="11"/>
  <c r="W18" i="11"/>
  <c r="W59" i="11"/>
  <c r="Y14" i="11"/>
  <c r="X14" i="11"/>
  <c r="Z14" i="11"/>
  <c r="W14" i="11"/>
  <c r="AD34" i="11"/>
  <c r="AC55" i="11"/>
  <c r="AC51" i="11"/>
  <c r="AD36" i="11"/>
  <c r="AC41" i="11"/>
  <c r="AD24" i="11"/>
  <c r="AC39" i="11"/>
  <c r="AC50" i="11"/>
  <c r="AC63" i="11"/>
  <c r="AD33" i="11"/>
  <c r="AC64" i="11"/>
  <c r="AD25" i="11"/>
  <c r="AD42" i="11"/>
  <c r="AD47" i="11"/>
  <c r="AC56" i="11"/>
  <c r="AC61" i="11"/>
  <c r="AC48" i="11"/>
  <c r="AD27" i="11"/>
  <c r="AC32" i="11"/>
  <c r="AD46" i="11"/>
  <c r="AC72" i="11"/>
  <c r="AC67" i="11"/>
  <c r="AD30" i="11"/>
  <c r="AC45" i="11"/>
  <c r="AD58" i="11"/>
  <c r="AC35" i="11"/>
  <c r="AC57" i="11"/>
  <c r="AC26" i="11"/>
  <c r="AD44" i="11"/>
  <c r="AC44" i="11"/>
  <c r="AC66" i="11"/>
  <c r="AD66" i="11"/>
  <c r="AD43" i="11"/>
  <c r="AC43" i="11"/>
  <c r="AC65" i="11"/>
  <c r="AD65" i="11"/>
  <c r="AC28" i="11"/>
  <c r="AC37" i="11"/>
  <c r="AC59" i="11"/>
  <c r="AC68" i="11"/>
  <c r="AC73" i="11"/>
  <c r="AC29" i="11"/>
  <c r="AC38" i="11"/>
  <c r="AC60" i="11"/>
  <c r="AC69" i="11"/>
  <c r="AC21" i="11"/>
  <c r="AC52" i="11"/>
  <c r="AC74" i="11"/>
  <c r="AC70" i="11"/>
  <c r="AC75" i="11"/>
  <c r="AD62" i="11"/>
  <c r="AC71" i="11"/>
  <c r="AC22" i="11"/>
  <c r="AC31" i="11"/>
  <c r="AD53" i="11"/>
  <c r="AD40" i="11"/>
  <c r="AC49" i="11"/>
  <c r="AC23" i="11"/>
  <c r="AC54" i="11"/>
  <c r="AC76" i="11"/>
  <c r="AL27" i="3"/>
  <c r="AL25" i="3"/>
  <c r="AL26" i="3"/>
  <c r="AL28" i="3"/>
  <c r="AL29"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M8" i="9"/>
  <c r="N8" i="9"/>
  <c r="O8" i="9"/>
  <c r="P8" i="9"/>
  <c r="Q8" i="9"/>
  <c r="R8" i="9"/>
  <c r="S8" i="9"/>
  <c r="T8" i="9"/>
  <c r="U8" i="9"/>
  <c r="V8" i="9"/>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O32" i="3"/>
  <c r="AO33" i="3"/>
  <c r="AO35" i="3"/>
  <c r="AO41" i="3"/>
  <c r="AO43" i="3"/>
  <c r="AO45" i="3"/>
  <c r="AO47" i="3"/>
  <c r="AO49" i="3"/>
  <c r="AO51" i="3"/>
  <c r="AO54" i="3"/>
  <c r="AO55" i="3"/>
  <c r="AO56" i="3"/>
  <c r="AO57" i="3"/>
  <c r="AO61" i="3"/>
  <c r="AO64" i="3"/>
  <c r="AO65" i="3"/>
  <c r="AO67" i="3"/>
  <c r="AO68" i="3"/>
  <c r="AO69" i="3"/>
  <c r="AO71" i="3"/>
  <c r="AO73" i="3"/>
  <c r="AO76" i="3"/>
  <c r="AO77" i="3"/>
  <c r="AO79" i="3"/>
  <c r="AO83" i="3"/>
  <c r="AO85" i="3"/>
  <c r="AO86" i="3"/>
  <c r="AO87" i="3"/>
  <c r="AR55" i="3" l="1"/>
  <c r="AS55" i="3" s="1"/>
  <c r="AQ55" i="3"/>
  <c r="AR33" i="3"/>
  <c r="AS33" i="3" s="1"/>
  <c r="AQ33" i="3"/>
  <c r="AQ73" i="3"/>
  <c r="AR73" i="3"/>
  <c r="AS73" i="3" s="1"/>
  <c r="AQ77" i="3"/>
  <c r="AR77" i="3"/>
  <c r="AS77" i="3" s="1"/>
  <c r="AQ87" i="3"/>
  <c r="AR87" i="3"/>
  <c r="AS87" i="3" s="1"/>
  <c r="AQ75" i="3"/>
  <c r="AR75" i="3"/>
  <c r="AS75" i="3" s="1"/>
  <c r="AQ50" i="3"/>
  <c r="AR50" i="3"/>
  <c r="AS50" i="3" s="1"/>
  <c r="AQ72" i="3"/>
  <c r="AR72" i="3"/>
  <c r="AS72" i="3" s="1"/>
  <c r="AQ43" i="3"/>
  <c r="AR43" i="3"/>
  <c r="AS43" i="3" s="1"/>
  <c r="AQ51" i="3"/>
  <c r="AR51" i="3"/>
  <c r="AS51" i="3" s="1"/>
  <c r="AQ53" i="3"/>
  <c r="AR53" i="3"/>
  <c r="AS53" i="3" s="1"/>
  <c r="AQ65" i="3"/>
  <c r="AR65" i="3"/>
  <c r="AS65" i="3" s="1"/>
  <c r="AE53" i="11"/>
  <c r="AE33" i="11"/>
  <c r="AE50" i="11"/>
  <c r="AE73" i="11"/>
  <c r="AE72" i="11"/>
  <c r="AE62" i="11"/>
  <c r="AE44" i="11"/>
  <c r="AE51" i="11"/>
  <c r="AE36" i="11"/>
  <c r="AE30" i="11"/>
  <c r="AA16" i="11"/>
  <c r="V16" i="11" s="1"/>
  <c r="AE60" i="11"/>
  <c r="AE35" i="11"/>
  <c r="AE34" i="11"/>
  <c r="AE40" i="11"/>
  <c r="AE25" i="11"/>
  <c r="AE28" i="11"/>
  <c r="AE24" i="11"/>
  <c r="AE57" i="11"/>
  <c r="AE58" i="11"/>
  <c r="AE27" i="11"/>
  <c r="AA20" i="11"/>
  <c r="AE38" i="11"/>
  <c r="AE22" i="11"/>
  <c r="AE66" i="11"/>
  <c r="AE29" i="11"/>
  <c r="AA15" i="11"/>
  <c r="V15" i="11" s="1"/>
  <c r="AE65" i="11"/>
  <c r="AE43" i="11"/>
  <c r="AE46" i="11"/>
  <c r="AE41" i="11"/>
  <c r="AA14" i="11"/>
  <c r="V14" i="11" s="1"/>
  <c r="AE14" i="11" s="1"/>
  <c r="AE47" i="11"/>
  <c r="AE42" i="11"/>
  <c r="V17" i="11"/>
  <c r="V18" i="11"/>
  <c r="V19" i="11"/>
  <c r="AC16" i="11" l="1"/>
  <c r="AE16" i="11"/>
  <c r="V20" i="11"/>
  <c r="AC14" i="11"/>
  <c r="AE17" i="11"/>
  <c r="AC17" i="11"/>
  <c r="AC19" i="11"/>
  <c r="AE19" i="11"/>
  <c r="AC15" i="11"/>
  <c r="AE15" i="11"/>
  <c r="AE18" i="11"/>
  <c r="AC18" i="11"/>
  <c r="A1" i="4"/>
  <c r="AE20" i="11" l="1"/>
  <c r="AC20" i="11"/>
  <c r="D10" i="2"/>
  <c r="E10" i="2"/>
  <c r="AC26"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25"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X26" i="3"/>
  <c r="X28"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AD60" i="3"/>
  <c r="AF60" i="3"/>
  <c r="AD61" i="3"/>
  <c r="AF61" i="3"/>
  <c r="AD62" i="3"/>
  <c r="AF62" i="3"/>
  <c r="AD63" i="3"/>
  <c r="AF63" i="3"/>
  <c r="AD64" i="3"/>
  <c r="AF64" i="3"/>
  <c r="AD65" i="3"/>
  <c r="AF65" i="3"/>
  <c r="AD66" i="3"/>
  <c r="AF66"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F10" i="2" l="1"/>
  <c r="AF87" i="3"/>
  <c r="AB25" i="3" l="1"/>
  <c r="AB26" i="3"/>
  <c r="AE26" i="3" s="1"/>
  <c r="W26" i="3"/>
  <c r="W27" i="3"/>
  <c r="W28" i="3"/>
  <c r="W29" i="3"/>
  <c r="W30"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AJ64" i="3"/>
  <c r="W64" i="3"/>
  <c r="AK64" i="3" s="1"/>
  <c r="AI65" i="3"/>
  <c r="W65" i="3"/>
  <c r="W66" i="3"/>
  <c r="W67" i="3"/>
  <c r="W68" i="3"/>
  <c r="W69" i="3"/>
  <c r="W70" i="3"/>
  <c r="W71" i="3"/>
  <c r="W72" i="3"/>
  <c r="AK72" i="3" s="1"/>
  <c r="W73" i="3"/>
  <c r="W74" i="3"/>
  <c r="W75" i="3"/>
  <c r="W76" i="3"/>
  <c r="AK76" i="3" s="1"/>
  <c r="W77" i="3"/>
  <c r="W78" i="3"/>
  <c r="W79" i="3"/>
  <c r="W80" i="3"/>
  <c r="W81" i="3"/>
  <c r="W82" i="3"/>
  <c r="AI83" i="3"/>
  <c r="AJ83" i="3"/>
  <c r="W83" i="3"/>
  <c r="AK83" i="3" s="1"/>
  <c r="W84" i="3"/>
  <c r="AK84" i="3" s="1"/>
  <c r="W85" i="3"/>
  <c r="W86" i="3"/>
  <c r="W87" i="3"/>
  <c r="AK87" i="3" s="1"/>
  <c r="W25" i="3"/>
  <c r="C10" i="10"/>
  <c r="C9" i="10"/>
  <c r="C8" i="10"/>
  <c r="C4" i="10"/>
  <c r="X25" i="3" l="1"/>
  <c r="AE25" i="3" s="1"/>
  <c r="AJ76" i="3"/>
  <c r="AK71" i="3"/>
  <c r="AI71" i="3"/>
  <c r="AI77" i="3"/>
  <c r="AK68" i="3"/>
  <c r="AK75" i="3"/>
  <c r="AK60" i="3"/>
  <c r="AK80" i="3"/>
  <c r="AI85" i="3"/>
  <c r="AI81" i="3"/>
  <c r="AI73" i="3"/>
  <c r="AI69" i="3"/>
  <c r="AJ87" i="3"/>
  <c r="AK79" i="3"/>
  <c r="AI87" i="3"/>
  <c r="AI63" i="3"/>
  <c r="AI75" i="3"/>
  <c r="AK67" i="3"/>
  <c r="AI61" i="3"/>
  <c r="AB85" i="3"/>
  <c r="AL85" i="3"/>
  <c r="AB79" i="3"/>
  <c r="AL79" i="3"/>
  <c r="AL73" i="3"/>
  <c r="AB67" i="3"/>
  <c r="AL67" i="3"/>
  <c r="AB61" i="3"/>
  <c r="AL61" i="3"/>
  <c r="AB55" i="3"/>
  <c r="AL55" i="3"/>
  <c r="AL49" i="3"/>
  <c r="AB43" i="3"/>
  <c r="AL43" i="3"/>
  <c r="AB37" i="3"/>
  <c r="AL37" i="3"/>
  <c r="AL31" i="3"/>
  <c r="AB68" i="3"/>
  <c r="AL68" i="3"/>
  <c r="AB80" i="3"/>
  <c r="AL80" i="3"/>
  <c r="AB38" i="3"/>
  <c r="AL38" i="3"/>
  <c r="AJ79" i="3"/>
  <c r="AJ67" i="3"/>
  <c r="AL84" i="3"/>
  <c r="AB84" i="3"/>
  <c r="AL78" i="3"/>
  <c r="AL72" i="3"/>
  <c r="AB72" i="3"/>
  <c r="AL66" i="3"/>
  <c r="AL60" i="3"/>
  <c r="AB60" i="3"/>
  <c r="AL54" i="3"/>
  <c r="AL48" i="3"/>
  <c r="AB48" i="3"/>
  <c r="AL42" i="3"/>
  <c r="AL36" i="3"/>
  <c r="AB36" i="3"/>
  <c r="AB30" i="3"/>
  <c r="X30" i="3" s="1"/>
  <c r="AE30" i="3" s="1"/>
  <c r="AL30" i="3"/>
  <c r="AI79" i="3"/>
  <c r="AB74" i="3"/>
  <c r="AL74" i="3"/>
  <c r="AB50" i="3"/>
  <c r="AL50" i="3"/>
  <c r="AI67" i="3"/>
  <c r="AK86" i="3"/>
  <c r="AK82" i="3"/>
  <c r="AK74" i="3"/>
  <c r="AK70" i="3"/>
  <c r="AK62" i="3"/>
  <c r="AL83" i="3"/>
  <c r="AB83" i="3"/>
  <c r="AB77" i="3"/>
  <c r="AL77" i="3"/>
  <c r="AL71" i="3"/>
  <c r="AB71" i="3"/>
  <c r="AL65" i="3"/>
  <c r="AL59" i="3"/>
  <c r="AL53" i="3"/>
  <c r="AL47" i="3"/>
  <c r="AB47" i="3"/>
  <c r="AL41" i="3"/>
  <c r="AL35" i="3"/>
  <c r="AB86" i="3"/>
  <c r="AL86" i="3"/>
  <c r="AB62" i="3"/>
  <c r="AL62" i="3"/>
  <c r="AJ82" i="3"/>
  <c r="AJ70" i="3"/>
  <c r="AB56" i="3"/>
  <c r="AL56" i="3"/>
  <c r="AB44" i="3"/>
  <c r="AL44" i="3"/>
  <c r="AB82" i="3"/>
  <c r="AL82" i="3"/>
  <c r="AB76" i="3"/>
  <c r="AL76" i="3"/>
  <c r="AB64" i="3"/>
  <c r="AL64" i="3"/>
  <c r="AB58" i="3"/>
  <c r="AL58" i="3"/>
  <c r="AB52" i="3"/>
  <c r="AL52" i="3"/>
  <c r="AB46" i="3"/>
  <c r="AL46" i="3"/>
  <c r="AB40" i="3"/>
  <c r="AL40" i="3"/>
  <c r="AK85" i="3"/>
  <c r="AK73" i="3"/>
  <c r="AK61" i="3"/>
  <c r="AB32" i="3"/>
  <c r="AL32" i="3"/>
  <c r="AB70" i="3"/>
  <c r="AL70" i="3"/>
  <c r="AB34" i="3"/>
  <c r="AL34" i="3"/>
  <c r="AB87" i="3"/>
  <c r="AL87" i="3"/>
  <c r="AL81" i="3"/>
  <c r="AB81" i="3"/>
  <c r="AB75" i="3"/>
  <c r="AL75" i="3"/>
  <c r="AL69" i="3"/>
  <c r="AB69" i="3"/>
  <c r="AB63" i="3"/>
  <c r="AL63" i="3"/>
  <c r="AL57" i="3"/>
  <c r="AB57" i="3"/>
  <c r="AB51" i="3"/>
  <c r="AL51" i="3"/>
  <c r="AB45" i="3"/>
  <c r="AL45" i="3"/>
  <c r="AB39" i="3"/>
  <c r="AL39" i="3"/>
  <c r="AL33" i="3"/>
  <c r="AB33" i="3"/>
  <c r="AB27" i="3"/>
  <c r="AG87" i="3"/>
  <c r="AH87" i="3"/>
  <c r="AG81" i="3"/>
  <c r="AH81" i="3"/>
  <c r="AG75" i="3"/>
  <c r="AH75" i="3"/>
  <c r="AG69" i="3"/>
  <c r="AH69" i="3"/>
  <c r="AG63" i="3"/>
  <c r="AH63" i="3"/>
  <c r="AJ84" i="3"/>
  <c r="AG80" i="3"/>
  <c r="AH80" i="3"/>
  <c r="AG74" i="3"/>
  <c r="AH74" i="3"/>
  <c r="AG68" i="3"/>
  <c r="AH68" i="3"/>
  <c r="AJ80" i="3"/>
  <c r="AJ72" i="3"/>
  <c r="AJ68" i="3"/>
  <c r="AJ60" i="3"/>
  <c r="AG86" i="3"/>
  <c r="AH86" i="3"/>
  <c r="AG62" i="3"/>
  <c r="AH62" i="3"/>
  <c r="AI84" i="3"/>
  <c r="AI80" i="3"/>
  <c r="AI76" i="3"/>
  <c r="AI72" i="3"/>
  <c r="AI68" i="3"/>
  <c r="AI64" i="3"/>
  <c r="AI60" i="3"/>
  <c r="AK63" i="3"/>
  <c r="AH85" i="3"/>
  <c r="AG85" i="3"/>
  <c r="AG79" i="3"/>
  <c r="AH79" i="3"/>
  <c r="AH73" i="3"/>
  <c r="AG73" i="3"/>
  <c r="AG67" i="3"/>
  <c r="AH67" i="3"/>
  <c r="AH61" i="3"/>
  <c r="AG61" i="3"/>
  <c r="AJ75" i="3"/>
  <c r="AJ71" i="3"/>
  <c r="AJ63" i="3"/>
  <c r="AG84" i="3"/>
  <c r="AH84" i="3"/>
  <c r="AG78" i="3"/>
  <c r="AH78" i="3"/>
  <c r="AG72" i="3"/>
  <c r="AH72" i="3"/>
  <c r="AG66" i="3"/>
  <c r="AH66" i="3"/>
  <c r="AG60" i="3"/>
  <c r="AH60" i="3"/>
  <c r="AJ78" i="3"/>
  <c r="AJ74" i="3"/>
  <c r="AJ62" i="3"/>
  <c r="AG71" i="3"/>
  <c r="AH71" i="3"/>
  <c r="AK66" i="3"/>
  <c r="AJ86" i="3"/>
  <c r="AJ66" i="3"/>
  <c r="AG83" i="3"/>
  <c r="AH83" i="3"/>
  <c r="AH77" i="3"/>
  <c r="AG77" i="3"/>
  <c r="AH65" i="3"/>
  <c r="AG65" i="3"/>
  <c r="AI86" i="3"/>
  <c r="AI82" i="3"/>
  <c r="AI78" i="3"/>
  <c r="AI74" i="3"/>
  <c r="AI70" i="3"/>
  <c r="AI66" i="3"/>
  <c r="AI62" i="3"/>
  <c r="AK81" i="3"/>
  <c r="AK77" i="3"/>
  <c r="AG82" i="3"/>
  <c r="AH82" i="3"/>
  <c r="AH76" i="3"/>
  <c r="AG76" i="3"/>
  <c r="AH70" i="3"/>
  <c r="AG70" i="3"/>
  <c r="AH64" i="3"/>
  <c r="AG64" i="3"/>
  <c r="AK78" i="3"/>
  <c r="AK69" i="3"/>
  <c r="AK65" i="3"/>
  <c r="AJ85" i="3"/>
  <c r="AJ81" i="3"/>
  <c r="AJ77" i="3"/>
  <c r="AJ73" i="3"/>
  <c r="AJ69" i="3"/>
  <c r="AJ65" i="3"/>
  <c r="AJ61" i="3"/>
  <c r="AB29" i="3"/>
  <c r="AB28" i="3"/>
  <c r="X29" i="3" l="1"/>
  <c r="AC29" i="3"/>
  <c r="AC27" i="3"/>
  <c r="X27" i="3"/>
  <c r="AE27" i="3" s="1"/>
  <c r="AC30" i="3"/>
  <c r="AC28" i="3"/>
  <c r="AE28" i="3" s="1"/>
  <c r="AB35" i="3"/>
  <c r="AB53" i="3"/>
  <c r="AB54" i="3"/>
  <c r="AB49" i="3"/>
  <c r="AB41" i="3"/>
  <c r="AB65" i="3"/>
  <c r="AB78" i="3"/>
  <c r="AB66" i="3"/>
  <c r="AB31" i="3"/>
  <c r="AB59" i="3"/>
  <c r="AB73" i="3"/>
  <c r="AB42"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E31" i="3" l="1"/>
  <c r="AE29" i="3"/>
  <c r="X31" i="3"/>
  <c r="E9" i="2"/>
  <c r="AF36" i="3"/>
  <c r="AF37" i="3"/>
  <c r="AF38" i="3"/>
  <c r="AF39" i="3"/>
  <c r="AF41" i="3"/>
  <c r="AF43" i="3"/>
  <c r="AF46" i="3"/>
  <c r="AF47" i="3"/>
  <c r="AF49" i="3"/>
  <c r="AF51" i="3"/>
  <c r="AF58" i="3"/>
  <c r="AF59" i="3"/>
  <c r="C4" i="2"/>
  <c r="AF31" i="3" l="1"/>
  <c r="AF42" i="3"/>
  <c r="AF53" i="3"/>
  <c r="AF54" i="3"/>
  <c r="AF48" i="3"/>
  <c r="AF45" i="3"/>
  <c r="AF56" i="3"/>
  <c r="AF44" i="3"/>
  <c r="AF50" i="3"/>
  <c r="AF52" i="3"/>
  <c r="AF57" i="3"/>
  <c r="AF55" i="3"/>
  <c r="AF40" i="3"/>
  <c r="D50" i="3"/>
  <c r="AH50" i="3"/>
  <c r="AI50" i="3"/>
  <c r="AJ50" i="3"/>
  <c r="AK50" i="3"/>
  <c r="AD50" i="3"/>
  <c r="D51" i="3"/>
  <c r="AH51" i="3"/>
  <c r="AI51" i="3"/>
  <c r="AJ51" i="3"/>
  <c r="AK51" i="3"/>
  <c r="AD51" i="3"/>
  <c r="D52" i="3"/>
  <c r="AH52" i="3"/>
  <c r="AI52" i="3"/>
  <c r="AJ52" i="3"/>
  <c r="AK52" i="3"/>
  <c r="AD52" i="3"/>
  <c r="D53" i="3"/>
  <c r="AH53" i="3"/>
  <c r="AI53" i="3"/>
  <c r="AJ53" i="3"/>
  <c r="AK53" i="3"/>
  <c r="AD53" i="3"/>
  <c r="D54" i="3"/>
  <c r="AH54" i="3"/>
  <c r="AI54" i="3"/>
  <c r="AJ54" i="3"/>
  <c r="AK54" i="3"/>
  <c r="AD54" i="3"/>
  <c r="D55" i="3"/>
  <c r="AH55" i="3"/>
  <c r="AI55" i="3"/>
  <c r="AJ55" i="3"/>
  <c r="AK55" i="3"/>
  <c r="AD55" i="3"/>
  <c r="D56" i="3"/>
  <c r="AH56" i="3"/>
  <c r="AI56" i="3"/>
  <c r="AJ56" i="3"/>
  <c r="AK56" i="3"/>
  <c r="AD56" i="3"/>
  <c r="D57" i="3"/>
  <c r="AH57" i="3"/>
  <c r="AI57" i="3"/>
  <c r="AJ57" i="3"/>
  <c r="AK57" i="3"/>
  <c r="AD57" i="3"/>
  <c r="D58" i="3"/>
  <c r="AH58" i="3"/>
  <c r="AI58" i="3"/>
  <c r="AJ58" i="3"/>
  <c r="AK58" i="3"/>
  <c r="AD58" i="3"/>
  <c r="D59" i="3"/>
  <c r="AH59" i="3"/>
  <c r="AI59" i="3"/>
  <c r="AJ59" i="3"/>
  <c r="AK59" i="3"/>
  <c r="A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AF33" i="3" l="1"/>
  <c r="AH29" i="3"/>
  <c r="AI29" i="3"/>
  <c r="AM29" i="3" s="1"/>
  <c r="AJ29" i="3"/>
  <c r="AK29" i="3"/>
  <c r="AH30" i="3"/>
  <c r="AI30" i="3"/>
  <c r="AJ30" i="3"/>
  <c r="AK30" i="3"/>
  <c r="AH31" i="3"/>
  <c r="AI31" i="3"/>
  <c r="AJ31" i="3"/>
  <c r="AK31" i="3"/>
  <c r="AH32" i="3"/>
  <c r="AI32" i="3"/>
  <c r="AJ32" i="3"/>
  <c r="AK32" i="3"/>
  <c r="AH33" i="3"/>
  <c r="AI33" i="3"/>
  <c r="AJ33" i="3"/>
  <c r="AK33" i="3"/>
  <c r="AH34" i="3"/>
  <c r="AI34" i="3"/>
  <c r="AJ34" i="3"/>
  <c r="AK34" i="3"/>
  <c r="AH35" i="3"/>
  <c r="AI35" i="3"/>
  <c r="AJ35" i="3"/>
  <c r="AK35" i="3"/>
  <c r="AH36" i="3"/>
  <c r="AI36" i="3"/>
  <c r="AJ36" i="3"/>
  <c r="AK36" i="3"/>
  <c r="AH37" i="3"/>
  <c r="AI37" i="3"/>
  <c r="AJ37" i="3"/>
  <c r="AK37" i="3"/>
  <c r="AH38" i="3"/>
  <c r="AI38" i="3"/>
  <c r="AJ38" i="3"/>
  <c r="AK38" i="3"/>
  <c r="AH39" i="3"/>
  <c r="AI39" i="3"/>
  <c r="AJ39" i="3"/>
  <c r="AK39" i="3"/>
  <c r="AD39" i="3"/>
  <c r="AH40" i="3"/>
  <c r="AI40" i="3"/>
  <c r="AJ40" i="3"/>
  <c r="AK40" i="3"/>
  <c r="AD40" i="3"/>
  <c r="AH41" i="3"/>
  <c r="AI41" i="3"/>
  <c r="AJ41" i="3"/>
  <c r="AK41" i="3"/>
  <c r="AD41" i="3"/>
  <c r="AH42" i="3"/>
  <c r="AI42" i="3"/>
  <c r="AJ42" i="3"/>
  <c r="AK42" i="3"/>
  <c r="AD42" i="3"/>
  <c r="AH43" i="3"/>
  <c r="AI43" i="3"/>
  <c r="AJ43" i="3"/>
  <c r="AK43" i="3"/>
  <c r="AD43" i="3"/>
  <c r="AH44" i="3"/>
  <c r="AI44" i="3"/>
  <c r="AJ44" i="3"/>
  <c r="AK44" i="3"/>
  <c r="AD44" i="3"/>
  <c r="AH45" i="3"/>
  <c r="AI45" i="3"/>
  <c r="AJ45" i="3"/>
  <c r="AK45" i="3"/>
  <c r="AD45" i="3"/>
  <c r="AH46" i="3"/>
  <c r="AI46" i="3"/>
  <c r="AJ46" i="3"/>
  <c r="AK46" i="3"/>
  <c r="AD46" i="3"/>
  <c r="AH47" i="3"/>
  <c r="AI47" i="3"/>
  <c r="AJ47" i="3"/>
  <c r="AK47" i="3"/>
  <c r="AD47" i="3"/>
  <c r="AH48" i="3"/>
  <c r="AI48" i="3"/>
  <c r="AJ48" i="3"/>
  <c r="AK48" i="3"/>
  <c r="AD48" i="3"/>
  <c r="AH49" i="3"/>
  <c r="AI49" i="3"/>
  <c r="AJ49" i="3"/>
  <c r="AK49" i="3"/>
  <c r="AD49" i="3"/>
  <c r="AH26" i="3"/>
  <c r="AI26" i="3"/>
  <c r="AJ26" i="3"/>
  <c r="AK26" i="3"/>
  <c r="AH27" i="3"/>
  <c r="AI27" i="3"/>
  <c r="AJ27" i="3"/>
  <c r="AK27" i="3"/>
  <c r="AH28" i="3"/>
  <c r="AI28" i="3"/>
  <c r="AM28" i="3" s="1"/>
  <c r="AJ28" i="3"/>
  <c r="AK28" i="3"/>
  <c r="AK25" i="3"/>
  <c r="AJ25" i="3"/>
  <c r="AI25" i="3"/>
  <c r="AH25" i="3"/>
  <c r="D39" i="3"/>
  <c r="D40" i="3"/>
  <c r="D41" i="3"/>
  <c r="D42" i="3"/>
  <c r="D43" i="3"/>
  <c r="D44" i="3"/>
  <c r="D46" i="3"/>
  <c r="D47" i="3"/>
  <c r="D48" i="3"/>
  <c r="D49" i="3"/>
  <c r="D25" i="3"/>
  <c r="D26" i="3" s="1"/>
  <c r="D27" i="3" s="1"/>
  <c r="D28" i="3" s="1"/>
  <c r="D29" i="3" s="1"/>
  <c r="D30" i="3" s="1"/>
  <c r="D31" i="3" s="1"/>
  <c r="D32" i="3" s="1"/>
  <c r="D33" i="3" s="1"/>
  <c r="D34" i="3" s="1"/>
  <c r="D35" i="3" s="1"/>
  <c r="D36" i="3" s="1"/>
  <c r="D37" i="3" s="1"/>
  <c r="D38" i="3" s="1"/>
  <c r="AN31" i="3" l="1"/>
  <c r="AD31" i="3" s="1"/>
  <c r="E7" i="2"/>
  <c r="E8" i="2"/>
  <c r="AF25" i="3"/>
  <c r="AN25" i="3" s="1"/>
  <c r="AF26" i="3"/>
  <c r="AN26" i="3" s="1"/>
  <c r="AF29" i="3"/>
  <c r="AN29" i="3" s="1"/>
  <c r="AF28" i="3"/>
  <c r="AN28" i="3" s="1"/>
  <c r="AF35" i="3"/>
  <c r="AD35" i="3" s="1"/>
  <c r="AF30" i="3"/>
  <c r="AN30" i="3" s="1"/>
  <c r="AF34" i="3"/>
  <c r="AD34" i="3" s="1"/>
  <c r="AF32" i="3"/>
  <c r="AD38" i="3"/>
  <c r="AQ31" i="3" l="1"/>
  <c r="AS31" i="3"/>
  <c r="AD25" i="3"/>
  <c r="AD26" i="3"/>
  <c r="AF27" i="3"/>
  <c r="AN27" i="3" s="1"/>
  <c r="AD29" i="3"/>
  <c r="AD28" i="3"/>
  <c r="AD32" i="3"/>
  <c r="AD36" i="3"/>
  <c r="AO31" i="3"/>
  <c r="AD37" i="3"/>
  <c r="AD33" i="3"/>
  <c r="AO25" i="3" l="1"/>
  <c r="AD27" i="3"/>
  <c r="D7" i="2" s="1"/>
  <c r="F7" i="2" s="1"/>
  <c r="AO26" i="3"/>
  <c r="AO28" i="3"/>
  <c r="AO29" i="3"/>
  <c r="D8" i="2"/>
  <c r="F8" i="2" s="1"/>
  <c r="AD30" i="3"/>
  <c r="AO27" i="3" l="1"/>
  <c r="D9" i="2"/>
  <c r="F9" i="2" s="1"/>
  <c r="AO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11" authorId="0" shapeId="0" xr:uid="{D24F9C93-FB15-41F6-889C-22261E40F0B7}">
      <text>
        <r>
          <rPr>
            <sz val="9"/>
            <color indexed="81"/>
            <rFont val="Tahoma"/>
            <family val="2"/>
          </rPr>
          <t>This column automatically numbers the assessment recommendations you enter in column C.</t>
        </r>
      </text>
    </comment>
    <comment ref="E11" authorId="0" shapeId="0" xr:uid="{5C6B39E3-F370-4BF8-9698-8C35BABE2EA2}">
      <text>
        <r>
          <rPr>
            <sz val="9"/>
            <color indexed="81"/>
            <rFont val="Tahoma"/>
            <family val="2"/>
          </rPr>
          <t xml:space="preserve">Enter the name of assessment recommendation as you would like for it to be shown on the avoided cost of carbon curve. </t>
        </r>
      </text>
    </comment>
    <comment ref="F11" authorId="0" shapeId="0" xr:uid="{E187F01F-1ADD-44DB-A8C4-881AF60ED472}">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G11" authorId="0" shapeId="0" xr:uid="{5D93972E-30B7-47F9-BEB4-E504B8338A4D}">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H11" authorId="0" shapeId="0" xr:uid="{00C6B5E1-F538-4306-9828-754DE99288B8}">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I11" authorId="0" shapeId="0" xr:uid="{7A2B8F11-E7BB-444F-964D-85039A2A2EFD}">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L)</t>
        </r>
      </text>
    </comment>
    <comment ref="J11" authorId="0" shapeId="0" xr:uid="{0F57EA77-99E7-4279-BBD6-526A88E956D1}">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K11" authorId="0" shapeId="0" xr:uid="{DA38B205-E376-4B56-8AB6-54701AC1D935}">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L11" authorId="0" shapeId="0" xr:uid="{CB7A4C57-C2A9-48D8-A08C-71F5CD22A22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M11" authorId="0" shapeId="0" xr:uid="{68F61D0C-C0EB-4DEC-ACFD-5A4F3509EBB7}">
      <text>
        <r>
          <rPr>
            <sz val="9"/>
            <color indexed="81"/>
            <rFont val="Tahoma"/>
            <family val="2"/>
          </rPr>
          <t>Enter the total energy cost from fuel switching. For switching from natural gas boiler to heat pumps example, enter the annual electricity cost of heat pumps.</t>
        </r>
      </text>
    </comment>
    <comment ref="N11" authorId="0" shapeId="0" xr:uid="{D00B60EE-79B0-414C-8DF1-BEEF184B7049}">
      <text>
        <r>
          <rPr>
            <sz val="9"/>
            <color indexed="81"/>
            <rFont val="Tahoma"/>
            <family val="2"/>
          </rPr>
          <t xml:space="preserve">Enter the total annual electricity cost savings resulting from the assessment recommendation. </t>
        </r>
      </text>
    </comment>
    <comment ref="O11" authorId="0" shapeId="0" xr:uid="{0E27B9CE-FA5F-4E04-8AC4-2283374265F4}">
      <text>
        <r>
          <rPr>
            <sz val="9"/>
            <color indexed="81"/>
            <rFont val="Tahoma"/>
            <family val="2"/>
          </rPr>
          <t xml:space="preserve">Enter the total annual non-electricity fuel cost savings resulting from the assessment recommendation. </t>
        </r>
      </text>
    </comment>
    <comment ref="P11" authorId="0" shapeId="0" xr:uid="{5E51C5CD-10DB-442B-BD80-7DD22D947BFB}">
      <text>
        <r>
          <rPr>
            <sz val="9"/>
            <color indexed="81"/>
            <rFont val="Tahoma"/>
            <family val="2"/>
          </rPr>
          <t xml:space="preserve">Enter the total capital cost or the investment cost of the recommended measure. </t>
        </r>
      </text>
    </comment>
    <comment ref="Q11" authorId="0" shapeId="0" xr:uid="{A9E8C918-CF96-4F77-A652-B997D197C38A}">
      <text>
        <r>
          <rPr>
            <sz val="9"/>
            <color indexed="81"/>
            <rFont val="Tahoma"/>
            <family val="2"/>
          </rPr>
          <t>Enter the annual non-energy operation and maintenance costs resulting from the assessment recommendation.</t>
        </r>
      </text>
    </comment>
    <comment ref="R11" authorId="0" shapeId="0" xr:uid="{B4E5E8D9-19EC-4A1C-99EA-1B1CA44DBA23}">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S11" authorId="0" shapeId="0" xr:uid="{400748EA-5BA4-4D93-A3C3-AF96A772A3A5}">
      <text>
        <r>
          <rPr>
            <sz val="9"/>
            <color indexed="81"/>
            <rFont val="Tahoma"/>
            <family val="2"/>
          </rPr>
          <t>Enter the number of years the recommended measure will be in operation.</t>
        </r>
      </text>
    </comment>
    <comment ref="T11" authorId="0" shapeId="0" xr:uid="{FF009E66-C258-461C-8AED-454CE0933080}">
      <text>
        <r>
          <rPr>
            <sz val="9"/>
            <color indexed="81"/>
            <rFont val="Tahoma"/>
            <family val="2"/>
          </rPr>
          <t xml:space="preserve">Enter the rate at which you anticipate the electricity cost to escalate at the subject facility. </t>
        </r>
      </text>
    </comment>
    <comment ref="U11" authorId="0" shapeId="0" xr:uid="{14CF97B7-C90A-48AB-8C6E-804ED5FABE0C}">
      <text>
        <r>
          <rPr>
            <sz val="9"/>
            <color indexed="81"/>
            <rFont val="Tahoma"/>
            <family val="2"/>
          </rPr>
          <t xml:space="preserve">Enter the rate at which you anticipate the non-electricity fuel cost to escalate at the subject facility. </t>
        </r>
      </text>
    </comment>
    <comment ref="I13" authorId="0" shapeId="0" xr:uid="{8F369835-D2B9-44B7-B1F9-CC5612C27D23}">
      <text>
        <r>
          <rPr>
            <sz val="9"/>
            <color indexed="81"/>
            <rFont val="Tahoma"/>
            <family val="2"/>
          </rPr>
          <t>Make sure to convert electricity saved into kWh/yr before entering.</t>
        </r>
      </text>
    </comment>
    <comment ref="J13" authorId="0" shapeId="0" xr:uid="{BB703496-FFFC-491C-9995-0CDB1C1D12C4}">
      <text>
        <r>
          <rPr>
            <sz val="9"/>
            <color indexed="81"/>
            <rFont val="Tahoma"/>
            <family val="2"/>
          </rPr>
          <t>Make sure to convert non-electricity energy savings into MMBtu/yr before entering.</t>
        </r>
      </text>
    </comment>
    <comment ref="K13" authorId="0" shapeId="0" xr:uid="{FDF7C11C-C28B-4B78-A448-40C73D585903}">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I10"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I11"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K11"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N11"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F12"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N12"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I16" authorId="0" shapeId="0" xr:uid="{885B42BD-4573-4555-81B5-690C6F8C3292}">
      <text>
        <r>
          <rPr>
            <sz val="9"/>
            <color indexed="81"/>
            <rFont val="Tahoma"/>
            <family val="2"/>
          </rPr>
          <t>Enter 0 for no carbon cost.</t>
        </r>
      </text>
    </comment>
    <comment ref="D22" authorId="0" shapeId="0" xr:uid="{0EEF8551-09AC-4932-B451-C956D31FA5EA}">
      <text>
        <r>
          <rPr>
            <sz val="9"/>
            <color indexed="81"/>
            <rFont val="Tahoma"/>
            <family val="2"/>
          </rPr>
          <t>This column automatically numbers the assessment recommendations you enter in column C.</t>
        </r>
      </text>
    </comment>
    <comment ref="E22"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2" authorId="0" shapeId="0" xr:uid="{6E57B92A-DBBC-4141-82E6-9290C294A94B}">
      <text>
        <r>
          <rPr>
            <sz val="9"/>
            <color indexed="81"/>
            <rFont val="Tahoma"/>
            <family val="2"/>
          </rPr>
          <t>Pick the decarbonization measure category that the assessment recommendation corresponds to. This would allow you to collapse the individual measures into these categories to make an avoided cost of carbon curve with just these pillars.</t>
        </r>
      </text>
    </comment>
    <comment ref="G22"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2"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2"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2"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2"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2"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2"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2"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2" authorId="0" shapeId="0" xr:uid="{7F927D43-781B-4C58-AD4B-CDEF2C37532A}">
      <text>
        <r>
          <rPr>
            <sz val="9"/>
            <color indexed="81"/>
            <rFont val="Tahoma"/>
            <family val="2"/>
          </rPr>
          <t xml:space="preserve">Enter the total annual electricity cost savings resulting from the assessment recommendation. </t>
        </r>
      </text>
    </comment>
    <comment ref="P22" authorId="0" shapeId="0" xr:uid="{18DA5C50-FF3D-4EEF-B228-F68D8D2FCD95}">
      <text>
        <r>
          <rPr>
            <sz val="9"/>
            <color indexed="81"/>
            <rFont val="Tahoma"/>
            <family val="2"/>
          </rPr>
          <t xml:space="preserve">Enter the total annual non-electricity fuel cost savings resulting from the assessment recommendation. </t>
        </r>
      </text>
    </comment>
    <comment ref="Q22" authorId="0" shapeId="0" xr:uid="{998EF02E-6409-4590-A5D1-73189DBA9F1C}">
      <text>
        <r>
          <rPr>
            <sz val="9"/>
            <color indexed="81"/>
            <rFont val="Tahoma"/>
            <family val="2"/>
          </rPr>
          <t xml:space="preserve">Enter the total capital cost or the investment cost of the recommended measure. </t>
        </r>
      </text>
    </comment>
    <comment ref="R22" authorId="0" shapeId="0" xr:uid="{C567E8C0-3F89-4E42-80B8-28D941848479}">
      <text>
        <r>
          <rPr>
            <sz val="9"/>
            <color indexed="81"/>
            <rFont val="Tahoma"/>
            <family val="2"/>
          </rPr>
          <t>Enter the annual non-energy operation and maintenance costs resulting from the assessment recommendation.</t>
        </r>
      </text>
    </comment>
    <comment ref="S22"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2" authorId="0" shapeId="0" xr:uid="{CDFBD0F2-5247-4AA0-9163-88DA88B0856B}">
      <text>
        <r>
          <rPr>
            <sz val="9"/>
            <color indexed="81"/>
            <rFont val="Tahoma"/>
            <family val="2"/>
          </rPr>
          <t>Enter the number of years the recommended measure will be in operation.</t>
        </r>
      </text>
    </comment>
    <comment ref="U22" authorId="0" shapeId="0" xr:uid="{1C369B8D-A7C7-47A6-918E-C61B03EE829E}">
      <text>
        <r>
          <rPr>
            <sz val="9"/>
            <color indexed="81"/>
            <rFont val="Tahoma"/>
            <family val="2"/>
          </rPr>
          <t xml:space="preserve">Enter the rate at which you anticipate the electricity cost to escalate at the subject facility. </t>
        </r>
      </text>
    </comment>
    <comment ref="V22" authorId="0" shapeId="0" xr:uid="{D97B4C44-837F-438E-A1A2-A0C3A4EFD629}">
      <text>
        <r>
          <rPr>
            <sz val="9"/>
            <color indexed="81"/>
            <rFont val="Tahoma"/>
            <family val="2"/>
          </rPr>
          <t xml:space="preserve">Enter the rate at which you anticipate the non-electricity fuel cost to escalate at the subject facility. </t>
        </r>
      </text>
    </comment>
    <comment ref="W22" authorId="0" shapeId="0" xr:uid="{36636CFA-45CC-4936-ABBD-D3BF2C8A610F}">
      <text>
        <r>
          <rPr>
            <sz val="9"/>
            <color indexed="81"/>
            <rFont val="Tahoma"/>
            <family val="2"/>
          </rPr>
          <t xml:space="preserve">If applicable, enter the rate at which you anticipate the carbon cost to escalate at the subject facility. </t>
        </r>
      </text>
    </comment>
    <comment ref="J24" authorId="0" shapeId="0" xr:uid="{1A927A75-C233-4BF8-8F8A-30AB502E8F9C}">
      <text>
        <r>
          <rPr>
            <sz val="9"/>
            <color indexed="81"/>
            <rFont val="Tahoma"/>
            <family val="2"/>
          </rPr>
          <t>Make sure to convert electricity saved into kWh/yr before entering.</t>
        </r>
      </text>
    </comment>
    <comment ref="K24" authorId="0" shapeId="0" xr:uid="{E5131B6E-14B5-4C64-9E6B-57D2F0CF0454}">
      <text>
        <r>
          <rPr>
            <sz val="9"/>
            <color indexed="81"/>
            <rFont val="Tahoma"/>
            <family val="2"/>
          </rPr>
          <t>Make sure to convert non-electricity energy savings into MMBtu/yr before entering.</t>
        </r>
      </text>
    </comment>
    <comment ref="L24" authorId="0" shapeId="0" xr:uid="{E75A7761-84F9-4911-9A01-B7E55E018F62}">
      <text>
        <r>
          <rPr>
            <sz val="9"/>
            <color indexed="81"/>
            <rFont val="Tahoma"/>
            <family val="2"/>
          </rPr>
          <t>Make sure to convert non-electricity energy savings into MMBtu/yr before entering.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<sst xmlns="http://schemas.openxmlformats.org/spreadsheetml/2006/main" count="611" uniqueCount="239">
  <si>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</si>
  <si>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</si>
  <si>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</si>
  <si>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</si>
  <si>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</si>
  <si>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</si>
  <si>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</si>
  <si>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</si>
  <si>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</si>
  <si>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</si>
  <si>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</si>
  <si>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</si>
  <si>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</si>
  <si>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</si>
  <si>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</si>
  <si>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</si>
  <si>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</si>
  <si>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</si>
  <si>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</si>
  <si>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</si>
  <si>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</si>
  <si>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</si>
  <si>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</si>
  <si>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</si>
  <si>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</si>
  <si>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</si>
  <si>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</si>
  <si>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</si>
  <si>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</si>
  <si>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</si>
  <si>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</si>
  <si>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</si>
  <si>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</si>
  <si>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</si>
  <si>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</si>
  <si>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</si>
  <si>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</si>
  <si>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</si>
  <si>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</si>
  <si>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</si>
  <si>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</si>
  <si>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</si>
  <si>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</si>
  <si>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</si>
  <si>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</si>
  <si>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</si>
  <si>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</si>
  <si>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</si>
  <si>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</si>
  <si>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</si>
  <si>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</si>
  <si>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</si>
  <si>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</si>
  <si>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</si>
  <si>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</si>
  <si>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</si>
  <si>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</si>
  <si>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</si>
  <si>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</si>
  <si>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</si>
  <si>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</si>
  <si>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</si>
  <si>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</si>
  <si>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</si>
  <si>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</si>
  <si>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</si>
  <si>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</si>
  <si>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</si>
  <si>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</si>
  <si>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</si>
  <si>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</si>
  <si>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</si>
  <si>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</si>
  <si>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</si>
  <si>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</si>
  <si>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</si>
  <si>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</si>
  <si>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</si>
  <si>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</si>
  <si>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</si>
  <si>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</si>
  <si>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</si>
  <si>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</si>
  <si>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</si>
  <si>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</si>
  <si>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</si>
  <si>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</si>
  <si>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</si>
  <si>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</si>
  <si>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</si>
  <si>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</si>
  <si>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</si>
  <si>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</si>
  <si>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</si>
  <si>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</si>
  <si>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</si>
  <si>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</si>
  <si>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</si>
  <si>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</si>
  <si>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</si>
  <si>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</si>
  <si>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</si>
  <si>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</si>
  <si>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</si>
  <si>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</si>
  <si>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</si>
  <si>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</si>
  <si>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</si>
  <si>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</si>
  <si>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</si>
  <si>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</si>
  <si>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</si>
  <si>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</si>
  <si>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</si>
  <si>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</si>
  <si>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</si>
  <si>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</si>
  <si>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</si>
  <si>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</si>
  <si>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</si>
  <si>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</si>
  <si>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</si>
  <si>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</si>
  <si>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</si>
  <si>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</si>
  <si>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</si>
  <si>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</si>
  <si>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</si>
  <si>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</si>
  <si>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</si>
  <si>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</si>
  <si>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</si>
  <si>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</si>
  <si>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</si>
  <si>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</si>
  <si>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</si>
  <si>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</si>
  <si>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</si>
  <si>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</si>
  <si>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</si>
  <si>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</si>
  <si>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</si>
  <si>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</si>
  <si>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</si>
  <si>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</si>
  <si>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</si>
  <si>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</si>
  <si>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</si>
  <si>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</si>
  <si>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</si>
  <si>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</si>
  <si>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</si>
  <si>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</si>
  <si>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</si>
  <si>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</si>
  <si>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</si>
  <si>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</si>
  <si>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</si>
  <si>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</si>
  <si>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</si>
  <si>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Decarbonization Pillar</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</si>
  <si>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</si>
  <si>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</si>
  <si>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</si>
  <si>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</si>
  <si>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</si>
  <si>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</si>
  <si>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</si>
  <si>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</si>
  <si>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</si>
  <si>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</si>
  <si>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</si>
  <si>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</si>
  <si>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</si>
  <si>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</si>
  <si>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</si>
  <si>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</si>
  <si>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</si>
  <si>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</si>
  <si>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</si>
  <si>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</si>
  <si>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</si>
  <si>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</si>
  <si>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</si>
  <si>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</si>
  <si>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</si>
  <si>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</si>
  <si>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</si>
  <si>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</si>
  <si>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</si>
  <si>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</si>
  <si>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</si>
  <si>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</si>
  <si>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</si>
  <si>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Clean Electricity Share (%)</t>
  </si>
  <si>
    <t>Industrial Heat Pump</t>
  </si>
  <si>
    <t>Air Compressor Efficiency</t>
  </si>
  <si>
    <t>Process Heating Efficiency</t>
  </si>
  <si>
    <t>HVAC Energy Efficiency</t>
  </si>
  <si>
    <t>2022 (eGRID)</t>
  </si>
  <si>
    <t>BASELINE YEAR (select from dropdown)</t>
  </si>
  <si>
    <t>Electric Boiler</t>
  </si>
  <si>
    <t>ACE</t>
  </si>
  <si>
    <t>LCCE = ATC/ACE</t>
  </si>
  <si>
    <t>$/MMBtu</t>
  </si>
  <si>
    <t>Annual Conserved Energy - MMBtu</t>
  </si>
  <si>
    <t>Levelized Cost of Conserved Energy - MMBtu</t>
  </si>
  <si>
    <t>MWh/yr</t>
  </si>
  <si>
    <t>$/MWh</t>
  </si>
  <si>
    <t>Annual Conserved Energy - MWh</t>
  </si>
  <si>
    <t>Levelized Cost of Conserved Energy - MWh</t>
  </si>
  <si>
    <t>Levelized Cost Tool - Input Spreadsheet</t>
  </si>
  <si>
    <t>Version 2.0</t>
  </si>
  <si>
    <t>Initial Release: August 11, 2023</t>
  </si>
  <si>
    <t>Past</t>
  </si>
  <si>
    <t>2023 (eGRID)</t>
  </si>
  <si>
    <t>Input Cells Not Following Through from the 'Inputs for Conserved Energy' Sheet</t>
  </si>
  <si>
    <t>Inputs for Assessment Recommendations</t>
  </si>
  <si>
    <t>2 - Inputs for Assessment Recommendations</t>
  </si>
  <si>
    <r>
      <t>Enter Custom Electricity Emissions Factor (MT CO</t>
    </r>
    <r>
      <rPr>
        <b/>
        <vertAlign val="subscript"/>
        <sz val="12"/>
        <rFont val="Calibri"/>
        <family val="2"/>
        <scheme val="minor"/>
      </rPr>
      <t>2</t>
    </r>
    <r>
      <rPr>
        <b/>
        <sz val="12"/>
        <rFont val="Calibri"/>
        <family val="2"/>
        <scheme val="minor"/>
      </rPr>
      <t>/kWh)</t>
    </r>
  </si>
  <si>
    <r>
      <t>Additional Cost of CO</t>
    </r>
    <r>
      <rPr>
        <b/>
        <vertAlign val="subscript"/>
        <sz val="12"/>
        <color theme="1"/>
        <rFont val="Calibri"/>
        <family val="2"/>
        <scheme val="minor"/>
      </rPr>
      <t>2</t>
    </r>
    <r>
      <rPr>
        <b/>
        <sz val="12"/>
        <color theme="1"/>
        <rFont val="Calibri"/>
        <family val="2"/>
        <scheme val="minor"/>
      </rPr>
      <t xml:space="preserve"> ($/MT CO</t>
    </r>
    <r>
      <rPr>
        <b/>
        <vertAlign val="subscript"/>
        <sz val="12"/>
        <color theme="1"/>
        <rFont val="Calibri"/>
        <family val="2"/>
        <scheme val="minor"/>
      </rPr>
      <t>2</t>
    </r>
    <r>
      <rPr>
        <b/>
        <sz val="12"/>
        <color theme="1"/>
        <rFont val="Calibri"/>
        <family val="2"/>
        <scheme val="minor"/>
      </rPr>
      <t>)</t>
    </r>
  </si>
  <si>
    <t>De-escalation rate is represented by a negative value and static emissions are represented by '0'</t>
  </si>
  <si>
    <t>Enter Facility-specific Electricity Emissions Factor and De-escalation Factor</t>
  </si>
  <si>
    <t>Select Electricity Emissions from Local Database</t>
  </si>
  <si>
    <t>For collapsing multiple recommendation of the same category in the final image</t>
  </si>
  <si>
    <t>Decarbonization Measure Category</t>
  </si>
  <si>
    <r>
      <t xml:space="preserve">1- Custom Electricity Emissions Factor </t>
    </r>
    <r>
      <rPr>
        <sz val="12"/>
        <rFont val="Calibri"/>
        <family val="2"/>
        <scheme val="minor"/>
      </rPr>
      <t>(Enter value with facility's onsite or offsite clean power procurement)</t>
    </r>
  </si>
  <si>
    <r>
      <rPr>
        <b/>
        <sz val="12"/>
        <color theme="1"/>
        <rFont val="Calibri"/>
        <family val="2"/>
        <scheme val="minor"/>
      </rPr>
      <t>2- Custom Electricity Emissions Factor De-escalation Factor (% per year)</t>
    </r>
    <r>
      <rPr>
        <sz val="12"/>
        <color theme="1"/>
        <rFont val="Calibri"/>
        <family val="2"/>
        <scheme val="minor"/>
      </rPr>
      <t xml:space="preserve"> </t>
    </r>
  </si>
  <si>
    <t>1- Select State and Grid Emissions Factor</t>
  </si>
  <si>
    <t>2- Select Temporal Variation in Grid Emissions Factor</t>
  </si>
  <si>
    <t>3- For Facilities with Clean Electricity Procurement</t>
  </si>
  <si>
    <r>
      <t xml:space="preserve">Annual Fixed Operation and Maintenance Cost
</t>
    </r>
    <r>
      <rPr>
        <b/>
        <i/>
        <sz val="11"/>
        <color rgb="FFC00000"/>
        <rFont val="Calibri"/>
        <family val="2"/>
        <scheme val="minor"/>
      </rPr>
      <t>(optional)</t>
    </r>
  </si>
  <si>
    <r>
      <t xml:space="preserve">Energy Cost Escalation </t>
    </r>
    <r>
      <rPr>
        <b/>
        <i/>
        <sz val="11"/>
        <color rgb="FFC00000"/>
        <rFont val="Calibri"/>
        <family val="2"/>
        <scheme val="minor"/>
      </rPr>
      <t>(optional)</t>
    </r>
  </si>
  <si>
    <r>
      <t xml:space="preserve">Energy and Carbon Cost Escalation </t>
    </r>
    <r>
      <rPr>
        <b/>
        <i/>
        <sz val="11"/>
        <color rgb="FFC00000"/>
        <rFont val="Calibri"/>
        <family val="2"/>
        <scheme val="minor"/>
      </rPr>
      <t>(optional)</t>
    </r>
  </si>
  <si>
    <t>Input Cells Following Through from the 'Inputs for Conserved Energy' Sheet</t>
  </si>
  <si>
    <t>Input Cells for Specifying Grid Emissions and Carbon Cost</t>
  </si>
  <si>
    <t>Output Cells with Calculations and Formulas (Do not edit)</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</si>
  <si>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RC*PWF</t>
    </r>
  </si>
  <si>
    <t>Applicable ESPWF for Switched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</si>
</sst>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sz val="12"/>
      <name val="Calibri"/>
      <family val="2"/>
      <scheme val="minor"/>
    </font>
    <font>
      <b/>
      <vertAlign val="subscript"/>
      <sz val="12"/>
      <name val="Calibri"/>
      <family val="2"/>
      <scheme val="minor"/>
    </font>
    <font>
      <b/>
      <sz val="12"/>
      <color rgb="FFC00000"/>
      <name val="Calibri"/>
      <family val="2"/>
      <scheme val="minor"/>
    </font>
    <font>
      <b/>
      <vertAlign val="subscrip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03">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0" fontId="0" fillId="3" borderId="0" xfId="0" applyFill="1"/>
    <xf numFmtId="0" fontId="0" fillId="0" borderId="0" xfId="0" applyAlignment="1">
      <alignment vertical="center"/>
    </xf>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3" borderId="0" xfId="0" applyFill="1" applyAlignment="1">
      <alignment vertical="center"/>
    </xf>
    <xf numFmtId="0" fontId="0" fillId="3" borderId="0" xfId="0" applyFill="1" applyAlignment="1">
      <alignment horizontal="center" vertical="center"/>
    </xf>
    <xf numFmtId="0" fontId="0" fillId="5" borderId="6" xfId="0" applyFill="1" applyBorder="1" applyAlignment="1">
      <alignment horizontal="center" vertical="center" wrapText="1"/>
    </xf>
    <xf numFmtId="0" fontId="0" fillId="0" borderId="0" xfId="0" applyAlignment="1">
      <alignment horizontal="center" vertical="center"/>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0"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8" fillId="3" borderId="0" xfId="0" applyFont="1" applyFill="1"/>
    <xf numFmtId="167" fontId="0" fillId="0" borderId="0" xfId="0" applyNumberFormat="1"/>
    <xf numFmtId="0" fontId="3" fillId="0" borderId="0" xfId="0" applyFont="1"/>
    <xf numFmtId="0" fontId="19"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9" fillId="3" borderId="0" xfId="0" applyFont="1" applyFill="1" applyAlignment="1">
      <alignment vertical="center" wrapText="1"/>
    </xf>
    <xf numFmtId="0" fontId="9" fillId="3" borderId="0" xfId="0" applyFont="1" applyFill="1" applyAlignment="1">
      <alignment horizontal="left" vertical="center" wrapText="1"/>
    </xf>
    <xf numFmtId="0" fontId="0" fillId="5" borderId="5" xfId="0" applyFill="1" applyBorder="1" applyAlignment="1">
      <alignment vertical="center" wrapText="1"/>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23" fillId="0" borderId="0" xfId="0" applyFont="1"/>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0" fontId="3" fillId="5" borderId="4" xfId="0" applyFont="1" applyFill="1" applyBorder="1" applyAlignment="1">
      <alignment vertical="center" wrapText="1"/>
    </xf>
    <xf numFmtId="0" fontId="0" fillId="0" borderId="9" xfId="0" applyBorder="1" applyAlignment="1">
      <alignment horizontal="center"/>
    </xf>
    <xf numFmtId="0" fontId="3" fillId="0" borderId="4" xfId="0" applyFont="1" applyBorder="1"/>
    <xf numFmtId="0" fontId="0" fillId="0" borderId="5" xfId="0" applyBorder="1"/>
    <xf numFmtId="0" fontId="0" fillId="0" borderId="6" xfId="0" applyBorder="1"/>
    <xf numFmtId="0" fontId="0" fillId="9" borderId="0" xfId="0" applyFill="1"/>
    <xf numFmtId="167" fontId="8" fillId="0" borderId="9" xfId="0" applyNumberFormat="1" applyFont="1" applyBorder="1" applyAlignment="1">
      <alignment horizontal="center"/>
    </xf>
    <xf numFmtId="0" fontId="3" fillId="5" borderId="4" xfId="0" applyFont="1" applyFill="1" applyBorder="1" applyAlignment="1">
      <alignment vertical="center"/>
    </xf>
    <xf numFmtId="0" fontId="3" fillId="5" borderId="22" xfId="0" applyFont="1" applyFill="1" applyBorder="1" applyAlignment="1">
      <alignment vertical="center" wrapText="1"/>
    </xf>
    <xf numFmtId="0" fontId="3" fillId="5" borderId="21" xfId="0" applyFont="1" applyFill="1" applyBorder="1" applyAlignment="1">
      <alignment vertical="center" wrapText="1"/>
    </xf>
    <xf numFmtId="0" fontId="0" fillId="5" borderId="4" xfId="0" applyFill="1" applyBorder="1" applyAlignment="1">
      <alignment horizontal="center" vertical="center"/>
    </xf>
    <xf numFmtId="0" fontId="14" fillId="5" borderId="4"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0" fillId="5" borderId="4" xfId="0" applyFill="1" applyBorder="1" applyAlignment="1">
      <alignment horizontal="center" vertical="center" wrapText="1"/>
    </xf>
    <xf numFmtId="0" fontId="11" fillId="5" borderId="5"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4" xfId="0" applyFill="1" applyBorder="1" applyAlignment="1">
      <alignment vertical="center"/>
    </xf>
    <xf numFmtId="0" fontId="3" fillId="5" borderId="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5" borderId="22" xfId="0" applyFill="1" applyBorder="1" applyAlignment="1">
      <alignment vertical="center" wrapText="1"/>
    </xf>
    <xf numFmtId="0" fontId="0" fillId="5" borderId="6"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xf>
    <xf numFmtId="0" fontId="3" fillId="5" borderId="14" xfId="0" applyFont="1" applyFill="1" applyBorder="1" applyAlignment="1">
      <alignment horizontal="center"/>
    </xf>
    <xf numFmtId="0" fontId="0" fillId="5" borderId="23"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8" xfId="0" applyFill="1" applyBorder="1" applyAlignment="1">
      <alignment vertical="center"/>
    </xf>
    <xf numFmtId="0" fontId="20" fillId="5" borderId="4" xfId="0" applyFont="1" applyFill="1" applyBorder="1" applyAlignment="1">
      <alignment vertical="center" wrapText="1"/>
    </xf>
    <xf numFmtId="0" fontId="16" fillId="6" borderId="4" xfId="0" applyFont="1" applyFill="1" applyBorder="1" applyAlignment="1">
      <alignment vertical="center" wrapText="1"/>
    </xf>
    <xf numFmtId="0" fontId="26" fillId="3" borderId="0" xfId="0" applyFont="1" applyFill="1" applyAlignment="1">
      <alignment horizontal="left" vertical="center" wrapText="1"/>
    </xf>
    <xf numFmtId="0" fontId="26" fillId="3" borderId="0" xfId="0" applyFont="1" applyFill="1" applyAlignment="1">
      <alignment vertical="center"/>
    </xf>
    <xf numFmtId="0" fontId="26" fillId="3" borderId="0" xfId="0" applyFont="1" applyFill="1" applyAlignment="1">
      <alignment vertical="center" wrapText="1"/>
    </xf>
    <xf numFmtId="0" fontId="18" fillId="5" borderId="4" xfId="0" applyFont="1" applyFill="1" applyBorder="1" applyAlignment="1">
      <alignment vertical="center" wrapText="1"/>
    </xf>
    <xf numFmtId="0" fontId="26" fillId="3" borderId="0" xfId="0" applyFont="1" applyFill="1" applyAlignment="1">
      <alignment horizontal="left"/>
    </xf>
    <xf numFmtId="0" fontId="16" fillId="3" borderId="0" xfId="0" applyFont="1" applyFill="1" applyAlignment="1">
      <alignment vertical="center"/>
    </xf>
    <xf numFmtId="0" fontId="9" fillId="3" borderId="0" xfId="0" applyFont="1" applyFill="1" applyAlignment="1">
      <alignment horizontal="center" vertical="center" textRotation="90"/>
    </xf>
    <xf numFmtId="0" fontId="28" fillId="3" borderId="0" xfId="0" applyFont="1" applyFill="1" applyAlignment="1">
      <alignment horizontal="center" vertical="center"/>
    </xf>
    <xf numFmtId="0" fontId="9" fillId="3" borderId="0" xfId="0" applyFont="1" applyFill="1" applyAlignment="1">
      <alignment vertical="center" textRotation="90"/>
    </xf>
    <xf numFmtId="0" fontId="16" fillId="6" borderId="4" xfId="0" applyFont="1" applyFill="1" applyBorder="1" applyAlignment="1">
      <alignment horizontal="left" vertical="center" wrapText="1"/>
    </xf>
    <xf numFmtId="164" fontId="0" fillId="2" borderId="27" xfId="1" applyNumberFormat="1" applyFont="1" applyFill="1" applyBorder="1"/>
    <xf numFmtId="166" fontId="0" fillId="2" borderId="27" xfId="3" applyNumberFormat="1" applyFont="1" applyFill="1" applyBorder="1"/>
    <xf numFmtId="166" fontId="0" fillId="2" borderId="26" xfId="3" applyNumberFormat="1" applyFont="1" applyFill="1" applyBorder="1"/>
    <xf numFmtId="9" fontId="10" fillId="2" borderId="27" xfId="2" applyFont="1" applyFill="1" applyBorder="1" applyAlignment="1">
      <alignment vertical="center"/>
    </xf>
    <xf numFmtId="168" fontId="0" fillId="8" borderId="25" xfId="1" applyNumberFormat="1" applyFont="1" applyFill="1" applyBorder="1" applyAlignment="1">
      <alignment vertical="center"/>
    </xf>
    <xf numFmtId="1" fontId="10" fillId="8" borderId="26" xfId="3" applyNumberFormat="1" applyFont="1" applyFill="1" applyBorder="1" applyAlignment="1">
      <alignment vertical="center"/>
    </xf>
    <xf numFmtId="0" fontId="3" fillId="5" borderId="3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2" xfId="0" applyFill="1"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vertical="center" wrapText="1"/>
    </xf>
    <xf numFmtId="164" fontId="0" fillId="2" borderId="9" xfId="1" applyNumberFormat="1" applyFont="1" applyFill="1" applyBorder="1"/>
    <xf numFmtId="166" fontId="0" fillId="2" borderId="9" xfId="3" applyNumberFormat="1" applyFont="1" applyFill="1" applyBorder="1"/>
    <xf numFmtId="9" fontId="10" fillId="2" borderId="9" xfId="2" applyFont="1" applyFill="1" applyBorder="1" applyAlignment="1">
      <alignment vertical="center"/>
    </xf>
    <xf numFmtId="167" fontId="0" fillId="8" borderId="9" xfId="0" applyNumberFormat="1" applyFill="1" applyBorder="1" applyAlignment="1">
      <alignment vertical="center"/>
    </xf>
    <xf numFmtId="0" fontId="0" fillId="5" borderId="18" xfId="0" applyFill="1" applyBorder="1" applyAlignment="1">
      <alignment horizontal="center" vertical="center"/>
    </xf>
    <xf numFmtId="164" fontId="0" fillId="2" borderId="11" xfId="1" applyNumberFormat="1" applyFont="1" applyFill="1" applyBorder="1"/>
    <xf numFmtId="164" fontId="0" fillId="2" borderId="35" xfId="1" applyNumberFormat="1" applyFont="1" applyFill="1" applyBorder="1"/>
    <xf numFmtId="164" fontId="0" fillId="2" borderId="12" xfId="1" applyNumberFormat="1" applyFont="1" applyFill="1" applyBorder="1"/>
    <xf numFmtId="164" fontId="0" fillId="2" borderId="10" xfId="1" applyNumberFormat="1" applyFont="1" applyFill="1" applyBorder="1"/>
    <xf numFmtId="164" fontId="0" fillId="2" borderId="36" xfId="1" applyNumberFormat="1" applyFont="1" applyFill="1" applyBorder="1"/>
    <xf numFmtId="0" fontId="11" fillId="5" borderId="6" xfId="0" applyFont="1" applyFill="1" applyBorder="1" applyAlignment="1">
      <alignment horizontal="center" vertical="center" wrapText="1"/>
    </xf>
    <xf numFmtId="166" fontId="0" fillId="2" borderId="11" xfId="3" applyNumberFormat="1" applyFont="1" applyFill="1" applyBorder="1"/>
    <xf numFmtId="166" fontId="0" fillId="2" borderId="35" xfId="3" applyNumberFormat="1" applyFont="1" applyFill="1" applyBorder="1"/>
    <xf numFmtId="166" fontId="0" fillId="2" borderId="12" xfId="3" applyNumberFormat="1" applyFont="1" applyFill="1" applyBorder="1"/>
    <xf numFmtId="166" fontId="0" fillId="2" borderId="10" xfId="3" applyNumberFormat="1" applyFont="1" applyFill="1" applyBorder="1"/>
    <xf numFmtId="166" fontId="0" fillId="2" borderId="36" xfId="3" applyNumberFormat="1" applyFont="1" applyFill="1" applyBorder="1"/>
    <xf numFmtId="44" fontId="0" fillId="2" borderId="11" xfId="1" applyFont="1" applyFill="1" applyBorder="1"/>
    <xf numFmtId="44" fontId="0" fillId="2" borderId="12" xfId="1" applyFont="1" applyFill="1" applyBorder="1"/>
    <xf numFmtId="0" fontId="10" fillId="2" borderId="35" xfId="0" applyFont="1" applyFill="1" applyBorder="1" applyAlignment="1">
      <alignment vertical="center"/>
    </xf>
    <xf numFmtId="9" fontId="10" fillId="2" borderId="10" xfId="2" applyFont="1" applyFill="1" applyBorder="1" applyAlignment="1">
      <alignment vertical="center"/>
    </xf>
    <xf numFmtId="0" fontId="10" fillId="2" borderId="36" xfId="0" applyFont="1" applyFill="1" applyBorder="1" applyAlignment="1">
      <alignment vertical="center"/>
    </xf>
    <xf numFmtId="165" fontId="10" fillId="2" borderId="11" xfId="2" applyNumberFormat="1" applyFont="1" applyFill="1" applyBorder="1" applyAlignment="1">
      <alignment vertical="center"/>
    </xf>
    <xf numFmtId="165" fontId="10" fillId="2" borderId="35" xfId="2" applyNumberFormat="1" applyFont="1" applyFill="1" applyBorder="1" applyAlignment="1">
      <alignment vertical="center"/>
    </xf>
    <xf numFmtId="165" fontId="10" fillId="2" borderId="12" xfId="2" applyNumberFormat="1" applyFont="1" applyFill="1" applyBorder="1" applyAlignment="1">
      <alignment vertical="center"/>
    </xf>
    <xf numFmtId="165" fontId="10" fillId="2" borderId="36" xfId="2" applyNumberFormat="1" applyFont="1" applyFill="1" applyBorder="1" applyAlignment="1">
      <alignment vertical="center"/>
    </xf>
    <xf numFmtId="167" fontId="0" fillId="8" borderId="13" xfId="0" applyNumberFormat="1" applyFill="1" applyBorder="1" applyAlignment="1">
      <alignment vertical="center"/>
    </xf>
    <xf numFmtId="168" fontId="0" fillId="8" borderId="33" xfId="1" applyNumberFormat="1" applyFont="1" applyFill="1" applyBorder="1" applyAlignment="1">
      <alignment vertical="center"/>
    </xf>
    <xf numFmtId="168" fontId="0" fillId="8" borderId="34" xfId="1" applyNumberFormat="1" applyFont="1" applyFill="1" applyBorder="1" applyAlignment="1">
      <alignment vertical="center"/>
    </xf>
    <xf numFmtId="0" fontId="0" fillId="5" borderId="37" xfId="0" applyFill="1" applyBorder="1" applyAlignment="1">
      <alignment horizontal="center" vertical="center" wrapText="1"/>
    </xf>
    <xf numFmtId="167" fontId="0" fillId="8" borderId="14" xfId="0" applyNumberFormat="1" applyFill="1" applyBorder="1" applyAlignment="1">
      <alignment vertical="center"/>
    </xf>
    <xf numFmtId="0" fontId="0" fillId="2" borderId="39" xfId="0" applyFill="1" applyBorder="1"/>
    <xf numFmtId="0" fontId="0" fillId="2" borderId="40" xfId="0" applyFill="1" applyBorder="1"/>
    <xf numFmtId="0" fontId="0" fillId="8" borderId="33" xfId="0" applyFill="1" applyBorder="1"/>
    <xf numFmtId="0" fontId="0" fillId="8" borderId="34" xfId="0" applyFill="1" applyBorder="1"/>
    <xf numFmtId="0" fontId="3" fillId="5" borderId="20" xfId="0" applyFont="1" applyFill="1" applyBorder="1" applyAlignment="1">
      <alignment horizontal="center" vertical="center" wrapText="1"/>
    </xf>
    <xf numFmtId="0" fontId="0" fillId="8" borderId="25" xfId="0" applyFill="1" applyBorder="1"/>
    <xf numFmtId="0" fontId="0" fillId="2" borderId="28" xfId="0" applyFill="1" applyBorder="1"/>
    <xf numFmtId="164" fontId="0" fillId="2" borderId="26" xfId="1" applyNumberFormat="1" applyFont="1" applyFill="1" applyBorder="1"/>
    <xf numFmtId="164" fontId="0" fillId="2" borderId="29" xfId="1" applyNumberFormat="1" applyFont="1" applyFill="1" applyBorder="1"/>
    <xf numFmtId="166" fontId="0" fillId="2" borderId="29" xfId="3" applyNumberFormat="1" applyFont="1" applyFill="1" applyBorder="1"/>
    <xf numFmtId="0" fontId="10" fillId="2" borderId="29" xfId="0" applyFont="1" applyFill="1" applyBorder="1" applyAlignment="1">
      <alignment vertical="center"/>
    </xf>
    <xf numFmtId="165" fontId="10" fillId="2" borderId="26" xfId="2" applyNumberFormat="1" applyFont="1" applyFill="1" applyBorder="1" applyAlignment="1">
      <alignment vertical="center"/>
    </xf>
    <xf numFmtId="165" fontId="10" fillId="2" borderId="29" xfId="2" applyNumberFormat="1" applyFont="1" applyFill="1" applyBorder="1" applyAlignment="1">
      <alignment vertical="center"/>
    </xf>
    <xf numFmtId="167" fontId="0" fillId="8" borderId="30" xfId="0" applyNumberFormat="1" applyFill="1" applyBorder="1" applyAlignment="1">
      <alignment vertical="center"/>
    </xf>
    <xf numFmtId="167" fontId="0" fillId="8" borderId="27" xfId="0" applyNumberFormat="1" applyFill="1" applyBorder="1" applyAlignment="1">
      <alignment vertical="center"/>
    </xf>
    <xf numFmtId="167" fontId="0" fillId="8" borderId="41" xfId="0" applyNumberFormat="1" applyFill="1" applyBorder="1" applyAlignment="1">
      <alignment vertical="center"/>
    </xf>
    <xf numFmtId="0" fontId="0" fillId="5" borderId="23" xfId="0" applyFill="1" applyBorder="1" applyAlignment="1">
      <alignment vertical="center" wrapText="1"/>
    </xf>
    <xf numFmtId="0" fontId="0" fillId="5" borderId="37" xfId="0" applyFill="1" applyBorder="1" applyAlignment="1">
      <alignment vertical="center" wrapText="1"/>
    </xf>
    <xf numFmtId="0" fontId="0" fillId="2" borderId="11" xfId="0" applyFill="1" applyBorder="1"/>
    <xf numFmtId="0" fontId="0" fillId="10" borderId="35" xfId="0" applyFill="1" applyBorder="1"/>
    <xf numFmtId="0" fontId="0" fillId="2" borderId="12" xfId="0" applyFill="1" applyBorder="1"/>
    <xf numFmtId="0" fontId="0" fillId="10" borderId="36" xfId="0" applyFill="1" applyBorder="1"/>
    <xf numFmtId="164" fontId="0" fillId="2" borderId="42" xfId="1" applyNumberFormat="1" applyFont="1" applyFill="1" applyBorder="1"/>
    <xf numFmtId="164" fontId="0" fillId="2" borderId="44" xfId="1" applyNumberFormat="1" applyFont="1" applyFill="1" applyBorder="1"/>
    <xf numFmtId="164" fontId="0" fillId="2" borderId="43" xfId="1" applyNumberFormat="1" applyFont="1" applyFill="1" applyBorder="1"/>
    <xf numFmtId="166" fontId="0" fillId="2" borderId="42" xfId="3" applyNumberFormat="1" applyFont="1" applyFill="1" applyBorder="1"/>
    <xf numFmtId="166" fontId="0" fillId="2" borderId="44" xfId="3" applyNumberFormat="1" applyFont="1" applyFill="1" applyBorder="1"/>
    <xf numFmtId="166" fontId="0" fillId="2" borderId="43" xfId="3" applyNumberFormat="1" applyFont="1" applyFill="1" applyBorder="1"/>
    <xf numFmtId="9" fontId="0" fillId="2" borderId="44" xfId="2" applyFont="1" applyFill="1" applyBorder="1"/>
    <xf numFmtId="1" fontId="0" fillId="2" borderId="43" xfId="3" applyNumberFormat="1" applyFont="1" applyFill="1" applyBorder="1"/>
    <xf numFmtId="165" fontId="10" fillId="2" borderId="42" xfId="2" applyNumberFormat="1" applyFont="1" applyFill="1" applyBorder="1" applyAlignment="1">
      <alignment vertical="center"/>
    </xf>
    <xf numFmtId="165" fontId="10" fillId="2" borderId="44" xfId="2" applyNumberFormat="1" applyFont="1" applyFill="1" applyBorder="1" applyAlignment="1">
      <alignment vertical="center"/>
    </xf>
    <xf numFmtId="165" fontId="10" fillId="10" borderId="43" xfId="2" applyNumberFormat="1" applyFont="1" applyFill="1" applyBorder="1" applyAlignment="1">
      <alignment vertical="center"/>
    </xf>
    <xf numFmtId="165" fontId="10" fillId="10" borderId="35" xfId="2" applyNumberFormat="1" applyFont="1" applyFill="1" applyBorder="1" applyAlignment="1">
      <alignment vertical="center"/>
    </xf>
    <xf numFmtId="165" fontId="10" fillId="10" borderId="36" xfId="2" applyNumberFormat="1" applyFont="1" applyFill="1" applyBorder="1" applyAlignment="1">
      <alignment vertical="center"/>
    </xf>
    <xf numFmtId="168" fontId="9" fillId="8" borderId="35" xfId="1" applyNumberFormat="1" applyFont="1" applyFill="1" applyBorder="1" applyAlignment="1">
      <alignment vertical="center"/>
    </xf>
    <xf numFmtId="167" fontId="0" fillId="8" borderId="10" xfId="0" applyNumberFormat="1" applyFill="1" applyBorder="1" applyAlignment="1">
      <alignment vertical="center"/>
    </xf>
    <xf numFmtId="168" fontId="9" fillId="8" borderId="36" xfId="1" applyNumberFormat="1" applyFont="1" applyFill="1" applyBorder="1" applyAlignment="1">
      <alignment vertical="center"/>
    </xf>
    <xf numFmtId="167" fontId="10" fillId="8" borderId="11" xfId="3" applyNumberFormat="1" applyFont="1" applyFill="1" applyBorder="1" applyAlignment="1">
      <alignment vertical="center"/>
    </xf>
    <xf numFmtId="167" fontId="10" fillId="8" borderId="12" xfId="3" applyNumberFormat="1" applyFont="1" applyFill="1" applyBorder="1" applyAlignment="1">
      <alignment vertical="center"/>
    </xf>
    <xf numFmtId="0" fontId="3" fillId="5" borderId="19" xfId="0" applyFont="1" applyFill="1" applyBorder="1" applyAlignment="1">
      <alignment vertical="center" wrapText="1"/>
    </xf>
    <xf numFmtId="0" fontId="3" fillId="5" borderId="20" xfId="0" applyFont="1" applyFill="1" applyBorder="1" applyAlignment="1">
      <alignment vertical="center" wrapText="1"/>
    </xf>
    <xf numFmtId="0" fontId="3" fillId="5" borderId="31" xfId="0" applyFont="1" applyFill="1" applyBorder="1" applyAlignment="1">
      <alignment vertical="center" wrapText="1"/>
    </xf>
    <xf numFmtId="0" fontId="3" fillId="5" borderId="2" xfId="0" applyFont="1" applyFill="1" applyBorder="1" applyAlignment="1">
      <alignment vertical="center" wrapText="1"/>
    </xf>
    <xf numFmtId="1" fontId="10" fillId="8" borderId="11" xfId="3" applyNumberFormat="1" applyFont="1" applyFill="1" applyBorder="1" applyAlignment="1">
      <alignment vertical="center"/>
    </xf>
    <xf numFmtId="44" fontId="9" fillId="8" borderId="35" xfId="1" applyFont="1" applyFill="1" applyBorder="1" applyAlignment="1">
      <alignment vertical="center"/>
    </xf>
    <xf numFmtId="1" fontId="10" fillId="8" borderId="12" xfId="3" applyNumberFormat="1" applyFont="1" applyFill="1" applyBorder="1" applyAlignment="1">
      <alignment vertical="center"/>
    </xf>
    <xf numFmtId="44" fontId="9" fillId="8" borderId="36" xfId="1" applyFont="1" applyFill="1" applyBorder="1" applyAlignment="1">
      <alignment vertical="center"/>
    </xf>
    <xf numFmtId="0" fontId="3" fillId="5" borderId="1" xfId="0" applyFont="1" applyFill="1" applyBorder="1" applyAlignment="1">
      <alignment vertical="center"/>
    </xf>
    <xf numFmtId="0" fontId="3" fillId="5" borderId="19" xfId="0" applyFont="1" applyFill="1" applyBorder="1" applyAlignment="1">
      <alignment vertical="center"/>
    </xf>
    <xf numFmtId="0" fontId="3" fillId="5" borderId="1" xfId="0" applyFont="1" applyFill="1" applyBorder="1" applyAlignment="1">
      <alignment vertical="center" wrapText="1"/>
    </xf>
    <xf numFmtId="0" fontId="3" fillId="5" borderId="32" xfId="0" applyFont="1" applyFill="1" applyBorder="1" applyAlignment="1">
      <alignment vertical="center" wrapText="1"/>
    </xf>
    <xf numFmtId="0" fontId="9" fillId="5" borderId="2" xfId="0" applyFont="1" applyFill="1" applyBorder="1" applyAlignment="1">
      <alignment vertical="center" wrapText="1"/>
    </xf>
    <xf numFmtId="0" fontId="3" fillId="5" borderId="24" xfId="0" applyFont="1" applyFill="1" applyBorder="1" applyAlignment="1">
      <alignment vertical="center" wrapText="1"/>
    </xf>
    <xf numFmtId="0" fontId="3" fillId="5" borderId="38" xfId="0" applyFont="1" applyFill="1" applyBorder="1" applyAlignment="1">
      <alignment vertical="center" wrapText="1"/>
    </xf>
    <xf numFmtId="167" fontId="10" fillId="8" borderId="26" xfId="3" applyNumberFormat="1" applyFont="1" applyFill="1" applyBorder="1" applyAlignment="1">
      <alignment vertical="center"/>
    </xf>
    <xf numFmtId="168" fontId="9" fillId="8" borderId="29" xfId="1" applyNumberFormat="1" applyFont="1" applyFill="1" applyBorder="1" applyAlignment="1">
      <alignment vertical="center"/>
    </xf>
    <xf numFmtId="44" fontId="9" fillId="8" borderId="29" xfId="1" applyFont="1" applyFill="1" applyBorder="1" applyAlignment="1">
      <alignment vertical="center"/>
    </xf>
    <xf numFmtId="11" fontId="0" fillId="8" borderId="13" xfId="0" applyNumberFormat="1" applyFill="1" applyBorder="1"/>
    <xf numFmtId="43" fontId="0" fillId="3" borderId="0" xfId="0" applyNumberFormat="1" applyFill="1"/>
    <xf numFmtId="11" fontId="0" fillId="8" borderId="9" xfId="0" applyNumberFormat="1" applyFill="1" applyBorder="1"/>
    <xf numFmtId="11" fontId="0" fillId="8" borderId="14" xfId="0" applyNumberFormat="1" applyFill="1" applyBorder="1"/>
    <xf numFmtId="0" fontId="14" fillId="5" borderId="5" xfId="0" applyFont="1" applyFill="1" applyBorder="1" applyAlignment="1">
      <alignment horizontal="center" vertical="center" wrapText="1"/>
    </xf>
    <xf numFmtId="0" fontId="0" fillId="10" borderId="29" xfId="0" applyFill="1" applyBorder="1"/>
    <xf numFmtId="0" fontId="14" fillId="5" borderId="23" xfId="0" applyFont="1" applyFill="1" applyBorder="1" applyAlignment="1">
      <alignment vertical="center" wrapText="1"/>
    </xf>
    <xf numFmtId="0" fontId="0" fillId="2" borderId="26" xfId="0" applyFill="1" applyBorder="1"/>
    <xf numFmtId="0" fontId="0" fillId="5" borderId="23" xfId="0" applyFill="1" applyBorder="1" applyAlignment="1">
      <alignment vertical="center"/>
    </xf>
    <xf numFmtId="0" fontId="3" fillId="5" borderId="23" xfId="0" applyFont="1" applyFill="1" applyBorder="1" applyAlignment="1">
      <alignment vertical="center"/>
    </xf>
    <xf numFmtId="0" fontId="18" fillId="11" borderId="6" xfId="0" applyFont="1" applyFill="1" applyBorder="1" applyAlignment="1">
      <alignment vertical="center"/>
    </xf>
    <xf numFmtId="9" fontId="18" fillId="11" borderId="6" xfId="2" applyFont="1" applyFill="1" applyBorder="1" applyAlignment="1">
      <alignment vertical="center"/>
    </xf>
    <xf numFmtId="44" fontId="18" fillId="11" borderId="6" xfId="1" applyFont="1" applyFill="1" applyBorder="1" applyAlignment="1">
      <alignment horizontal="right" vertical="center"/>
    </xf>
    <xf numFmtId="9" fontId="0" fillId="2" borderId="9" xfId="2" applyFont="1" applyFill="1" applyBorder="1"/>
    <xf numFmtId="165" fontId="10" fillId="2" borderId="9" xfId="2" applyNumberFormat="1" applyFont="1" applyFill="1" applyBorder="1" applyAlignment="1">
      <alignment vertical="center"/>
    </xf>
    <xf numFmtId="1" fontId="0" fillId="2" borderId="35" xfId="3" applyNumberFormat="1" applyFont="1" applyFill="1" applyBorder="1"/>
    <xf numFmtId="9" fontId="0" fillId="2" borderId="10" xfId="2" applyFont="1" applyFill="1" applyBorder="1"/>
    <xf numFmtId="1" fontId="0" fillId="2" borderId="36" xfId="3" applyNumberFormat="1" applyFont="1" applyFill="1" applyBorder="1"/>
    <xf numFmtId="165" fontId="10" fillId="2" borderId="10" xfId="2" applyNumberFormat="1" applyFont="1" applyFill="1" applyBorder="1" applyAlignment="1">
      <alignment vertical="center"/>
    </xf>
    <xf numFmtId="1" fontId="0" fillId="8" borderId="9" xfId="0" applyNumberFormat="1" applyFill="1" applyBorder="1"/>
    <xf numFmtId="164" fontId="0" fillId="8" borderId="9" xfId="1" applyNumberFormat="1" applyFont="1" applyFill="1" applyBorder="1"/>
    <xf numFmtId="168" fontId="0" fillId="8" borderId="11" xfId="1" applyNumberFormat="1" applyFont="1" applyFill="1" applyBorder="1" applyAlignment="1">
      <alignment vertical="center"/>
    </xf>
    <xf numFmtId="168" fontId="0" fillId="8" borderId="12" xfId="1" applyNumberFormat="1" applyFont="1" applyFill="1" applyBorder="1" applyAlignment="1">
      <alignment vertical="center"/>
    </xf>
    <xf numFmtId="1" fontId="0" fillId="8" borderId="10" xfId="0" applyNumberFormat="1" applyFill="1" applyBorder="1"/>
    <xf numFmtId="164" fontId="0" fillId="8" borderId="10" xfId="1" applyNumberFormat="1" applyFont="1" applyFill="1" applyBorder="1"/>
    <xf numFmtId="168" fontId="0" fillId="8" borderId="26" xfId="1" applyNumberFormat="1" applyFont="1" applyFill="1" applyBorder="1" applyAlignment="1">
      <alignment vertical="center"/>
    </xf>
    <xf numFmtId="1" fontId="0" fillId="8" borderId="27" xfId="0" applyNumberFormat="1" applyFill="1" applyBorder="1"/>
    <xf numFmtId="164" fontId="0" fillId="8" borderId="27" xfId="1" applyNumberFormat="1" applyFont="1" applyFill="1" applyBorder="1"/>
    <xf numFmtId="0" fontId="0" fillId="5" borderId="45" xfId="0" applyFill="1" applyBorder="1" applyAlignment="1">
      <alignment vertical="center"/>
    </xf>
    <xf numFmtId="0" fontId="0" fillId="5" borderId="46" xfId="0" applyFill="1" applyBorder="1" applyAlignment="1">
      <alignment horizontal="center" vertical="center" wrapText="1"/>
    </xf>
    <xf numFmtId="0" fontId="0" fillId="5" borderId="46" xfId="0" applyFill="1" applyBorder="1" applyAlignment="1">
      <alignment vertical="center" wrapText="1"/>
    </xf>
    <xf numFmtId="0" fontId="0" fillId="5" borderId="46" xfId="0" applyFill="1" applyBorder="1" applyAlignment="1">
      <alignment vertical="center"/>
    </xf>
    <xf numFmtId="168" fontId="9" fillId="8" borderId="41" xfId="1" applyNumberFormat="1" applyFont="1" applyFill="1" applyBorder="1" applyAlignment="1">
      <alignment vertical="center"/>
    </xf>
    <xf numFmtId="168" fontId="9" fillId="8" borderId="14" xfId="1" applyNumberFormat="1" applyFont="1" applyFill="1" applyBorder="1" applyAlignment="1">
      <alignment vertical="center"/>
    </xf>
    <xf numFmtId="168" fontId="9" fillId="8" borderId="47" xfId="1" applyNumberFormat="1" applyFont="1" applyFill="1" applyBorder="1" applyAlignment="1">
      <alignment vertical="center"/>
    </xf>
    <xf numFmtId="0" fontId="3" fillId="5" borderId="37" xfId="0" applyFont="1" applyFill="1" applyBorder="1" applyAlignment="1">
      <alignment vertical="center" wrapText="1"/>
    </xf>
    <xf numFmtId="0" fontId="0" fillId="5" borderId="48" xfId="0" applyFill="1" applyBorder="1" applyAlignment="1">
      <alignment horizontal="center" vertical="center" wrapText="1"/>
    </xf>
    <xf numFmtId="0" fontId="17"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8" fillId="3" borderId="0" xfId="0" applyFont="1" applyFill="1" applyAlignment="1">
      <alignment horizontal="center"/>
    </xf>
    <xf numFmtId="0" fontId="16" fillId="0" borderId="0" xfId="0" applyFont="1" applyAlignment="1">
      <alignment horizontal="center" vertical="center" textRotation="90"/>
    </xf>
    <xf numFmtId="0" fontId="19" fillId="9" borderId="1" xfId="0" applyFont="1" applyFill="1" applyBorder="1" applyAlignment="1">
      <alignment horizontal="center" vertical="center"/>
    </xf>
    <xf numFmtId="0" fontId="19" fillId="9" borderId="20"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Alignment="1">
      <alignment horizontal="center" vertical="center"/>
    </xf>
    <xf numFmtId="0" fontId="3" fillId="5" borderId="8"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8"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11" borderId="1" xfId="0" applyFont="1" applyFill="1" applyBorder="1" applyAlignment="1">
      <alignment horizontal="left"/>
    </xf>
    <xf numFmtId="0" fontId="3" fillId="11" borderId="2" xfId="0" applyFont="1" applyFill="1" applyBorder="1" applyAlignment="1">
      <alignment horizontal="left"/>
    </xf>
    <xf numFmtId="0" fontId="9" fillId="8" borderId="3" xfId="0" applyFont="1" applyFill="1" applyBorder="1" applyAlignment="1">
      <alignment horizontal="left" vertical="center" wrapText="1"/>
    </xf>
    <xf numFmtId="0" fontId="9" fillId="8" borderId="17"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9" fillId="3" borderId="0" xfId="0" applyFont="1" applyFill="1" applyAlignment="1">
      <alignment horizontal="center" vertical="center" textRotation="90"/>
    </xf>
    <xf numFmtId="0" fontId="20" fillId="5" borderId="4" xfId="0" applyFont="1" applyFill="1" applyBorder="1" applyAlignment="1">
      <alignment horizontal="left" vertical="center" wrapText="1"/>
    </xf>
    <xf numFmtId="0" fontId="20" fillId="5" borderId="6" xfId="0" applyFont="1" applyFill="1" applyBorder="1" applyAlignment="1">
      <alignment horizontal="left"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26" fillId="3" borderId="4" xfId="0" applyFont="1" applyFill="1" applyBorder="1" applyAlignment="1">
      <alignment horizontal="left" vertical="center" wrapText="1"/>
    </xf>
    <xf numFmtId="0" fontId="26" fillId="3" borderId="6" xfId="0" applyFont="1" applyFill="1" applyBorder="1" applyAlignment="1">
      <alignment horizontal="left" vertical="center" wrapText="1"/>
    </xf>
    <xf numFmtId="0" fontId="20" fillId="5" borderId="1" xfId="0" applyFont="1" applyFill="1" applyBorder="1" applyAlignment="1">
      <alignment horizontal="center" vertical="center"/>
    </xf>
    <xf numFmtId="0" fontId="20" fillId="5" borderId="2" xfId="0" applyFont="1" applyFill="1" applyBorder="1" applyAlignment="1">
      <alignment horizontal="center" vertical="center"/>
    </xf>
    <xf numFmtId="0" fontId="16" fillId="5" borderId="6" xfId="0" applyFont="1" applyFill="1" applyBorder="1" applyAlignment="1">
      <alignment horizontal="center" vertical="center" wrapText="1"/>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18" fillId="11"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21" fillId="3" borderId="4" xfId="0" applyFont="1" applyFill="1" applyBorder="1" applyAlignment="1">
      <alignment horizontal="left" vertical="top"/>
    </xf>
    <xf numFmtId="0" fontId="21" fillId="3" borderId="5" xfId="0" applyFont="1" applyFill="1" applyBorder="1" applyAlignment="1">
      <alignment horizontal="left" vertical="top"/>
    </xf>
    <xf numFmtId="0" fontId="21"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cellXfs>
  <cellStyles count="4">
    <cellStyle name="Comma" xfId="3" builtinId="3"/>
    <cellStyle name="Currency" xfId="1" builtinId="4"/>
    <cellStyle name="Normal" xfId="0" builtinId="0"/>
    <cellStyle name="Percent" xfId="2" builtinId="5"/>
  </cellStyles>
  <dxfs count="19">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5694</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52525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67435" y="3897779"/>
          <a:ext cx="8964706" cy="5252571"/>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tool intuitively</a:t>
          </a:r>
          <a:r>
            <a:rPr lang="en-US" sz="1400" baseline="0"/>
            <a:t> visualizes the techno-economics of IAC assessment recommendations</a:t>
          </a:r>
          <a:r>
            <a:rPr lang="en-US" sz="1400"/>
            <a:t>. It has two</a:t>
          </a:r>
          <a:r>
            <a:rPr lang="en-US" sz="1400" baseline="0"/>
            <a:t> components </a:t>
          </a:r>
          <a:r>
            <a:rPr lang="en-US" sz="1400"/>
            <a:t>to accomplish this: an Excel-based input spreadsheet and a web-based visualization tool. This spreadsheet takes user inputs</a:t>
          </a:r>
          <a:r>
            <a:rPr lang="en-US" sz="1400" baseline="0"/>
            <a:t> for the assessment recommendation that include</a:t>
          </a:r>
          <a:r>
            <a:rPr lang="en-US" sz="1400"/>
            <a:t> energy consumption, energy costs, and savings to calculate the levelized costs of conserved</a:t>
          </a:r>
          <a:r>
            <a:rPr lang="en-US" sz="1400" baseline="0"/>
            <a:t> energy and avoided carbon. </a:t>
          </a:r>
          <a:r>
            <a:rPr lang="en-US" sz="1400"/>
            <a:t>The web-based tool takes the calculations</a:t>
          </a:r>
          <a:r>
            <a:rPr lang="en-US" sz="1400" baseline="0"/>
            <a:t> </a:t>
          </a:r>
          <a:r>
            <a:rPr lang="en-US" sz="1400"/>
            <a:t>from this spreadsheet to generate a</a:t>
          </a:r>
          <a:r>
            <a:rPr lang="en-US" sz="1400" baseline="0"/>
            <a:t> levelized cost</a:t>
          </a:r>
          <a:r>
            <a:rPr lang="en-US" sz="1400"/>
            <a:t> curve. This graphical representation compares the cost and savings for different</a:t>
          </a:r>
          <a:r>
            <a:rPr lang="en-US" sz="1400" baseline="0"/>
            <a:t> </a:t>
          </a:r>
          <a:r>
            <a:rPr lang="en-US" sz="1400"/>
            <a:t>assessment recommendations,</a:t>
          </a:r>
          <a:r>
            <a:rPr lang="en-US" sz="1400" baseline="0"/>
            <a:t> which is useful for</a:t>
          </a:r>
          <a:r>
            <a:rPr lang="en-US" sz="1400"/>
            <a:t> implementation prioritization.</a:t>
          </a:r>
        </a:p>
        <a:p>
          <a:endParaRPr lang="en-US" sz="1400"/>
        </a:p>
        <a:p>
          <a:r>
            <a:rPr lang="en-US" sz="1400"/>
            <a:t>	In the "Assessment Recommendations" tab, users can input multiple</a:t>
          </a:r>
          <a:r>
            <a:rPr lang="en-US" sz="1400" baseline="0"/>
            <a:t> assessment recommendations</a:t>
          </a:r>
          <a:r>
            <a:rPr lang="en-US" sz="1400"/>
            <a:t> along with their energy usage and cost</a:t>
          </a:r>
          <a:r>
            <a:rPr lang="en-US" sz="1400" baseline="0"/>
            <a:t> savings</a:t>
          </a:r>
          <a:r>
            <a:rPr lang="en-US" sz="1400"/>
            <a:t>. These inputs are</a:t>
          </a:r>
          <a:r>
            <a:rPr lang="en-US" sz="1400" baseline="0"/>
            <a:t> </a:t>
          </a:r>
          <a:r>
            <a:rPr lang="en-US" sz="1400"/>
            <a:t>used to calculate the levelized costs. The tool comes with</a:t>
          </a:r>
          <a:r>
            <a:rPr lang="en-US" sz="1400" baseline="0"/>
            <a:t> a selection of commonly used fuels in the industry for the users to input their energy use and savings. </a:t>
          </a:r>
          <a:r>
            <a:rPr lang="en-US" sz="1400"/>
            <a:t>It also allows users to specify grid</a:t>
          </a:r>
          <a:r>
            <a:rPr lang="en-US" sz="1400" baseline="0"/>
            <a:t> electricity profile for the levelized cost calculations from either the baked in eGRID database or custom inputs</a:t>
          </a:r>
          <a:r>
            <a:rPr lang="en-US" sz="1400"/>
            <a:t>. Multiple inputs and variables are factored into the calculation of levelized costs.</a:t>
          </a:r>
          <a:r>
            <a:rPr lang="en-US" sz="1400" baseline="0"/>
            <a:t> They include </a:t>
          </a:r>
          <a:r>
            <a:rPr lang="en-US" sz="1400"/>
            <a:t>implementation costs, energy consumption, energy savings, and operation and maintenance costs, . Additional variables, such as the discount rates on investment costs and the annual rate of change in energy and carbon costs (if applicable), are</a:t>
          </a:r>
          <a:r>
            <a:rPr lang="en-US" sz="1400" baseline="0"/>
            <a:t> also factored in</a:t>
          </a:r>
          <a:r>
            <a:rPr lang="en-US" sz="1400"/>
            <a:t> for analyzing lifetime costs.</a:t>
          </a:r>
        </a:p>
        <a:p>
          <a:endParaRPr lang="en-US" sz="1400"/>
        </a:p>
        <a:p>
          <a:r>
            <a:rPr lang="en-US" sz="1400"/>
            <a:t>	After user input, this spreadsheet can</a:t>
          </a:r>
          <a:r>
            <a:rPr lang="en-US" sz="1400" baseline="0"/>
            <a:t> </a:t>
          </a:r>
          <a:r>
            <a:rPr lang="en-US" sz="1400"/>
            <a:t>be uploaded to the web-based tool to create the levelized</a:t>
          </a:r>
          <a:r>
            <a:rPr lang="en-US" sz="1400" baseline="0"/>
            <a:t> cost curves for conserved energy and carbon</a:t>
          </a:r>
          <a:r>
            <a:rPr lang="en-US" sz="1400"/>
            <a:t>. The resulting bar</a:t>
          </a:r>
          <a:r>
            <a:rPr lang="en-US" sz="1400" baseline="0"/>
            <a:t> charts show </a:t>
          </a:r>
          <a:r>
            <a:rPr lang="en-US" sz="1400"/>
            <a:t>the assessment recommendations in the bars, with their costs represented on the y-axis,</a:t>
          </a:r>
          <a:r>
            <a:rPr lang="en-US" sz="1400" baseline="0"/>
            <a:t> whereas the width of the bars represents the conserved energy and abated carbon</a:t>
          </a:r>
          <a:r>
            <a:rPr lang="en-US" sz="1400"/>
            <a:t>. The levelized cost curve</a:t>
          </a:r>
          <a:r>
            <a:rPr lang="en-US" sz="1400" baseline="0"/>
            <a:t> </a:t>
          </a:r>
          <a:r>
            <a:rPr lang="en-US" sz="1400"/>
            <a:t>empowers users to make informed investment decisions on different assessment recommendations by comparing viable costs and emission reductions through this</a:t>
          </a:r>
          <a:r>
            <a:rPr lang="en-US" sz="1400" baseline="0"/>
            <a:t> information-dense </a:t>
          </a:r>
          <a:r>
            <a:rPr lang="en-US" sz="1400"/>
            <a:t>visualization.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2:Q25"/>
  <sheetViews>
    <sheetView tabSelected="1" zoomScaleNormal="100" workbookViewId="0">
      <selection activeCell="AB19" sqref="AB19"/>
    </sheetView>
  </sheetViews>
  <sheetFormatPr defaultColWidth="8.7109375" defaultRowHeight="15" x14ac:dyDescent="0.25"/>
  <cols>
    <col min="1" max="10" width="8.7109375" style="21"/>
    <col min="11" max="11" width="12.7109375" style="21" customWidth="1"/>
    <col min="12" max="16384" width="8.7109375" style="21"/>
  </cols>
  <sheetData>
    <row r="12" spans="4:17" ht="14.65" customHeight="1" x14ac:dyDescent="0.25">
      <c r="D12" s="239" t="s">
        <v>211</v>
      </c>
      <c r="E12" s="239"/>
      <c r="F12" s="239"/>
      <c r="G12" s="239"/>
      <c r="H12" s="239"/>
      <c r="I12" s="239"/>
      <c r="J12" s="239"/>
      <c r="K12" s="239"/>
      <c r="L12" s="239"/>
      <c r="M12" s="239"/>
      <c r="N12" s="239"/>
      <c r="O12" s="239"/>
      <c r="P12" s="239"/>
      <c r="Q12" s="239"/>
    </row>
    <row r="13" spans="4:17" ht="52.9" customHeight="1" x14ac:dyDescent="0.25">
      <c r="D13" s="239"/>
      <c r="E13" s="239"/>
      <c r="F13" s="239"/>
      <c r="G13" s="239"/>
      <c r="H13" s="239"/>
      <c r="I13" s="239"/>
      <c r="J13" s="239"/>
      <c r="K13" s="239"/>
      <c r="L13" s="239"/>
      <c r="M13" s="239"/>
      <c r="N13" s="239"/>
      <c r="O13" s="239"/>
      <c r="P13" s="239"/>
      <c r="Q13" s="239"/>
    </row>
    <row r="14" spans="4:17" ht="14.65" customHeight="1" x14ac:dyDescent="0.5">
      <c r="D14" s="29"/>
      <c r="E14" s="29"/>
      <c r="F14" s="29"/>
      <c r="G14" s="29"/>
      <c r="H14" s="29"/>
      <c r="I14" s="29"/>
      <c r="J14" s="29"/>
      <c r="K14" s="29"/>
      <c r="L14" s="29"/>
      <c r="M14" s="29"/>
      <c r="N14" s="29"/>
      <c r="O14" s="29"/>
      <c r="P14" s="29"/>
      <c r="Q14" s="29"/>
    </row>
    <row r="15" spans="4:17" ht="14.65" customHeight="1" x14ac:dyDescent="0.5">
      <c r="D15" s="29"/>
      <c r="E15" s="29"/>
      <c r="F15" s="29"/>
      <c r="G15" s="29"/>
      <c r="H15" s="29"/>
      <c r="I15" s="241" t="s">
        <v>212</v>
      </c>
      <c r="J15" s="241"/>
      <c r="K15" s="241"/>
      <c r="L15" s="29"/>
      <c r="M15" s="29"/>
      <c r="N15" s="29"/>
      <c r="O15" s="29"/>
      <c r="P15" s="29"/>
      <c r="Q15" s="29"/>
    </row>
    <row r="16" spans="4:17" ht="14.65" customHeight="1" x14ac:dyDescent="0.5">
      <c r="D16" s="29"/>
      <c r="E16" s="29"/>
      <c r="F16" s="29"/>
      <c r="G16" s="29"/>
      <c r="H16" s="29"/>
      <c r="I16" s="241"/>
      <c r="J16" s="241"/>
      <c r="K16" s="241"/>
      <c r="L16" s="29"/>
      <c r="M16" s="29"/>
      <c r="N16" s="29"/>
      <c r="O16" s="29"/>
      <c r="P16" s="29"/>
      <c r="Q16" s="29"/>
    </row>
    <row r="17" spans="4:17" ht="14.65" customHeight="1" x14ac:dyDescent="0.5">
      <c r="D17" s="29"/>
      <c r="E17" s="29"/>
      <c r="F17" s="29"/>
      <c r="G17" s="29"/>
      <c r="H17" s="29"/>
      <c r="I17" s="241"/>
      <c r="J17" s="241"/>
      <c r="K17" s="241"/>
      <c r="L17" s="29"/>
      <c r="M17" s="29"/>
      <c r="N17" s="29"/>
      <c r="O17" s="29"/>
      <c r="P17" s="29"/>
      <c r="Q17" s="29"/>
    </row>
    <row r="19" spans="4:17" ht="15.75" x14ac:dyDescent="0.25">
      <c r="I19" s="242" t="s">
        <v>213</v>
      </c>
      <c r="J19" s="242"/>
      <c r="K19" s="242"/>
    </row>
    <row r="23" spans="4:17" ht="14.65" customHeight="1" x14ac:dyDescent="0.25">
      <c r="K23" s="37"/>
    </row>
    <row r="24" spans="4:17" x14ac:dyDescent="0.25">
      <c r="D24" s="240"/>
      <c r="E24" s="240"/>
      <c r="F24" s="240"/>
      <c r="G24" s="240"/>
      <c r="H24" s="240"/>
      <c r="I24" s="240"/>
      <c r="J24" s="240"/>
      <c r="K24" s="240"/>
      <c r="L24" s="240"/>
      <c r="M24" s="240"/>
      <c r="N24" s="240"/>
      <c r="O24" s="240"/>
      <c r="P24" s="240"/>
      <c r="Q24" s="240"/>
    </row>
    <row r="25" spans="4:17" x14ac:dyDescent="0.25">
      <c r="D25" s="240"/>
      <c r="E25" s="240"/>
      <c r="F25" s="240"/>
      <c r="G25" s="240"/>
      <c r="H25" s="240"/>
      <c r="I25" s="240"/>
      <c r="J25" s="240"/>
      <c r="K25" s="240"/>
      <c r="L25" s="240"/>
      <c r="M25" s="240"/>
      <c r="N25" s="240"/>
      <c r="O25" s="240"/>
      <c r="P25" s="240"/>
      <c r="Q25" s="240"/>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9A40-C0C3-462C-9813-EFE2DCCFBAF6}">
  <dimension ref="A2:AE76"/>
  <sheetViews>
    <sheetView zoomScale="90" zoomScaleNormal="90" workbookViewId="0">
      <pane xSplit="5" topLeftCell="F1" activePane="topRight" state="frozen"/>
      <selection activeCell="A7" sqref="A7"/>
      <selection pane="topRight" activeCell="E7" sqref="E7:U8"/>
    </sheetView>
  </sheetViews>
  <sheetFormatPr defaultColWidth="8.7109375" defaultRowHeight="15" x14ac:dyDescent="0.25"/>
  <cols>
    <col min="1" max="1" width="2.7109375" style="21" customWidth="1"/>
    <col min="2" max="3" width="8.7109375" style="21" customWidth="1"/>
    <col min="4" max="4" width="33.7109375" style="21" customWidth="1"/>
    <col min="5" max="5" width="58.5703125" style="21" customWidth="1"/>
    <col min="6" max="7" width="17.42578125" style="21" customWidth="1"/>
    <col min="8" max="8" width="25.28515625" style="21" customWidth="1"/>
    <col min="9" max="9" width="14.7109375" style="21" customWidth="1"/>
    <col min="10" max="14" width="12.7109375" style="21" customWidth="1"/>
    <col min="15" max="15" width="13.42578125" style="21" bestFit="1" customWidth="1"/>
    <col min="16" max="16" width="15.7109375" style="21" customWidth="1"/>
    <col min="17" max="17" width="17.5703125" style="21" customWidth="1"/>
    <col min="18" max="19" width="10.5703125" style="21" customWidth="1"/>
    <col min="20" max="20" width="17" style="21" customWidth="1"/>
    <col min="21" max="21" width="15.140625" style="21" customWidth="1"/>
    <col min="22" max="22" width="14.85546875" style="21" customWidth="1"/>
    <col min="23" max="23" width="11.42578125" style="21" hidden="1" customWidth="1"/>
    <col min="24" max="24" width="17.28515625" style="21" hidden="1" customWidth="1"/>
    <col min="25" max="26" width="9.140625" style="21" hidden="1" customWidth="1"/>
    <col min="27" max="27" width="10.42578125" style="21" hidden="1" customWidth="1"/>
    <col min="28" max="29" width="12.42578125" style="21" customWidth="1"/>
    <col min="30" max="30" width="10.7109375" style="21" customWidth="1"/>
    <col min="31" max="31" width="12" style="21" customWidth="1"/>
    <col min="32" max="16384" width="8.7109375" style="21"/>
  </cols>
  <sheetData>
    <row r="2" spans="1:31" ht="15.75" thickBot="1" x14ac:dyDescent="0.3"/>
    <row r="3" spans="1:31" ht="18" customHeight="1" x14ac:dyDescent="0.25">
      <c r="D3" s="13" t="s">
        <v>0</v>
      </c>
      <c r="E3" s="15" t="s">
        <v>1</v>
      </c>
    </row>
    <row r="4" spans="1:31" ht="18" customHeight="1" thickBot="1" x14ac:dyDescent="0.3">
      <c r="D4" s="23" t="s">
        <v>3</v>
      </c>
      <c r="E4" s="24" t="s">
        <v>138</v>
      </c>
    </row>
    <row r="5" spans="1:31" ht="18" customHeight="1" x14ac:dyDescent="0.25">
      <c r="D5" s="45"/>
      <c r="E5" s="46"/>
    </row>
    <row r="6" spans="1:31" ht="15.75" thickBot="1" x14ac:dyDescent="0.3"/>
    <row r="7" spans="1:31" ht="14.65" customHeight="1" x14ac:dyDescent="0.25">
      <c r="E7" s="244" t="s">
        <v>217</v>
      </c>
      <c r="F7" s="245"/>
      <c r="G7" s="245"/>
      <c r="H7" s="245"/>
      <c r="I7" s="245"/>
      <c r="J7" s="245"/>
      <c r="K7" s="245"/>
      <c r="L7" s="245"/>
      <c r="M7" s="245"/>
      <c r="N7" s="245"/>
      <c r="O7" s="245"/>
      <c r="P7" s="245"/>
      <c r="Q7" s="245"/>
      <c r="R7" s="245"/>
      <c r="S7" s="245"/>
      <c r="T7" s="245"/>
      <c r="U7" s="246"/>
    </row>
    <row r="8" spans="1:31" ht="15" customHeight="1" thickBot="1" x14ac:dyDescent="0.3">
      <c r="E8" s="247"/>
      <c r="F8" s="248"/>
      <c r="G8" s="248"/>
      <c r="H8" s="248"/>
      <c r="I8" s="248"/>
      <c r="J8" s="248"/>
      <c r="K8" s="248"/>
      <c r="L8" s="248"/>
      <c r="M8" s="248"/>
      <c r="N8" s="248"/>
      <c r="O8" s="248"/>
      <c r="P8" s="248"/>
      <c r="Q8" s="248"/>
      <c r="R8" s="248"/>
      <c r="S8" s="248"/>
      <c r="T8" s="248"/>
      <c r="U8" s="249"/>
    </row>
    <row r="9" spans="1:31" x14ac:dyDescent="0.25">
      <c r="E9" s="250" t="s">
        <v>131</v>
      </c>
      <c r="F9" s="250" t="s">
        <v>132</v>
      </c>
      <c r="G9" s="252"/>
      <c r="H9" s="253"/>
      <c r="I9" s="250" t="s">
        <v>133</v>
      </c>
      <c r="J9" s="252"/>
      <c r="K9" s="253"/>
      <c r="L9" s="250" t="s">
        <v>134</v>
      </c>
      <c r="M9" s="253"/>
      <c r="N9" s="250" t="s">
        <v>135</v>
      </c>
      <c r="O9" s="253"/>
      <c r="P9" s="250" t="s">
        <v>2</v>
      </c>
      <c r="Q9" s="252"/>
      <c r="R9" s="252"/>
      <c r="S9" s="253"/>
      <c r="T9" s="250" t="s">
        <v>232</v>
      </c>
      <c r="U9" s="253"/>
    </row>
    <row r="10" spans="1:31" ht="15.75" thickBot="1" x14ac:dyDescent="0.3">
      <c r="E10" s="251"/>
      <c r="F10" s="251"/>
      <c r="G10" s="254"/>
      <c r="H10" s="255"/>
      <c r="I10" s="251"/>
      <c r="J10" s="254"/>
      <c r="K10" s="255"/>
      <c r="L10" s="251"/>
      <c r="M10" s="255"/>
      <c r="N10" s="251"/>
      <c r="O10" s="255"/>
      <c r="P10" s="251"/>
      <c r="Q10" s="254"/>
      <c r="R10" s="254"/>
      <c r="S10" s="255"/>
      <c r="T10" s="256"/>
      <c r="U10" s="257"/>
    </row>
    <row r="11" spans="1:31" ht="108" customHeight="1" thickBot="1" x14ac:dyDescent="0.3">
      <c r="D11" s="192" t="s">
        <v>13</v>
      </c>
      <c r="E11" s="193" t="s">
        <v>14</v>
      </c>
      <c r="F11" s="194" t="s">
        <v>15</v>
      </c>
      <c r="G11" s="195" t="s">
        <v>16</v>
      </c>
      <c r="H11" s="187" t="s">
        <v>17</v>
      </c>
      <c r="I11" s="194" t="s">
        <v>18</v>
      </c>
      <c r="J11" s="195" t="s">
        <v>142</v>
      </c>
      <c r="K11" s="196" t="s">
        <v>143</v>
      </c>
      <c r="L11" s="186" t="s">
        <v>128</v>
      </c>
      <c r="M11" s="187" t="s">
        <v>129</v>
      </c>
      <c r="N11" s="186" t="s">
        <v>19</v>
      </c>
      <c r="O11" s="187" t="s">
        <v>145</v>
      </c>
      <c r="P11" s="194" t="s">
        <v>146</v>
      </c>
      <c r="Q11" s="195" t="s">
        <v>231</v>
      </c>
      <c r="R11" s="195" t="s">
        <v>23</v>
      </c>
      <c r="S11" s="187" t="s">
        <v>24</v>
      </c>
      <c r="T11" s="194" t="s">
        <v>25</v>
      </c>
      <c r="U11" s="197" t="s">
        <v>147</v>
      </c>
      <c r="V11" s="184" t="s">
        <v>34</v>
      </c>
      <c r="W11" s="185" t="s">
        <v>28</v>
      </c>
      <c r="X11" s="185" t="s">
        <v>29</v>
      </c>
      <c r="Y11" s="185" t="s">
        <v>30</v>
      </c>
      <c r="Z11" s="185" t="s">
        <v>31</v>
      </c>
      <c r="AA11" s="198" t="s">
        <v>179</v>
      </c>
      <c r="AB11" s="186" t="s">
        <v>205</v>
      </c>
      <c r="AC11" s="197" t="s">
        <v>206</v>
      </c>
      <c r="AD11" s="186" t="s">
        <v>209</v>
      </c>
      <c r="AE11" s="197" t="s">
        <v>210</v>
      </c>
    </row>
    <row r="12" spans="1:31" s="26" customFormat="1" ht="51.6" customHeight="1" thickBot="1" x14ac:dyDescent="0.3">
      <c r="A12" s="28"/>
      <c r="D12" s="64"/>
      <c r="E12" s="118"/>
      <c r="F12" s="65" t="s">
        <v>126</v>
      </c>
      <c r="G12" s="66" t="s">
        <v>35</v>
      </c>
      <c r="H12" s="67" t="s">
        <v>127</v>
      </c>
      <c r="I12" s="68"/>
      <c r="J12" s="66" t="s">
        <v>36</v>
      </c>
      <c r="K12" s="124" t="s">
        <v>36</v>
      </c>
      <c r="L12" s="70" t="s">
        <v>144</v>
      </c>
      <c r="M12" s="27"/>
      <c r="N12" s="72"/>
      <c r="O12" s="27"/>
      <c r="P12" s="68" t="s">
        <v>37</v>
      </c>
      <c r="Q12" s="73" t="s">
        <v>38</v>
      </c>
      <c r="R12" s="73" t="s">
        <v>39</v>
      </c>
      <c r="S12" s="27" t="s">
        <v>40</v>
      </c>
      <c r="T12" s="68" t="s">
        <v>41</v>
      </c>
      <c r="U12" s="83" t="s">
        <v>42</v>
      </c>
      <c r="V12" s="84" t="s">
        <v>51</v>
      </c>
      <c r="W12" s="71" t="s">
        <v>45</v>
      </c>
      <c r="X12" s="71" t="s">
        <v>46</v>
      </c>
      <c r="Y12" s="71" t="s">
        <v>47</v>
      </c>
      <c r="Z12" s="71" t="s">
        <v>48</v>
      </c>
      <c r="AA12" s="142" t="s">
        <v>50</v>
      </c>
      <c r="AB12" s="72" t="s">
        <v>202</v>
      </c>
      <c r="AC12" s="83" t="s">
        <v>203</v>
      </c>
      <c r="AD12" s="72" t="s">
        <v>202</v>
      </c>
      <c r="AE12" s="83" t="s">
        <v>203</v>
      </c>
    </row>
    <row r="13" spans="1:31" s="25" customFormat="1" ht="31.15" customHeight="1" thickBot="1" x14ac:dyDescent="0.3">
      <c r="A13" s="22"/>
      <c r="D13" s="74"/>
      <c r="E13" s="85"/>
      <c r="F13" s="75"/>
      <c r="G13" s="76"/>
      <c r="H13" s="77"/>
      <c r="I13" s="68" t="s">
        <v>53</v>
      </c>
      <c r="J13" s="73" t="s">
        <v>52</v>
      </c>
      <c r="K13" s="27" t="s">
        <v>52</v>
      </c>
      <c r="L13" s="72" t="s">
        <v>148</v>
      </c>
      <c r="M13" s="27" t="s">
        <v>54</v>
      </c>
      <c r="N13" s="72" t="s">
        <v>54</v>
      </c>
      <c r="O13" s="27" t="s">
        <v>54</v>
      </c>
      <c r="P13" s="68" t="s">
        <v>55</v>
      </c>
      <c r="Q13" s="73" t="s">
        <v>54</v>
      </c>
      <c r="R13" s="78"/>
      <c r="S13" s="79"/>
      <c r="T13" s="80"/>
      <c r="U13" s="160"/>
      <c r="V13" s="85" t="s">
        <v>63</v>
      </c>
      <c r="W13" s="47" t="s">
        <v>57</v>
      </c>
      <c r="X13" s="47" t="s">
        <v>58</v>
      </c>
      <c r="Y13" s="81" t="s">
        <v>59</v>
      </c>
      <c r="Z13" s="81" t="s">
        <v>60</v>
      </c>
      <c r="AA13" s="161" t="s">
        <v>237</v>
      </c>
      <c r="AB13" s="72" t="s">
        <v>52</v>
      </c>
      <c r="AC13" s="83" t="s">
        <v>204</v>
      </c>
      <c r="AD13" s="72" t="s">
        <v>207</v>
      </c>
      <c r="AE13" s="83" t="s">
        <v>208</v>
      </c>
    </row>
    <row r="14" spans="1:31" x14ac:dyDescent="0.25">
      <c r="B14" s="243"/>
      <c r="C14" s="49"/>
      <c r="D14" s="149">
        <f>IF(E14&lt;&gt;"",1,"")</f>
        <v>1</v>
      </c>
      <c r="E14" s="150" t="s">
        <v>196</v>
      </c>
      <c r="F14" s="151" t="s">
        <v>7</v>
      </c>
      <c r="G14" s="98"/>
      <c r="H14" s="152"/>
      <c r="I14" s="100">
        <v>44000</v>
      </c>
      <c r="J14" s="99">
        <v>0</v>
      </c>
      <c r="K14" s="153">
        <v>0</v>
      </c>
      <c r="L14" s="100">
        <v>0</v>
      </c>
      <c r="M14" s="152"/>
      <c r="N14" s="151">
        <v>4500</v>
      </c>
      <c r="O14" s="152">
        <v>0</v>
      </c>
      <c r="P14" s="151">
        <v>17000</v>
      </c>
      <c r="Q14" s="98">
        <v>1300</v>
      </c>
      <c r="R14" s="101">
        <f t="shared" ref="R14:R45" si="0">IF(E14&lt;&gt;"",5%,"")</f>
        <v>0.05</v>
      </c>
      <c r="S14" s="154">
        <v>10</v>
      </c>
      <c r="T14" s="155">
        <f t="shared" ref="T14:T45" si="1">IF(E14&lt;&gt;"",3.5%,"")</f>
        <v>3.5000000000000003E-2</v>
      </c>
      <c r="U14" s="156">
        <f t="shared" ref="U14:U45" si="2">IF(E14&lt;&gt;"",3.5%,"")</f>
        <v>3.5000000000000003E-2</v>
      </c>
      <c r="V14" s="102">
        <f t="shared" ref="V14:V45" si="3">IF(P14&lt;&gt;"",AA14/X14,"")</f>
        <v>-1705.0782422296106</v>
      </c>
      <c r="W14" s="157">
        <f t="shared" ref="W14:W45" si="4">IF(R14&lt;&gt;"",(1+R14)^(-S14),"")</f>
        <v>0.61391325354075932</v>
      </c>
      <c r="X14" s="158">
        <f t="shared" ref="X14:X45" si="5">IF(R14&lt;&gt;"",(1-(1+R14)^(-S14))/R14,"")</f>
        <v>7.7217349291848132</v>
      </c>
      <c r="Y14" s="158">
        <f t="shared" ref="Y14:Y45" si="6">IF(R14&lt;&gt;"",(1-((1+T14)/(1+R14))^S14)/(R14-T14),"")</f>
        <v>8.9343150284350408</v>
      </c>
      <c r="Z14" s="158">
        <f t="shared" ref="Z14:Z45" si="7">IF(R14&lt;&gt;"",(1-((1+U14)/(1+R14))^S14)/(R14-U14),"")</f>
        <v>8.9343150284350408</v>
      </c>
      <c r="AA14" s="159">
        <f>IF(P14&lt;&gt;"",(P14+(Q14*X14)+(M14*(IF(H14='Emission Factors'!$B$3,Y14,Z14)))-((O14*Z14)+(N14*Y14))),"")</f>
        <v>-13166.162220017428</v>
      </c>
      <c r="AB14" s="199">
        <f t="shared" ref="AB14:AB45" si="8">IF(OR(I14&lt;&gt;"",J14&lt;&gt;"",K14&lt;&gt;"",L14&lt;&gt;""),((I14*0.00341214)+J14+K14-IF(H14="Electricity",L14*0.00341214,L14)),"")</f>
        <v>150.13416000000001</v>
      </c>
      <c r="AC14" s="200">
        <f t="shared" ref="AC14:AC45" si="9">IF(AND(AB14&lt;&gt;"",AB14&gt;0),V14/AB14,"")</f>
        <v>-11.357030553403773</v>
      </c>
      <c r="AD14" s="103">
        <f>IF(AB14&lt;&gt;"",AB14/3.41214,"")</f>
        <v>44</v>
      </c>
      <c r="AE14" s="201">
        <f t="shared" ref="AE14:AE45" si="10">IF(AND(AD14&lt;&gt;"",AD14&gt;0),V14/AD14,"")</f>
        <v>-38.751778232491148</v>
      </c>
    </row>
    <row r="15" spans="1:31" x14ac:dyDescent="0.25">
      <c r="B15" s="243"/>
      <c r="C15" s="49"/>
      <c r="D15" s="146">
        <f t="shared" ref="D15:D33" si="11">IF(E15&lt;&gt;"",D14+1,"")</f>
        <v>2</v>
      </c>
      <c r="E15" s="144" t="s">
        <v>197</v>
      </c>
      <c r="F15" s="119" t="s">
        <v>8</v>
      </c>
      <c r="G15" s="114"/>
      <c r="H15" s="120"/>
      <c r="I15" s="125">
        <v>0</v>
      </c>
      <c r="J15" s="115">
        <v>1100</v>
      </c>
      <c r="K15" s="126">
        <v>0</v>
      </c>
      <c r="L15" s="125">
        <v>0</v>
      </c>
      <c r="M15" s="120"/>
      <c r="N15" s="130">
        <v>0</v>
      </c>
      <c r="O15" s="120">
        <v>16000</v>
      </c>
      <c r="P15" s="119">
        <v>8000</v>
      </c>
      <c r="Q15" s="114">
        <v>700</v>
      </c>
      <c r="R15" s="116">
        <f t="shared" si="0"/>
        <v>0.05</v>
      </c>
      <c r="S15" s="132">
        <v>20</v>
      </c>
      <c r="T15" s="135">
        <f t="shared" si="1"/>
        <v>3.5000000000000003E-2</v>
      </c>
      <c r="U15" s="136">
        <f t="shared" si="2"/>
        <v>3.5000000000000003E-2</v>
      </c>
      <c r="V15" s="140">
        <f t="shared" si="3"/>
        <v>-20062.031565150846</v>
      </c>
      <c r="W15" s="139">
        <f t="shared" si="4"/>
        <v>0.37688948287300061</v>
      </c>
      <c r="X15" s="117">
        <f t="shared" si="5"/>
        <v>12.462210342539986</v>
      </c>
      <c r="Y15" s="117">
        <f t="shared" si="6"/>
        <v>16.671300281460283</v>
      </c>
      <c r="Z15" s="117">
        <f t="shared" si="7"/>
        <v>16.671300281460283</v>
      </c>
      <c r="AA15" s="143">
        <f>IF(P15&lt;&gt;"",(P15+(Q15*X15)+(M15*(IF(H15='Emission Factors'!$B$3,Y15,Z15)))-((O15*Z15)+(N15*Y15))),"")</f>
        <v>-250017.25726358657</v>
      </c>
      <c r="AB15" s="182">
        <f t="shared" si="8"/>
        <v>1100</v>
      </c>
      <c r="AC15" s="179">
        <f t="shared" si="9"/>
        <v>-18.238210513773495</v>
      </c>
      <c r="AD15" s="188">
        <f t="shared" ref="AD15:AD76" si="12">IF(AB15&lt;&gt;"",AB15/3.41214,"")</f>
        <v>322.37833148698473</v>
      </c>
      <c r="AE15" s="189">
        <f t="shared" si="10"/>
        <v>-62.231327622467091</v>
      </c>
    </row>
    <row r="16" spans="1:31" x14ac:dyDescent="0.25">
      <c r="B16" s="243"/>
      <c r="C16" s="49"/>
      <c r="D16" s="146">
        <f t="shared" si="11"/>
        <v>3</v>
      </c>
      <c r="E16" s="144" t="s">
        <v>198</v>
      </c>
      <c r="F16" s="119" t="s">
        <v>7</v>
      </c>
      <c r="G16" s="114" t="s">
        <v>8</v>
      </c>
      <c r="H16" s="120"/>
      <c r="I16" s="125">
        <v>37000</v>
      </c>
      <c r="J16" s="115">
        <v>0</v>
      </c>
      <c r="K16" s="126">
        <v>250</v>
      </c>
      <c r="L16" s="125">
        <v>0</v>
      </c>
      <c r="M16" s="120"/>
      <c r="N16" s="119">
        <v>11000</v>
      </c>
      <c r="O16" s="120">
        <v>3000</v>
      </c>
      <c r="P16" s="119">
        <v>95000</v>
      </c>
      <c r="Q16" s="114">
        <v>3200</v>
      </c>
      <c r="R16" s="116">
        <f t="shared" si="0"/>
        <v>0.05</v>
      </c>
      <c r="S16" s="132">
        <v>20</v>
      </c>
      <c r="T16" s="135">
        <f t="shared" si="1"/>
        <v>3.5000000000000003E-2</v>
      </c>
      <c r="U16" s="136">
        <f t="shared" si="2"/>
        <v>3.5000000000000003E-2</v>
      </c>
      <c r="V16" s="140">
        <f t="shared" si="3"/>
        <v>-7905.4299467261535</v>
      </c>
      <c r="W16" s="139">
        <f t="shared" si="4"/>
        <v>0.37688948287300061</v>
      </c>
      <c r="X16" s="117">
        <f t="shared" si="5"/>
        <v>12.462210342539986</v>
      </c>
      <c r="Y16" s="117">
        <f t="shared" si="6"/>
        <v>16.671300281460283</v>
      </c>
      <c r="Z16" s="117">
        <f t="shared" si="7"/>
        <v>16.671300281460283</v>
      </c>
      <c r="AA16" s="143">
        <f>IF(P16&lt;&gt;"",(P16+(Q16*X16)+(M16*(IF(H16='Emission Factors'!$B$3,Y16,Z16)))-((O16*Z16)+(N16*Y16))),"")</f>
        <v>-98519.130844316009</v>
      </c>
      <c r="AB16" s="182">
        <f t="shared" si="8"/>
        <v>376.24918000000002</v>
      </c>
      <c r="AC16" s="179">
        <f t="shared" si="9"/>
        <v>-21.011155284713585</v>
      </c>
      <c r="AD16" s="188">
        <f t="shared" si="12"/>
        <v>110.26780261067834</v>
      </c>
      <c r="AE16" s="189">
        <f t="shared" si="10"/>
        <v>-71.693003393182622</v>
      </c>
    </row>
    <row r="17" spans="2:31" x14ac:dyDescent="0.25">
      <c r="B17" s="243"/>
      <c r="C17" s="49"/>
      <c r="D17" s="146">
        <f t="shared" si="11"/>
        <v>4</v>
      </c>
      <c r="E17" s="144" t="s">
        <v>195</v>
      </c>
      <c r="F17" s="119" t="s">
        <v>8</v>
      </c>
      <c r="G17" s="114"/>
      <c r="H17" s="120" t="s">
        <v>7</v>
      </c>
      <c r="I17" s="125">
        <v>0</v>
      </c>
      <c r="J17" s="115">
        <v>2600</v>
      </c>
      <c r="K17" s="126">
        <v>0</v>
      </c>
      <c r="L17" s="125">
        <v>171000</v>
      </c>
      <c r="M17" s="120">
        <v>19000</v>
      </c>
      <c r="N17" s="119">
        <v>0</v>
      </c>
      <c r="O17" s="120">
        <v>16800</v>
      </c>
      <c r="P17" s="119">
        <v>39000</v>
      </c>
      <c r="Q17" s="114">
        <v>4500</v>
      </c>
      <c r="R17" s="116">
        <f t="shared" si="0"/>
        <v>0.05</v>
      </c>
      <c r="S17" s="132">
        <v>20</v>
      </c>
      <c r="T17" s="135">
        <f t="shared" si="1"/>
        <v>3.5000000000000003E-2</v>
      </c>
      <c r="U17" s="136">
        <f t="shared" si="2"/>
        <v>3.5000000000000003E-2</v>
      </c>
      <c r="V17" s="140">
        <f t="shared" si="3"/>
        <v>10572.507086554961</v>
      </c>
      <c r="W17" s="139">
        <f t="shared" si="4"/>
        <v>0.37688948287300061</v>
      </c>
      <c r="X17" s="117">
        <f t="shared" si="5"/>
        <v>12.462210342539986</v>
      </c>
      <c r="Y17" s="117">
        <f t="shared" si="6"/>
        <v>16.671300281460283</v>
      </c>
      <c r="Z17" s="117">
        <f t="shared" si="7"/>
        <v>16.671300281460283</v>
      </c>
      <c r="AA17" s="143">
        <f>IF(P17&lt;&gt;"",(P17+(Q17*X17)+(M17*(IF(H17='Emission Factors'!$B$3,Y17,Z17)))-((O17*Z17)+(N17*Y17))),"")</f>
        <v>131756.80716064252</v>
      </c>
      <c r="AB17" s="182">
        <f t="shared" si="8"/>
        <v>2016.52406</v>
      </c>
      <c r="AC17" s="179">
        <f t="shared" si="9"/>
        <v>5.2429362467190002</v>
      </c>
      <c r="AD17" s="188">
        <f t="shared" si="12"/>
        <v>590.98514715105478</v>
      </c>
      <c r="AE17" s="189">
        <f t="shared" si="10"/>
        <v>17.889632484879769</v>
      </c>
    </row>
    <row r="18" spans="2:31" x14ac:dyDescent="0.25">
      <c r="B18" s="243"/>
      <c r="C18" s="49"/>
      <c r="D18" s="146">
        <f t="shared" si="11"/>
        <v>5</v>
      </c>
      <c r="E18" s="144" t="s">
        <v>201</v>
      </c>
      <c r="F18" s="119" t="s">
        <v>8</v>
      </c>
      <c r="G18" s="114"/>
      <c r="H18" s="120" t="s">
        <v>7</v>
      </c>
      <c r="I18" s="125">
        <v>0</v>
      </c>
      <c r="J18" s="115">
        <v>2000</v>
      </c>
      <c r="K18" s="126">
        <v>0</v>
      </c>
      <c r="L18" s="125">
        <v>187000</v>
      </c>
      <c r="M18" s="120">
        <v>21000</v>
      </c>
      <c r="N18" s="119">
        <v>0</v>
      </c>
      <c r="O18" s="120">
        <v>14500</v>
      </c>
      <c r="P18" s="119">
        <v>120000</v>
      </c>
      <c r="Q18" s="114">
        <v>8567</v>
      </c>
      <c r="R18" s="116">
        <f t="shared" si="0"/>
        <v>0.05</v>
      </c>
      <c r="S18" s="132">
        <v>10</v>
      </c>
      <c r="T18" s="135">
        <f t="shared" si="1"/>
        <v>3.5000000000000003E-2</v>
      </c>
      <c r="U18" s="136">
        <f t="shared" si="2"/>
        <v>3.5000000000000003E-2</v>
      </c>
      <c r="V18" s="140">
        <f t="shared" si="3"/>
        <v>31628.274353227123</v>
      </c>
      <c r="W18" s="139">
        <f t="shared" si="4"/>
        <v>0.61391325354075932</v>
      </c>
      <c r="X18" s="117">
        <f t="shared" si="5"/>
        <v>7.7217349291848132</v>
      </c>
      <c r="Y18" s="117">
        <f t="shared" si="6"/>
        <v>8.9343150284350408</v>
      </c>
      <c r="Z18" s="117">
        <f t="shared" si="7"/>
        <v>8.9343150284350408</v>
      </c>
      <c r="AA18" s="143">
        <f>IF(P18&lt;&gt;"",(P18+(Q18*X18)+(M18*(IF(H18='Emission Factors'!$B$3,Y18,Z18)))-((O18*Z18)+(N18*Y18))),"")</f>
        <v>244225.15082315408</v>
      </c>
      <c r="AB18" s="182">
        <f t="shared" si="8"/>
        <v>1361.9298199999998</v>
      </c>
      <c r="AC18" s="179">
        <f t="shared" si="9"/>
        <v>23.223130802163599</v>
      </c>
      <c r="AD18" s="188">
        <f t="shared" si="12"/>
        <v>399.1424208854267</v>
      </c>
      <c r="AE18" s="189">
        <f t="shared" si="10"/>
        <v>79.240573535294502</v>
      </c>
    </row>
    <row r="19" spans="2:31" x14ac:dyDescent="0.25">
      <c r="B19" s="243"/>
      <c r="C19" s="49"/>
      <c r="D19" s="146">
        <f t="shared" si="11"/>
        <v>6</v>
      </c>
      <c r="E19" s="144" t="s">
        <v>69</v>
      </c>
      <c r="F19" s="119" t="s">
        <v>7</v>
      </c>
      <c r="G19" s="114"/>
      <c r="H19" s="120"/>
      <c r="I19" s="125">
        <v>52000</v>
      </c>
      <c r="J19" s="115">
        <v>2400</v>
      </c>
      <c r="K19" s="126">
        <v>0</v>
      </c>
      <c r="L19" s="125">
        <v>0</v>
      </c>
      <c r="M19" s="120"/>
      <c r="N19" s="119">
        <v>9000</v>
      </c>
      <c r="O19" s="120">
        <v>0</v>
      </c>
      <c r="P19" s="119">
        <v>32000</v>
      </c>
      <c r="Q19" s="114">
        <v>3000</v>
      </c>
      <c r="R19" s="116">
        <f t="shared" si="0"/>
        <v>0.05</v>
      </c>
      <c r="S19" s="132">
        <f t="shared" ref="S19:S50" si="13">IF(E19&lt;&gt;"",10,"")</f>
        <v>10</v>
      </c>
      <c r="T19" s="135">
        <f t="shared" si="1"/>
        <v>3.5000000000000003E-2</v>
      </c>
      <c r="U19" s="136">
        <f t="shared" si="2"/>
        <v>3.5000000000000003E-2</v>
      </c>
      <c r="V19" s="140">
        <f t="shared" si="3"/>
        <v>-3269.165634390135</v>
      </c>
      <c r="W19" s="139">
        <f t="shared" si="4"/>
        <v>0.61391325354075932</v>
      </c>
      <c r="X19" s="117">
        <f t="shared" si="5"/>
        <v>7.7217349291848132</v>
      </c>
      <c r="Y19" s="117">
        <f t="shared" si="6"/>
        <v>8.9343150284350408</v>
      </c>
      <c r="Z19" s="117">
        <f t="shared" si="7"/>
        <v>8.9343150284350408</v>
      </c>
      <c r="AA19" s="143">
        <f>IF(P19&lt;&gt;"",(P19+(Q19*X19)+(M19*(IF(H19='Emission Factors'!$B$3,Y19,Z19)))-((O19*Z19)+(N19*Y19))),"")</f>
        <v>-25243.630468360934</v>
      </c>
      <c r="AB19" s="182">
        <f t="shared" si="8"/>
        <v>2577.4312799999998</v>
      </c>
      <c r="AC19" s="179">
        <f t="shared" si="9"/>
        <v>-1.2683812987596454</v>
      </c>
      <c r="AD19" s="188">
        <f t="shared" si="12"/>
        <v>755.37090506251207</v>
      </c>
      <c r="AE19" s="189">
        <f t="shared" si="10"/>
        <v>-4.3278945647497364</v>
      </c>
    </row>
    <row r="20" spans="2:31" x14ac:dyDescent="0.25">
      <c r="B20" s="243"/>
      <c r="C20" s="49"/>
      <c r="D20" s="146" t="str">
        <f t="shared" si="11"/>
        <v/>
      </c>
      <c r="E20" s="144"/>
      <c r="F20" s="119"/>
      <c r="G20" s="114"/>
      <c r="H20" s="120"/>
      <c r="I20" s="125"/>
      <c r="J20" s="115"/>
      <c r="K20" s="126"/>
      <c r="L20" s="125"/>
      <c r="M20" s="120"/>
      <c r="N20" s="119"/>
      <c r="O20" s="120"/>
      <c r="P20" s="119"/>
      <c r="Q20" s="114"/>
      <c r="R20" s="116"/>
      <c r="S20" s="132"/>
      <c r="T20" s="135"/>
      <c r="U20" s="136"/>
      <c r="V20" s="140" t="str">
        <f t="shared" si="3"/>
        <v/>
      </c>
      <c r="W20" s="139" t="str">
        <f t="shared" si="4"/>
        <v/>
      </c>
      <c r="X20" s="117" t="str">
        <f t="shared" si="5"/>
        <v/>
      </c>
      <c r="Y20" s="117" t="str">
        <f t="shared" si="6"/>
        <v/>
      </c>
      <c r="Z20" s="117" t="str">
        <f t="shared" si="7"/>
        <v/>
      </c>
      <c r="AA20" s="143" t="str">
        <f>IF(P20&lt;&gt;"",(P20+(Q20*X20)+(M20*(IF(H20='Emission Factors'!$B$3,Y20,Z20)))-((O20*Z20)+(N20*Y20))),"")</f>
        <v/>
      </c>
      <c r="AB20" s="182" t="str">
        <f t="shared" si="8"/>
        <v/>
      </c>
      <c r="AC20" s="179" t="str">
        <f t="shared" si="9"/>
        <v/>
      </c>
      <c r="AD20" s="188" t="str">
        <f t="shared" si="12"/>
        <v/>
      </c>
      <c r="AE20" s="189" t="str">
        <f t="shared" si="10"/>
        <v/>
      </c>
    </row>
    <row r="21" spans="2:31" x14ac:dyDescent="0.25">
      <c r="B21" s="243"/>
      <c r="C21" s="49"/>
      <c r="D21" s="146" t="str">
        <f t="shared" si="11"/>
        <v/>
      </c>
      <c r="E21" s="144"/>
      <c r="F21" s="119"/>
      <c r="G21" s="114"/>
      <c r="H21" s="120"/>
      <c r="I21" s="125"/>
      <c r="J21" s="115"/>
      <c r="K21" s="126"/>
      <c r="L21" s="125"/>
      <c r="M21" s="120"/>
      <c r="N21" s="119"/>
      <c r="O21" s="120"/>
      <c r="P21" s="119"/>
      <c r="Q21" s="114"/>
      <c r="R21" s="116" t="str">
        <f t="shared" si="0"/>
        <v/>
      </c>
      <c r="S21" s="132" t="str">
        <f t="shared" si="13"/>
        <v/>
      </c>
      <c r="T21" s="135" t="str">
        <f t="shared" si="1"/>
        <v/>
      </c>
      <c r="U21" s="136" t="str">
        <f t="shared" si="2"/>
        <v/>
      </c>
      <c r="V21" s="140" t="str">
        <f t="shared" si="3"/>
        <v/>
      </c>
      <c r="W21" s="139" t="str">
        <f t="shared" si="4"/>
        <v/>
      </c>
      <c r="X21" s="117" t="str">
        <f t="shared" si="5"/>
        <v/>
      </c>
      <c r="Y21" s="117" t="str">
        <f t="shared" si="6"/>
        <v/>
      </c>
      <c r="Z21" s="117" t="str">
        <f t="shared" si="7"/>
        <v/>
      </c>
      <c r="AA21" s="143" t="str">
        <f>IF(P21&lt;&gt;"",(P21+(Q21*X21)+(M21*(IF(H21='Emission Factors'!$B$3,Y21,Z21)))-((O21*Z21)+(N21*Y21))),"")</f>
        <v/>
      </c>
      <c r="AB21" s="182" t="str">
        <f t="shared" si="8"/>
        <v/>
      </c>
      <c r="AC21" s="179" t="str">
        <f t="shared" si="9"/>
        <v/>
      </c>
      <c r="AD21" s="188" t="str">
        <f t="shared" si="12"/>
        <v/>
      </c>
      <c r="AE21" s="189" t="str">
        <f t="shared" si="10"/>
        <v/>
      </c>
    </row>
    <row r="22" spans="2:31" x14ac:dyDescent="0.25">
      <c r="B22" s="243"/>
      <c r="C22" s="49"/>
      <c r="D22" s="146" t="str">
        <f t="shared" si="11"/>
        <v/>
      </c>
      <c r="E22" s="144"/>
      <c r="F22" s="119"/>
      <c r="G22" s="114"/>
      <c r="H22" s="120"/>
      <c r="I22" s="125"/>
      <c r="J22" s="115"/>
      <c r="K22" s="126"/>
      <c r="L22" s="125"/>
      <c r="M22" s="120"/>
      <c r="N22" s="119"/>
      <c r="O22" s="120"/>
      <c r="P22" s="119"/>
      <c r="Q22" s="114"/>
      <c r="R22" s="116" t="str">
        <f t="shared" si="0"/>
        <v/>
      </c>
      <c r="S22" s="132" t="str">
        <f t="shared" si="13"/>
        <v/>
      </c>
      <c r="T22" s="135" t="str">
        <f t="shared" si="1"/>
        <v/>
      </c>
      <c r="U22" s="136" t="str">
        <f t="shared" si="2"/>
        <v/>
      </c>
      <c r="V22" s="140" t="str">
        <f t="shared" si="3"/>
        <v/>
      </c>
      <c r="W22" s="139" t="str">
        <f t="shared" si="4"/>
        <v/>
      </c>
      <c r="X22" s="117" t="str">
        <f t="shared" si="5"/>
        <v/>
      </c>
      <c r="Y22" s="117" t="str">
        <f t="shared" si="6"/>
        <v/>
      </c>
      <c r="Z22" s="117" t="str">
        <f t="shared" si="7"/>
        <v/>
      </c>
      <c r="AA22" s="143" t="str">
        <f>IF(P22&lt;&gt;"",(P22+(Q22*X22)+(M22*(IF(H22='Emission Factors'!$B$3,Y22,Z22)))-((O22*Z22)+(N22*Y22))),"")</f>
        <v/>
      </c>
      <c r="AB22" s="182" t="str">
        <f t="shared" si="8"/>
        <v/>
      </c>
      <c r="AC22" s="179" t="str">
        <f t="shared" si="9"/>
        <v/>
      </c>
      <c r="AD22" s="188" t="str">
        <f t="shared" si="12"/>
        <v/>
      </c>
      <c r="AE22" s="189" t="str">
        <f t="shared" si="10"/>
        <v/>
      </c>
    </row>
    <row r="23" spans="2:31" x14ac:dyDescent="0.25">
      <c r="B23" s="243"/>
      <c r="C23" s="49"/>
      <c r="D23" s="146" t="str">
        <f t="shared" si="11"/>
        <v/>
      </c>
      <c r="E23" s="144"/>
      <c r="F23" s="119"/>
      <c r="G23" s="114"/>
      <c r="H23" s="120"/>
      <c r="I23" s="125"/>
      <c r="J23" s="115"/>
      <c r="K23" s="126"/>
      <c r="L23" s="125"/>
      <c r="M23" s="120"/>
      <c r="N23" s="119"/>
      <c r="O23" s="120"/>
      <c r="P23" s="119"/>
      <c r="Q23" s="114"/>
      <c r="R23" s="116" t="str">
        <f t="shared" si="0"/>
        <v/>
      </c>
      <c r="S23" s="132" t="str">
        <f t="shared" si="13"/>
        <v/>
      </c>
      <c r="T23" s="135" t="str">
        <f t="shared" si="1"/>
        <v/>
      </c>
      <c r="U23" s="136" t="str">
        <f t="shared" si="2"/>
        <v/>
      </c>
      <c r="V23" s="140" t="str">
        <f t="shared" si="3"/>
        <v/>
      </c>
      <c r="W23" s="139" t="str">
        <f t="shared" si="4"/>
        <v/>
      </c>
      <c r="X23" s="117" t="str">
        <f t="shared" si="5"/>
        <v/>
      </c>
      <c r="Y23" s="117" t="str">
        <f t="shared" si="6"/>
        <v/>
      </c>
      <c r="Z23" s="117" t="str">
        <f t="shared" si="7"/>
        <v/>
      </c>
      <c r="AA23" s="143" t="str">
        <f>IF(P23&lt;&gt;"",(P23+(Q23*X23)+(M23*(IF(H23='Emission Factors'!$B$3,Y23,Z23)))-((O23*Z23)+(N23*Y23))),"")</f>
        <v/>
      </c>
      <c r="AB23" s="182" t="str">
        <f t="shared" si="8"/>
        <v/>
      </c>
      <c r="AC23" s="179" t="str">
        <f t="shared" si="9"/>
        <v/>
      </c>
      <c r="AD23" s="188" t="str">
        <f t="shared" si="12"/>
        <v/>
      </c>
      <c r="AE23" s="189" t="str">
        <f t="shared" si="10"/>
        <v/>
      </c>
    </row>
    <row r="24" spans="2:31" x14ac:dyDescent="0.25">
      <c r="B24" s="243"/>
      <c r="C24" s="49"/>
      <c r="D24" s="146" t="str">
        <f t="shared" si="11"/>
        <v/>
      </c>
      <c r="E24" s="144"/>
      <c r="F24" s="119"/>
      <c r="G24" s="114"/>
      <c r="H24" s="120"/>
      <c r="I24" s="125"/>
      <c r="J24" s="115"/>
      <c r="K24" s="126"/>
      <c r="L24" s="125"/>
      <c r="M24" s="120"/>
      <c r="N24" s="119"/>
      <c r="O24" s="120"/>
      <c r="P24" s="119"/>
      <c r="Q24" s="114"/>
      <c r="R24" s="116" t="str">
        <f t="shared" si="0"/>
        <v/>
      </c>
      <c r="S24" s="132" t="str">
        <f t="shared" si="13"/>
        <v/>
      </c>
      <c r="T24" s="135" t="str">
        <f t="shared" si="1"/>
        <v/>
      </c>
      <c r="U24" s="136" t="str">
        <f t="shared" si="2"/>
        <v/>
      </c>
      <c r="V24" s="140" t="str">
        <f t="shared" si="3"/>
        <v/>
      </c>
      <c r="W24" s="139" t="str">
        <f t="shared" si="4"/>
        <v/>
      </c>
      <c r="X24" s="117" t="str">
        <f t="shared" si="5"/>
        <v/>
      </c>
      <c r="Y24" s="117" t="str">
        <f t="shared" si="6"/>
        <v/>
      </c>
      <c r="Z24" s="117" t="str">
        <f t="shared" si="7"/>
        <v/>
      </c>
      <c r="AA24" s="143" t="str">
        <f>IF(P24&lt;&gt;"",(P24+(Q24*X24)+(M24*(IF(H24='Emission Factors'!$B$3,Y24,Z24)))-((O24*Z24)+(N24*Y24))),"")</f>
        <v/>
      </c>
      <c r="AB24" s="182" t="str">
        <f t="shared" si="8"/>
        <v/>
      </c>
      <c r="AC24" s="179" t="str">
        <f t="shared" si="9"/>
        <v/>
      </c>
      <c r="AD24" s="188" t="str">
        <f t="shared" si="12"/>
        <v/>
      </c>
      <c r="AE24" s="189" t="str">
        <f t="shared" si="10"/>
        <v/>
      </c>
    </row>
    <row r="25" spans="2:31" x14ac:dyDescent="0.25">
      <c r="B25" s="243"/>
      <c r="C25" s="49"/>
      <c r="D25" s="146" t="str">
        <f t="shared" si="11"/>
        <v/>
      </c>
      <c r="E25" s="144"/>
      <c r="F25" s="119"/>
      <c r="G25" s="114"/>
      <c r="H25" s="120"/>
      <c r="I25" s="125"/>
      <c r="J25" s="115"/>
      <c r="K25" s="126"/>
      <c r="L25" s="125"/>
      <c r="M25" s="120"/>
      <c r="N25" s="119"/>
      <c r="O25" s="120"/>
      <c r="P25" s="119"/>
      <c r="Q25" s="114"/>
      <c r="R25" s="116" t="str">
        <f t="shared" si="0"/>
        <v/>
      </c>
      <c r="S25" s="132" t="str">
        <f t="shared" si="13"/>
        <v/>
      </c>
      <c r="T25" s="135" t="str">
        <f t="shared" si="1"/>
        <v/>
      </c>
      <c r="U25" s="136" t="str">
        <f t="shared" si="2"/>
        <v/>
      </c>
      <c r="V25" s="140" t="str">
        <f t="shared" si="3"/>
        <v/>
      </c>
      <c r="W25" s="139" t="str">
        <f t="shared" si="4"/>
        <v/>
      </c>
      <c r="X25" s="117" t="str">
        <f t="shared" si="5"/>
        <v/>
      </c>
      <c r="Y25" s="117" t="str">
        <f t="shared" si="6"/>
        <v/>
      </c>
      <c r="Z25" s="117" t="str">
        <f t="shared" si="7"/>
        <v/>
      </c>
      <c r="AA25" s="143" t="str">
        <f>IF(P25&lt;&gt;"",(P25+(Q25*X25)+(M25*(IF(H25='Emission Factors'!$B$3,Y25,Z25)))-((O25*Z25)+(N25*Y25))),"")</f>
        <v/>
      </c>
      <c r="AB25" s="182" t="str">
        <f t="shared" si="8"/>
        <v/>
      </c>
      <c r="AC25" s="179" t="str">
        <f t="shared" si="9"/>
        <v/>
      </c>
      <c r="AD25" s="188" t="str">
        <f t="shared" si="12"/>
        <v/>
      </c>
      <c r="AE25" s="189" t="str">
        <f t="shared" si="10"/>
        <v/>
      </c>
    </row>
    <row r="26" spans="2:31" x14ac:dyDescent="0.25">
      <c r="B26" s="243"/>
      <c r="C26" s="49"/>
      <c r="D26" s="146" t="str">
        <f t="shared" si="11"/>
        <v/>
      </c>
      <c r="E26" s="144"/>
      <c r="F26" s="119"/>
      <c r="G26" s="114"/>
      <c r="H26" s="120"/>
      <c r="I26" s="125"/>
      <c r="J26" s="115"/>
      <c r="K26" s="126"/>
      <c r="L26" s="125"/>
      <c r="M26" s="120"/>
      <c r="N26" s="119"/>
      <c r="O26" s="120"/>
      <c r="P26" s="119"/>
      <c r="Q26" s="114"/>
      <c r="R26" s="116" t="str">
        <f t="shared" si="0"/>
        <v/>
      </c>
      <c r="S26" s="132" t="str">
        <f t="shared" si="13"/>
        <v/>
      </c>
      <c r="T26" s="135" t="str">
        <f t="shared" si="1"/>
        <v/>
      </c>
      <c r="U26" s="136" t="str">
        <f t="shared" si="2"/>
        <v/>
      </c>
      <c r="V26" s="140" t="str">
        <f t="shared" si="3"/>
        <v/>
      </c>
      <c r="W26" s="139" t="str">
        <f t="shared" si="4"/>
        <v/>
      </c>
      <c r="X26" s="117" t="str">
        <f t="shared" si="5"/>
        <v/>
      </c>
      <c r="Y26" s="117" t="str">
        <f t="shared" si="6"/>
        <v/>
      </c>
      <c r="Z26" s="117" t="str">
        <f t="shared" si="7"/>
        <v/>
      </c>
      <c r="AA26" s="143" t="str">
        <f>IF(P26&lt;&gt;"",(P26+(Q26*X26)+(M26*(IF(H26='Emission Factors'!$B$3,Y26,Z26)))-((O26*Z26)+(N26*Y26))),"")</f>
        <v/>
      </c>
      <c r="AB26" s="182" t="str">
        <f t="shared" si="8"/>
        <v/>
      </c>
      <c r="AC26" s="179" t="str">
        <f t="shared" si="9"/>
        <v/>
      </c>
      <c r="AD26" s="188" t="str">
        <f t="shared" si="12"/>
        <v/>
      </c>
      <c r="AE26" s="189" t="str">
        <f t="shared" si="10"/>
        <v/>
      </c>
    </row>
    <row r="27" spans="2:31" x14ac:dyDescent="0.25">
      <c r="B27" s="243"/>
      <c r="C27" s="49"/>
      <c r="D27" s="146" t="str">
        <f t="shared" si="11"/>
        <v/>
      </c>
      <c r="E27" s="144"/>
      <c r="F27" s="119"/>
      <c r="G27" s="114"/>
      <c r="H27" s="120"/>
      <c r="I27" s="125"/>
      <c r="J27" s="115"/>
      <c r="K27" s="126"/>
      <c r="L27" s="125"/>
      <c r="M27" s="120"/>
      <c r="N27" s="119"/>
      <c r="O27" s="120"/>
      <c r="P27" s="119"/>
      <c r="Q27" s="114"/>
      <c r="R27" s="116" t="str">
        <f t="shared" si="0"/>
        <v/>
      </c>
      <c r="S27" s="132" t="str">
        <f t="shared" si="13"/>
        <v/>
      </c>
      <c r="T27" s="135" t="str">
        <f t="shared" si="1"/>
        <v/>
      </c>
      <c r="U27" s="136" t="str">
        <f t="shared" si="2"/>
        <v/>
      </c>
      <c r="V27" s="140" t="str">
        <f t="shared" si="3"/>
        <v/>
      </c>
      <c r="W27" s="139" t="str">
        <f t="shared" si="4"/>
        <v/>
      </c>
      <c r="X27" s="117" t="str">
        <f t="shared" si="5"/>
        <v/>
      </c>
      <c r="Y27" s="117" t="str">
        <f t="shared" si="6"/>
        <v/>
      </c>
      <c r="Z27" s="117" t="str">
        <f t="shared" si="7"/>
        <v/>
      </c>
      <c r="AA27" s="143" t="str">
        <f>IF(P27&lt;&gt;"",(P27+(Q27*X27)+(M27*(IF(H27='Emission Factors'!$B$3,Y27,Z27)))-((O27*Z27)+(N27*Y27))),"")</f>
        <v/>
      </c>
      <c r="AB27" s="182" t="str">
        <f t="shared" si="8"/>
        <v/>
      </c>
      <c r="AC27" s="179" t="str">
        <f t="shared" si="9"/>
        <v/>
      </c>
      <c r="AD27" s="188" t="str">
        <f t="shared" si="12"/>
        <v/>
      </c>
      <c r="AE27" s="189" t="str">
        <f t="shared" si="10"/>
        <v/>
      </c>
    </row>
    <row r="28" spans="2:31" x14ac:dyDescent="0.25">
      <c r="B28" s="243"/>
      <c r="C28" s="49"/>
      <c r="D28" s="146" t="str">
        <f t="shared" si="11"/>
        <v/>
      </c>
      <c r="E28" s="144"/>
      <c r="F28" s="119"/>
      <c r="G28" s="114"/>
      <c r="H28" s="120"/>
      <c r="I28" s="125"/>
      <c r="J28" s="115"/>
      <c r="K28" s="126"/>
      <c r="L28" s="125"/>
      <c r="M28" s="120"/>
      <c r="N28" s="119"/>
      <c r="O28" s="120"/>
      <c r="P28" s="119"/>
      <c r="Q28" s="114"/>
      <c r="R28" s="116" t="str">
        <f t="shared" si="0"/>
        <v/>
      </c>
      <c r="S28" s="132" t="str">
        <f t="shared" si="13"/>
        <v/>
      </c>
      <c r="T28" s="135" t="str">
        <f t="shared" si="1"/>
        <v/>
      </c>
      <c r="U28" s="136" t="str">
        <f t="shared" si="2"/>
        <v/>
      </c>
      <c r="V28" s="140" t="str">
        <f t="shared" si="3"/>
        <v/>
      </c>
      <c r="W28" s="139" t="str">
        <f t="shared" si="4"/>
        <v/>
      </c>
      <c r="X28" s="117" t="str">
        <f t="shared" si="5"/>
        <v/>
      </c>
      <c r="Y28" s="117" t="str">
        <f t="shared" si="6"/>
        <v/>
      </c>
      <c r="Z28" s="117" t="str">
        <f t="shared" si="7"/>
        <v/>
      </c>
      <c r="AA28" s="143" t="str">
        <f>IF(P28&lt;&gt;"",(P28+(Q28*X28)+(M28*(IF(H28='Emission Factors'!$B$3,Y28,Z28)))-((O28*Z28)+(N28*Y28))),"")</f>
        <v/>
      </c>
      <c r="AB28" s="182" t="str">
        <f t="shared" si="8"/>
        <v/>
      </c>
      <c r="AC28" s="179" t="str">
        <f t="shared" si="9"/>
        <v/>
      </c>
      <c r="AD28" s="188" t="str">
        <f t="shared" si="12"/>
        <v/>
      </c>
      <c r="AE28" s="189" t="str">
        <f t="shared" si="10"/>
        <v/>
      </c>
    </row>
    <row r="29" spans="2:31" x14ac:dyDescent="0.25">
      <c r="B29" s="243"/>
      <c r="C29" s="49"/>
      <c r="D29" s="146" t="str">
        <f t="shared" si="11"/>
        <v/>
      </c>
      <c r="E29" s="144"/>
      <c r="F29" s="119"/>
      <c r="G29" s="114"/>
      <c r="H29" s="120"/>
      <c r="I29" s="125"/>
      <c r="J29" s="115"/>
      <c r="K29" s="126"/>
      <c r="L29" s="125"/>
      <c r="M29" s="120"/>
      <c r="N29" s="119"/>
      <c r="O29" s="120"/>
      <c r="P29" s="119"/>
      <c r="Q29" s="114"/>
      <c r="R29" s="116" t="str">
        <f t="shared" si="0"/>
        <v/>
      </c>
      <c r="S29" s="132" t="str">
        <f t="shared" si="13"/>
        <v/>
      </c>
      <c r="T29" s="135" t="str">
        <f t="shared" si="1"/>
        <v/>
      </c>
      <c r="U29" s="136" t="str">
        <f t="shared" si="2"/>
        <v/>
      </c>
      <c r="V29" s="140" t="str">
        <f t="shared" si="3"/>
        <v/>
      </c>
      <c r="W29" s="139" t="str">
        <f t="shared" si="4"/>
        <v/>
      </c>
      <c r="X29" s="117" t="str">
        <f t="shared" si="5"/>
        <v/>
      </c>
      <c r="Y29" s="117" t="str">
        <f t="shared" si="6"/>
        <v/>
      </c>
      <c r="Z29" s="117" t="str">
        <f t="shared" si="7"/>
        <v/>
      </c>
      <c r="AA29" s="143" t="str">
        <f>IF(P29&lt;&gt;"",(P29+(Q29*X29)+(M29*(IF(H29='Emission Factors'!$B$3,Y29,Z29)))-((O29*Z29)+(N29*Y29))),"")</f>
        <v/>
      </c>
      <c r="AB29" s="182" t="str">
        <f t="shared" si="8"/>
        <v/>
      </c>
      <c r="AC29" s="179" t="str">
        <f t="shared" si="9"/>
        <v/>
      </c>
      <c r="AD29" s="188" t="str">
        <f t="shared" si="12"/>
        <v/>
      </c>
      <c r="AE29" s="189" t="str">
        <f t="shared" si="10"/>
        <v/>
      </c>
    </row>
    <row r="30" spans="2:31" x14ac:dyDescent="0.25">
      <c r="B30" s="243"/>
      <c r="C30" s="49"/>
      <c r="D30" s="146" t="str">
        <f t="shared" si="11"/>
        <v/>
      </c>
      <c r="E30" s="144"/>
      <c r="F30" s="119"/>
      <c r="G30" s="114"/>
      <c r="H30" s="120"/>
      <c r="I30" s="125"/>
      <c r="J30" s="115"/>
      <c r="K30" s="126"/>
      <c r="L30" s="125"/>
      <c r="M30" s="120"/>
      <c r="N30" s="119"/>
      <c r="O30" s="120"/>
      <c r="P30" s="119"/>
      <c r="Q30" s="114"/>
      <c r="R30" s="116" t="str">
        <f t="shared" si="0"/>
        <v/>
      </c>
      <c r="S30" s="132" t="str">
        <f t="shared" si="13"/>
        <v/>
      </c>
      <c r="T30" s="135" t="str">
        <f t="shared" si="1"/>
        <v/>
      </c>
      <c r="U30" s="136" t="str">
        <f t="shared" si="2"/>
        <v/>
      </c>
      <c r="V30" s="140" t="str">
        <f t="shared" si="3"/>
        <v/>
      </c>
      <c r="W30" s="139" t="str">
        <f t="shared" si="4"/>
        <v/>
      </c>
      <c r="X30" s="117" t="str">
        <f t="shared" si="5"/>
        <v/>
      </c>
      <c r="Y30" s="117" t="str">
        <f t="shared" si="6"/>
        <v/>
      </c>
      <c r="Z30" s="117" t="str">
        <f t="shared" si="7"/>
        <v/>
      </c>
      <c r="AA30" s="143" t="str">
        <f>IF(P30&lt;&gt;"",(P30+(Q30*X30)+(M30*(IF(H30='Emission Factors'!$B$3,Y30,Z30)))-((O30*Z30)+(N30*Y30))),"")</f>
        <v/>
      </c>
      <c r="AB30" s="182" t="str">
        <f t="shared" si="8"/>
        <v/>
      </c>
      <c r="AC30" s="179" t="str">
        <f t="shared" si="9"/>
        <v/>
      </c>
      <c r="AD30" s="188" t="str">
        <f t="shared" si="12"/>
        <v/>
      </c>
      <c r="AE30" s="189" t="str">
        <f t="shared" si="10"/>
        <v/>
      </c>
    </row>
    <row r="31" spans="2:31" x14ac:dyDescent="0.25">
      <c r="B31" s="243"/>
      <c r="C31" s="49"/>
      <c r="D31" s="146" t="str">
        <f t="shared" si="11"/>
        <v/>
      </c>
      <c r="E31" s="144"/>
      <c r="F31" s="119"/>
      <c r="G31" s="114"/>
      <c r="H31" s="120"/>
      <c r="I31" s="125"/>
      <c r="J31" s="115"/>
      <c r="K31" s="126"/>
      <c r="L31" s="125"/>
      <c r="M31" s="120"/>
      <c r="N31" s="119"/>
      <c r="O31" s="120"/>
      <c r="P31" s="119"/>
      <c r="Q31" s="114"/>
      <c r="R31" s="116" t="str">
        <f t="shared" si="0"/>
        <v/>
      </c>
      <c r="S31" s="132" t="str">
        <f t="shared" si="13"/>
        <v/>
      </c>
      <c r="T31" s="135" t="str">
        <f t="shared" si="1"/>
        <v/>
      </c>
      <c r="U31" s="136" t="str">
        <f t="shared" si="2"/>
        <v/>
      </c>
      <c r="V31" s="140" t="str">
        <f t="shared" si="3"/>
        <v/>
      </c>
      <c r="W31" s="139" t="str">
        <f t="shared" si="4"/>
        <v/>
      </c>
      <c r="X31" s="117" t="str">
        <f t="shared" si="5"/>
        <v/>
      </c>
      <c r="Y31" s="117" t="str">
        <f t="shared" si="6"/>
        <v/>
      </c>
      <c r="Z31" s="117" t="str">
        <f t="shared" si="7"/>
        <v/>
      </c>
      <c r="AA31" s="143" t="str">
        <f>IF(P31&lt;&gt;"",(P31+(Q31*X31)+(M31*(IF(H31='Emission Factors'!$B$3,Y31,Z31)))-((O31*Z31)+(N31*Y31))),"")</f>
        <v/>
      </c>
      <c r="AB31" s="182" t="str">
        <f t="shared" si="8"/>
        <v/>
      </c>
      <c r="AC31" s="179" t="str">
        <f t="shared" si="9"/>
        <v/>
      </c>
      <c r="AD31" s="188" t="str">
        <f t="shared" si="12"/>
        <v/>
      </c>
      <c r="AE31" s="189" t="str">
        <f t="shared" si="10"/>
        <v/>
      </c>
    </row>
    <row r="32" spans="2:31" x14ac:dyDescent="0.25">
      <c r="B32" s="243"/>
      <c r="C32" s="49"/>
      <c r="D32" s="146" t="str">
        <f t="shared" si="11"/>
        <v/>
      </c>
      <c r="E32" s="144"/>
      <c r="F32" s="119"/>
      <c r="G32" s="114"/>
      <c r="H32" s="120"/>
      <c r="I32" s="125"/>
      <c r="J32" s="115"/>
      <c r="K32" s="126"/>
      <c r="L32" s="125"/>
      <c r="M32" s="120"/>
      <c r="N32" s="119"/>
      <c r="O32" s="120"/>
      <c r="P32" s="119"/>
      <c r="Q32" s="114"/>
      <c r="R32" s="116" t="str">
        <f t="shared" si="0"/>
        <v/>
      </c>
      <c r="S32" s="132" t="str">
        <f t="shared" si="13"/>
        <v/>
      </c>
      <c r="T32" s="135" t="str">
        <f t="shared" si="1"/>
        <v/>
      </c>
      <c r="U32" s="136" t="str">
        <f t="shared" si="2"/>
        <v/>
      </c>
      <c r="V32" s="140" t="str">
        <f t="shared" si="3"/>
        <v/>
      </c>
      <c r="W32" s="139" t="str">
        <f t="shared" si="4"/>
        <v/>
      </c>
      <c r="X32" s="117" t="str">
        <f t="shared" si="5"/>
        <v/>
      </c>
      <c r="Y32" s="117" t="str">
        <f t="shared" si="6"/>
        <v/>
      </c>
      <c r="Z32" s="117" t="str">
        <f t="shared" si="7"/>
        <v/>
      </c>
      <c r="AA32" s="143" t="str">
        <f>IF(P32&lt;&gt;"",(P32+(Q32*X32)+(M32*(IF(H32='Emission Factors'!$B$3,Y32,Z32)))-((O32*Z32)+(N32*Y32))),"")</f>
        <v/>
      </c>
      <c r="AB32" s="182" t="str">
        <f t="shared" si="8"/>
        <v/>
      </c>
      <c r="AC32" s="179" t="str">
        <f t="shared" si="9"/>
        <v/>
      </c>
      <c r="AD32" s="188" t="str">
        <f t="shared" si="12"/>
        <v/>
      </c>
      <c r="AE32" s="189" t="str">
        <f t="shared" si="10"/>
        <v/>
      </c>
    </row>
    <row r="33" spans="2:31" x14ac:dyDescent="0.25">
      <c r="B33" s="243"/>
      <c r="C33" s="49"/>
      <c r="D33" s="146" t="str">
        <f t="shared" si="11"/>
        <v/>
      </c>
      <c r="E33" s="144"/>
      <c r="F33" s="119"/>
      <c r="G33" s="114"/>
      <c r="H33" s="120"/>
      <c r="I33" s="125"/>
      <c r="J33" s="115"/>
      <c r="K33" s="126"/>
      <c r="L33" s="125"/>
      <c r="M33" s="120"/>
      <c r="N33" s="119"/>
      <c r="O33" s="120"/>
      <c r="P33" s="119"/>
      <c r="Q33" s="114"/>
      <c r="R33" s="116" t="str">
        <f t="shared" si="0"/>
        <v/>
      </c>
      <c r="S33" s="132" t="str">
        <f t="shared" si="13"/>
        <v/>
      </c>
      <c r="T33" s="135" t="str">
        <f t="shared" si="1"/>
        <v/>
      </c>
      <c r="U33" s="136" t="str">
        <f t="shared" si="2"/>
        <v/>
      </c>
      <c r="V33" s="140" t="str">
        <f t="shared" si="3"/>
        <v/>
      </c>
      <c r="W33" s="139" t="str">
        <f t="shared" si="4"/>
        <v/>
      </c>
      <c r="X33" s="117" t="str">
        <f t="shared" si="5"/>
        <v/>
      </c>
      <c r="Y33" s="117" t="str">
        <f t="shared" si="6"/>
        <v/>
      </c>
      <c r="Z33" s="117" t="str">
        <f t="shared" si="7"/>
        <v/>
      </c>
      <c r="AA33" s="143" t="str">
        <f>IF(P33&lt;&gt;"",(P33+(Q33*X33)+(M33*(IF(H33='Emission Factors'!$B$3,Y33,Z33)))-((O33*Z33)+(N33*Y33))),"")</f>
        <v/>
      </c>
      <c r="AB33" s="182" t="str">
        <f t="shared" si="8"/>
        <v/>
      </c>
      <c r="AC33" s="179" t="str">
        <f t="shared" si="9"/>
        <v/>
      </c>
      <c r="AD33" s="188" t="str">
        <f t="shared" si="12"/>
        <v/>
      </c>
      <c r="AE33" s="189" t="str">
        <f t="shared" si="10"/>
        <v/>
      </c>
    </row>
    <row r="34" spans="2:31" x14ac:dyDescent="0.25">
      <c r="B34" s="243"/>
      <c r="C34" s="49"/>
      <c r="D34" s="146"/>
      <c r="E34" s="144"/>
      <c r="F34" s="119"/>
      <c r="G34" s="114"/>
      <c r="H34" s="120"/>
      <c r="I34" s="125"/>
      <c r="J34" s="115"/>
      <c r="K34" s="126"/>
      <c r="L34" s="125"/>
      <c r="M34" s="120"/>
      <c r="N34" s="119"/>
      <c r="O34" s="120"/>
      <c r="P34" s="119"/>
      <c r="Q34" s="114"/>
      <c r="R34" s="116" t="str">
        <f t="shared" si="0"/>
        <v/>
      </c>
      <c r="S34" s="132" t="str">
        <f t="shared" si="13"/>
        <v/>
      </c>
      <c r="T34" s="135" t="str">
        <f t="shared" si="1"/>
        <v/>
      </c>
      <c r="U34" s="136" t="str">
        <f t="shared" si="2"/>
        <v/>
      </c>
      <c r="V34" s="140" t="str">
        <f t="shared" si="3"/>
        <v/>
      </c>
      <c r="W34" s="139" t="str">
        <f t="shared" si="4"/>
        <v/>
      </c>
      <c r="X34" s="117" t="str">
        <f t="shared" si="5"/>
        <v/>
      </c>
      <c r="Y34" s="117" t="str">
        <f t="shared" si="6"/>
        <v/>
      </c>
      <c r="Z34" s="117" t="str">
        <f t="shared" si="7"/>
        <v/>
      </c>
      <c r="AA34" s="143" t="str">
        <f>IF(P34&lt;&gt;"",(P34+(Q34*X34)+(M34*(IF(H34='Emission Factors'!$B$3,Y34,Z34)))-((O34*Z34)+(N34*Y34))),"")</f>
        <v/>
      </c>
      <c r="AB34" s="182" t="str">
        <f t="shared" si="8"/>
        <v/>
      </c>
      <c r="AC34" s="179" t="str">
        <f t="shared" si="9"/>
        <v/>
      </c>
      <c r="AD34" s="188" t="str">
        <f t="shared" si="12"/>
        <v/>
      </c>
      <c r="AE34" s="189" t="str">
        <f t="shared" si="10"/>
        <v/>
      </c>
    </row>
    <row r="35" spans="2:31" x14ac:dyDescent="0.25">
      <c r="B35" s="243"/>
      <c r="C35" s="49"/>
      <c r="D35" s="146" t="str">
        <f t="shared" ref="D35:D76" si="14">IF(E35&lt;&gt;"",D34+1,"")</f>
        <v/>
      </c>
      <c r="E35" s="144"/>
      <c r="F35" s="119"/>
      <c r="G35" s="114"/>
      <c r="H35" s="120"/>
      <c r="I35" s="125"/>
      <c r="J35" s="115"/>
      <c r="K35" s="126"/>
      <c r="L35" s="125"/>
      <c r="M35" s="120"/>
      <c r="N35" s="119"/>
      <c r="O35" s="120"/>
      <c r="P35" s="119"/>
      <c r="Q35" s="114"/>
      <c r="R35" s="116" t="str">
        <f t="shared" si="0"/>
        <v/>
      </c>
      <c r="S35" s="132" t="str">
        <f t="shared" si="13"/>
        <v/>
      </c>
      <c r="T35" s="135" t="str">
        <f t="shared" si="1"/>
        <v/>
      </c>
      <c r="U35" s="136" t="str">
        <f t="shared" si="2"/>
        <v/>
      </c>
      <c r="V35" s="140" t="str">
        <f t="shared" si="3"/>
        <v/>
      </c>
      <c r="W35" s="139" t="str">
        <f t="shared" si="4"/>
        <v/>
      </c>
      <c r="X35" s="117" t="str">
        <f t="shared" si="5"/>
        <v/>
      </c>
      <c r="Y35" s="117" t="str">
        <f t="shared" si="6"/>
        <v/>
      </c>
      <c r="Z35" s="117" t="str">
        <f t="shared" si="7"/>
        <v/>
      </c>
      <c r="AA35" s="143" t="str">
        <f>IF(P35&lt;&gt;"",(P35+(Q35*X35)+(M35*(IF(H35='Emission Factors'!$B$3,Y35,Z35)))-((O35*Z35)+(N35*Y35))),"")</f>
        <v/>
      </c>
      <c r="AB35" s="182" t="str">
        <f t="shared" si="8"/>
        <v/>
      </c>
      <c r="AC35" s="179" t="str">
        <f t="shared" si="9"/>
        <v/>
      </c>
      <c r="AD35" s="188" t="str">
        <f t="shared" si="12"/>
        <v/>
      </c>
      <c r="AE35" s="189" t="str">
        <f t="shared" si="10"/>
        <v/>
      </c>
    </row>
    <row r="36" spans="2:31" x14ac:dyDescent="0.25">
      <c r="B36" s="243"/>
      <c r="C36" s="49"/>
      <c r="D36" s="146" t="str">
        <f t="shared" si="14"/>
        <v/>
      </c>
      <c r="E36" s="144"/>
      <c r="F36" s="119"/>
      <c r="G36" s="114"/>
      <c r="H36" s="120"/>
      <c r="I36" s="125"/>
      <c r="J36" s="115"/>
      <c r="K36" s="126"/>
      <c r="L36" s="125"/>
      <c r="M36" s="120"/>
      <c r="N36" s="119"/>
      <c r="O36" s="120"/>
      <c r="P36" s="119"/>
      <c r="Q36" s="114"/>
      <c r="R36" s="116" t="str">
        <f t="shared" si="0"/>
        <v/>
      </c>
      <c r="S36" s="132" t="str">
        <f t="shared" si="13"/>
        <v/>
      </c>
      <c r="T36" s="135" t="str">
        <f t="shared" si="1"/>
        <v/>
      </c>
      <c r="U36" s="136" t="str">
        <f t="shared" si="2"/>
        <v/>
      </c>
      <c r="V36" s="140" t="str">
        <f t="shared" si="3"/>
        <v/>
      </c>
      <c r="W36" s="139" t="str">
        <f t="shared" si="4"/>
        <v/>
      </c>
      <c r="X36" s="117" t="str">
        <f t="shared" si="5"/>
        <v/>
      </c>
      <c r="Y36" s="117" t="str">
        <f t="shared" si="6"/>
        <v/>
      </c>
      <c r="Z36" s="117" t="str">
        <f t="shared" si="7"/>
        <v/>
      </c>
      <c r="AA36" s="143" t="str">
        <f>IF(P36&lt;&gt;"",(P36+(Q36*X36)+(M36*(IF(H36='Emission Factors'!$B$3,Y36,Z36)))-((O36*Z36)+(N36*Y36))),"")</f>
        <v/>
      </c>
      <c r="AB36" s="182" t="str">
        <f t="shared" si="8"/>
        <v/>
      </c>
      <c r="AC36" s="179" t="str">
        <f t="shared" si="9"/>
        <v/>
      </c>
      <c r="AD36" s="188" t="str">
        <f t="shared" si="12"/>
        <v/>
      </c>
      <c r="AE36" s="189" t="str">
        <f t="shared" si="10"/>
        <v/>
      </c>
    </row>
    <row r="37" spans="2:31" x14ac:dyDescent="0.25">
      <c r="B37" s="243"/>
      <c r="C37" s="49"/>
      <c r="D37" s="146" t="str">
        <f t="shared" si="14"/>
        <v/>
      </c>
      <c r="E37" s="144"/>
      <c r="F37" s="119"/>
      <c r="G37" s="114"/>
      <c r="H37" s="120"/>
      <c r="I37" s="125"/>
      <c r="J37" s="115"/>
      <c r="K37" s="126"/>
      <c r="L37" s="125"/>
      <c r="M37" s="120"/>
      <c r="N37" s="119"/>
      <c r="O37" s="120"/>
      <c r="P37" s="119"/>
      <c r="Q37" s="114"/>
      <c r="R37" s="116" t="str">
        <f t="shared" si="0"/>
        <v/>
      </c>
      <c r="S37" s="132" t="str">
        <f t="shared" si="13"/>
        <v/>
      </c>
      <c r="T37" s="135" t="str">
        <f t="shared" si="1"/>
        <v/>
      </c>
      <c r="U37" s="136" t="str">
        <f t="shared" si="2"/>
        <v/>
      </c>
      <c r="V37" s="140" t="str">
        <f t="shared" si="3"/>
        <v/>
      </c>
      <c r="W37" s="139" t="str">
        <f t="shared" si="4"/>
        <v/>
      </c>
      <c r="X37" s="117" t="str">
        <f t="shared" si="5"/>
        <v/>
      </c>
      <c r="Y37" s="117" t="str">
        <f t="shared" si="6"/>
        <v/>
      </c>
      <c r="Z37" s="117" t="str">
        <f t="shared" si="7"/>
        <v/>
      </c>
      <c r="AA37" s="143" t="str">
        <f>IF(P37&lt;&gt;"",(P37+(Q37*X37)+(M37*(IF(H37='Emission Factors'!$B$3,Y37,Z37)))-((O37*Z37)+(N37*Y37))),"")</f>
        <v/>
      </c>
      <c r="AB37" s="182" t="str">
        <f t="shared" si="8"/>
        <v/>
      </c>
      <c r="AC37" s="179" t="str">
        <f t="shared" si="9"/>
        <v/>
      </c>
      <c r="AD37" s="188" t="str">
        <f t="shared" si="12"/>
        <v/>
      </c>
      <c r="AE37" s="189" t="str">
        <f t="shared" si="10"/>
        <v/>
      </c>
    </row>
    <row r="38" spans="2:31" x14ac:dyDescent="0.25">
      <c r="B38" s="243"/>
      <c r="C38" s="49"/>
      <c r="D38" s="146" t="str">
        <f t="shared" si="14"/>
        <v/>
      </c>
      <c r="E38" s="144"/>
      <c r="F38" s="119"/>
      <c r="G38" s="114"/>
      <c r="H38" s="120"/>
      <c r="I38" s="125"/>
      <c r="J38" s="115"/>
      <c r="K38" s="126"/>
      <c r="L38" s="125"/>
      <c r="M38" s="120"/>
      <c r="N38" s="119"/>
      <c r="O38" s="120"/>
      <c r="P38" s="119"/>
      <c r="Q38" s="114"/>
      <c r="R38" s="116" t="str">
        <f t="shared" si="0"/>
        <v/>
      </c>
      <c r="S38" s="132" t="str">
        <f t="shared" si="13"/>
        <v/>
      </c>
      <c r="T38" s="135" t="str">
        <f t="shared" si="1"/>
        <v/>
      </c>
      <c r="U38" s="136" t="str">
        <f t="shared" si="2"/>
        <v/>
      </c>
      <c r="V38" s="140" t="str">
        <f t="shared" si="3"/>
        <v/>
      </c>
      <c r="W38" s="139" t="str">
        <f t="shared" si="4"/>
        <v/>
      </c>
      <c r="X38" s="117" t="str">
        <f t="shared" si="5"/>
        <v/>
      </c>
      <c r="Y38" s="117" t="str">
        <f t="shared" si="6"/>
        <v/>
      </c>
      <c r="Z38" s="117" t="str">
        <f t="shared" si="7"/>
        <v/>
      </c>
      <c r="AA38" s="143" t="str">
        <f>IF(P38&lt;&gt;"",(P38+(Q38*X38)+(M38*(IF(H38='Emission Factors'!$B$3,Y38,Z38)))-((O38*Z38)+(N38*Y38))),"")</f>
        <v/>
      </c>
      <c r="AB38" s="182" t="str">
        <f t="shared" si="8"/>
        <v/>
      </c>
      <c r="AC38" s="179" t="str">
        <f t="shared" si="9"/>
        <v/>
      </c>
      <c r="AD38" s="188" t="str">
        <f t="shared" si="12"/>
        <v/>
      </c>
      <c r="AE38" s="189" t="str">
        <f t="shared" si="10"/>
        <v/>
      </c>
    </row>
    <row r="39" spans="2:31" x14ac:dyDescent="0.25">
      <c r="B39" s="243"/>
      <c r="C39" s="49"/>
      <c r="D39" s="146" t="str">
        <f t="shared" si="14"/>
        <v/>
      </c>
      <c r="E39" s="144"/>
      <c r="F39" s="119"/>
      <c r="G39" s="114"/>
      <c r="H39" s="120"/>
      <c r="I39" s="125"/>
      <c r="J39" s="115"/>
      <c r="K39" s="126"/>
      <c r="L39" s="125"/>
      <c r="M39" s="120"/>
      <c r="N39" s="119"/>
      <c r="O39" s="120"/>
      <c r="P39" s="119"/>
      <c r="Q39" s="114"/>
      <c r="R39" s="116" t="str">
        <f t="shared" si="0"/>
        <v/>
      </c>
      <c r="S39" s="132" t="str">
        <f t="shared" si="13"/>
        <v/>
      </c>
      <c r="T39" s="135" t="str">
        <f t="shared" si="1"/>
        <v/>
      </c>
      <c r="U39" s="136" t="str">
        <f t="shared" si="2"/>
        <v/>
      </c>
      <c r="V39" s="140" t="str">
        <f t="shared" si="3"/>
        <v/>
      </c>
      <c r="W39" s="139" t="str">
        <f t="shared" si="4"/>
        <v/>
      </c>
      <c r="X39" s="117" t="str">
        <f t="shared" si="5"/>
        <v/>
      </c>
      <c r="Y39" s="117" t="str">
        <f t="shared" si="6"/>
        <v/>
      </c>
      <c r="Z39" s="117" t="str">
        <f t="shared" si="7"/>
        <v/>
      </c>
      <c r="AA39" s="143" t="str">
        <f>IF(P39&lt;&gt;"",(P39+(Q39*X39)+(M39*(IF(H39='Emission Factors'!$B$3,Y39,Z39)))-((O39*Z39)+(N39*Y39))),"")</f>
        <v/>
      </c>
      <c r="AB39" s="182" t="str">
        <f t="shared" si="8"/>
        <v/>
      </c>
      <c r="AC39" s="179" t="str">
        <f t="shared" si="9"/>
        <v/>
      </c>
      <c r="AD39" s="188" t="str">
        <f t="shared" si="12"/>
        <v/>
      </c>
      <c r="AE39" s="189" t="str">
        <f t="shared" si="10"/>
        <v/>
      </c>
    </row>
    <row r="40" spans="2:31" x14ac:dyDescent="0.25">
      <c r="B40" s="243"/>
      <c r="C40" s="49"/>
      <c r="D40" s="146" t="str">
        <f t="shared" si="14"/>
        <v/>
      </c>
      <c r="E40" s="144"/>
      <c r="F40" s="119"/>
      <c r="G40" s="114"/>
      <c r="H40" s="120"/>
      <c r="I40" s="125"/>
      <c r="J40" s="115"/>
      <c r="K40" s="126"/>
      <c r="L40" s="125"/>
      <c r="M40" s="120"/>
      <c r="N40" s="119"/>
      <c r="O40" s="120"/>
      <c r="P40" s="119"/>
      <c r="Q40" s="114"/>
      <c r="R40" s="116" t="str">
        <f t="shared" si="0"/>
        <v/>
      </c>
      <c r="S40" s="132" t="str">
        <f t="shared" si="13"/>
        <v/>
      </c>
      <c r="T40" s="135" t="str">
        <f t="shared" si="1"/>
        <v/>
      </c>
      <c r="U40" s="136" t="str">
        <f t="shared" si="2"/>
        <v/>
      </c>
      <c r="V40" s="140" t="str">
        <f t="shared" si="3"/>
        <v/>
      </c>
      <c r="W40" s="139" t="str">
        <f t="shared" si="4"/>
        <v/>
      </c>
      <c r="X40" s="117" t="str">
        <f t="shared" si="5"/>
        <v/>
      </c>
      <c r="Y40" s="117" t="str">
        <f t="shared" si="6"/>
        <v/>
      </c>
      <c r="Z40" s="117" t="str">
        <f t="shared" si="7"/>
        <v/>
      </c>
      <c r="AA40" s="143" t="str">
        <f>IF(P40&lt;&gt;"",(P40+(Q40*X40)+(M40*(IF(H40='Emission Factors'!$B$3,Y40,Z40)))-((O40*Z40)+(N40*Y40))),"")</f>
        <v/>
      </c>
      <c r="AB40" s="182" t="str">
        <f t="shared" si="8"/>
        <v/>
      </c>
      <c r="AC40" s="179" t="str">
        <f t="shared" si="9"/>
        <v/>
      </c>
      <c r="AD40" s="188" t="str">
        <f t="shared" si="12"/>
        <v/>
      </c>
      <c r="AE40" s="189" t="str">
        <f t="shared" si="10"/>
        <v/>
      </c>
    </row>
    <row r="41" spans="2:31" x14ac:dyDescent="0.25">
      <c r="B41" s="243"/>
      <c r="C41" s="49"/>
      <c r="D41" s="146" t="str">
        <f t="shared" si="14"/>
        <v/>
      </c>
      <c r="E41" s="144"/>
      <c r="F41" s="119"/>
      <c r="G41" s="114"/>
      <c r="H41" s="120"/>
      <c r="I41" s="125"/>
      <c r="J41" s="115"/>
      <c r="K41" s="126"/>
      <c r="L41" s="125"/>
      <c r="M41" s="120"/>
      <c r="N41" s="119"/>
      <c r="O41" s="120"/>
      <c r="P41" s="119"/>
      <c r="Q41" s="114"/>
      <c r="R41" s="116" t="str">
        <f t="shared" si="0"/>
        <v/>
      </c>
      <c r="S41" s="132" t="str">
        <f t="shared" si="13"/>
        <v/>
      </c>
      <c r="T41" s="135" t="str">
        <f t="shared" si="1"/>
        <v/>
      </c>
      <c r="U41" s="136" t="str">
        <f t="shared" si="2"/>
        <v/>
      </c>
      <c r="V41" s="140" t="str">
        <f t="shared" si="3"/>
        <v/>
      </c>
      <c r="W41" s="139" t="str">
        <f t="shared" si="4"/>
        <v/>
      </c>
      <c r="X41" s="117" t="str">
        <f t="shared" si="5"/>
        <v/>
      </c>
      <c r="Y41" s="117" t="str">
        <f t="shared" si="6"/>
        <v/>
      </c>
      <c r="Z41" s="117" t="str">
        <f t="shared" si="7"/>
        <v/>
      </c>
      <c r="AA41" s="143" t="str">
        <f>IF(P41&lt;&gt;"",(P41+(Q41*X41)+(M41*(IF(H41='Emission Factors'!$B$3,Y41,Z41)))-((O41*Z41)+(N41*Y41))),"")</f>
        <v/>
      </c>
      <c r="AB41" s="182" t="str">
        <f t="shared" si="8"/>
        <v/>
      </c>
      <c r="AC41" s="179" t="str">
        <f t="shared" si="9"/>
        <v/>
      </c>
      <c r="AD41" s="188" t="str">
        <f t="shared" si="12"/>
        <v/>
      </c>
      <c r="AE41" s="189" t="str">
        <f t="shared" si="10"/>
        <v/>
      </c>
    </row>
    <row r="42" spans="2:31" x14ac:dyDescent="0.25">
      <c r="B42" s="243"/>
      <c r="C42" s="49"/>
      <c r="D42" s="146" t="str">
        <f t="shared" si="14"/>
        <v/>
      </c>
      <c r="E42" s="144"/>
      <c r="F42" s="119"/>
      <c r="G42" s="114"/>
      <c r="H42" s="120"/>
      <c r="I42" s="125"/>
      <c r="J42" s="115"/>
      <c r="K42" s="126"/>
      <c r="L42" s="125"/>
      <c r="M42" s="120"/>
      <c r="N42" s="119"/>
      <c r="O42" s="120"/>
      <c r="P42" s="119"/>
      <c r="Q42" s="114"/>
      <c r="R42" s="116" t="str">
        <f t="shared" si="0"/>
        <v/>
      </c>
      <c r="S42" s="132" t="str">
        <f t="shared" si="13"/>
        <v/>
      </c>
      <c r="T42" s="135" t="str">
        <f t="shared" si="1"/>
        <v/>
      </c>
      <c r="U42" s="136" t="str">
        <f t="shared" si="2"/>
        <v/>
      </c>
      <c r="V42" s="140" t="str">
        <f t="shared" si="3"/>
        <v/>
      </c>
      <c r="W42" s="139" t="str">
        <f t="shared" si="4"/>
        <v/>
      </c>
      <c r="X42" s="117" t="str">
        <f t="shared" si="5"/>
        <v/>
      </c>
      <c r="Y42" s="117" t="str">
        <f t="shared" si="6"/>
        <v/>
      </c>
      <c r="Z42" s="117" t="str">
        <f t="shared" si="7"/>
        <v/>
      </c>
      <c r="AA42" s="143" t="str">
        <f>IF(P42&lt;&gt;"",(P42+(Q42*X42)+(M42*(IF(H42='Emission Factors'!$B$3,Y42,Z42)))-((O42*Z42)+(N42*Y42))),"")</f>
        <v/>
      </c>
      <c r="AB42" s="182" t="str">
        <f t="shared" si="8"/>
        <v/>
      </c>
      <c r="AC42" s="179" t="str">
        <f t="shared" si="9"/>
        <v/>
      </c>
      <c r="AD42" s="188" t="str">
        <f t="shared" si="12"/>
        <v/>
      </c>
      <c r="AE42" s="189" t="str">
        <f t="shared" si="10"/>
        <v/>
      </c>
    </row>
    <row r="43" spans="2:31" x14ac:dyDescent="0.25">
      <c r="B43" s="243"/>
      <c r="C43" s="49"/>
      <c r="D43" s="146" t="str">
        <f t="shared" si="14"/>
        <v/>
      </c>
      <c r="E43" s="144"/>
      <c r="F43" s="119"/>
      <c r="G43" s="114"/>
      <c r="H43" s="120"/>
      <c r="I43" s="125"/>
      <c r="J43" s="115"/>
      <c r="K43" s="126"/>
      <c r="L43" s="125"/>
      <c r="M43" s="120"/>
      <c r="N43" s="119"/>
      <c r="O43" s="120"/>
      <c r="P43" s="119"/>
      <c r="Q43" s="114"/>
      <c r="R43" s="116" t="str">
        <f t="shared" si="0"/>
        <v/>
      </c>
      <c r="S43" s="132" t="str">
        <f t="shared" si="13"/>
        <v/>
      </c>
      <c r="T43" s="135" t="str">
        <f t="shared" si="1"/>
        <v/>
      </c>
      <c r="U43" s="136" t="str">
        <f t="shared" si="2"/>
        <v/>
      </c>
      <c r="V43" s="140" t="str">
        <f t="shared" si="3"/>
        <v/>
      </c>
      <c r="W43" s="139" t="str">
        <f t="shared" si="4"/>
        <v/>
      </c>
      <c r="X43" s="117" t="str">
        <f t="shared" si="5"/>
        <v/>
      </c>
      <c r="Y43" s="117" t="str">
        <f t="shared" si="6"/>
        <v/>
      </c>
      <c r="Z43" s="117" t="str">
        <f t="shared" si="7"/>
        <v/>
      </c>
      <c r="AA43" s="143" t="str">
        <f>IF(P43&lt;&gt;"",(P43+(Q43*X43)+(M43*(IF(H43='Emission Factors'!$B$3,Y43,Z43)))-((O43*Z43)+(N43*Y43))),"")</f>
        <v/>
      </c>
      <c r="AB43" s="182" t="str">
        <f t="shared" si="8"/>
        <v/>
      </c>
      <c r="AC43" s="179" t="str">
        <f t="shared" si="9"/>
        <v/>
      </c>
      <c r="AD43" s="188" t="str">
        <f t="shared" si="12"/>
        <v/>
      </c>
      <c r="AE43" s="189" t="str">
        <f t="shared" si="10"/>
        <v/>
      </c>
    </row>
    <row r="44" spans="2:31" x14ac:dyDescent="0.25">
      <c r="B44" s="243"/>
      <c r="C44" s="49"/>
      <c r="D44" s="146" t="str">
        <f t="shared" si="14"/>
        <v/>
      </c>
      <c r="E44" s="144"/>
      <c r="F44" s="119"/>
      <c r="G44" s="114"/>
      <c r="H44" s="120"/>
      <c r="I44" s="125"/>
      <c r="J44" s="115"/>
      <c r="K44" s="126"/>
      <c r="L44" s="125"/>
      <c r="M44" s="120"/>
      <c r="N44" s="119"/>
      <c r="O44" s="120"/>
      <c r="P44" s="119"/>
      <c r="Q44" s="114"/>
      <c r="R44" s="116" t="str">
        <f t="shared" si="0"/>
        <v/>
      </c>
      <c r="S44" s="132" t="str">
        <f t="shared" si="13"/>
        <v/>
      </c>
      <c r="T44" s="135" t="str">
        <f t="shared" si="1"/>
        <v/>
      </c>
      <c r="U44" s="136" t="str">
        <f t="shared" si="2"/>
        <v/>
      </c>
      <c r="V44" s="140" t="str">
        <f t="shared" si="3"/>
        <v/>
      </c>
      <c r="W44" s="139" t="str">
        <f t="shared" si="4"/>
        <v/>
      </c>
      <c r="X44" s="117" t="str">
        <f t="shared" si="5"/>
        <v/>
      </c>
      <c r="Y44" s="117" t="str">
        <f t="shared" si="6"/>
        <v/>
      </c>
      <c r="Z44" s="117" t="str">
        <f t="shared" si="7"/>
        <v/>
      </c>
      <c r="AA44" s="143" t="str">
        <f>IF(P44&lt;&gt;"",(P44+(Q44*X44)+(M44*(IF(H44='Emission Factors'!$B$3,Y44,Z44)))-((O44*Z44)+(N44*Y44))),"")</f>
        <v/>
      </c>
      <c r="AB44" s="182" t="str">
        <f t="shared" si="8"/>
        <v/>
      </c>
      <c r="AC44" s="179" t="str">
        <f t="shared" si="9"/>
        <v/>
      </c>
      <c r="AD44" s="188" t="str">
        <f t="shared" si="12"/>
        <v/>
      </c>
      <c r="AE44" s="189" t="str">
        <f t="shared" si="10"/>
        <v/>
      </c>
    </row>
    <row r="45" spans="2:31" x14ac:dyDescent="0.25">
      <c r="B45" s="243"/>
      <c r="C45" s="49"/>
      <c r="D45" s="146" t="str">
        <f t="shared" si="14"/>
        <v/>
      </c>
      <c r="E45" s="144"/>
      <c r="F45" s="119"/>
      <c r="G45" s="114"/>
      <c r="H45" s="120"/>
      <c r="I45" s="125"/>
      <c r="J45" s="115"/>
      <c r="K45" s="126"/>
      <c r="L45" s="125"/>
      <c r="M45" s="120"/>
      <c r="N45" s="119"/>
      <c r="O45" s="120"/>
      <c r="P45" s="119"/>
      <c r="Q45" s="114"/>
      <c r="R45" s="116" t="str">
        <f t="shared" si="0"/>
        <v/>
      </c>
      <c r="S45" s="132" t="str">
        <f t="shared" si="13"/>
        <v/>
      </c>
      <c r="T45" s="135" t="str">
        <f t="shared" si="1"/>
        <v/>
      </c>
      <c r="U45" s="136" t="str">
        <f t="shared" si="2"/>
        <v/>
      </c>
      <c r="V45" s="140" t="str">
        <f t="shared" si="3"/>
        <v/>
      </c>
      <c r="W45" s="139" t="str">
        <f t="shared" si="4"/>
        <v/>
      </c>
      <c r="X45" s="117" t="str">
        <f t="shared" si="5"/>
        <v/>
      </c>
      <c r="Y45" s="117" t="str">
        <f t="shared" si="6"/>
        <v/>
      </c>
      <c r="Z45" s="117" t="str">
        <f t="shared" si="7"/>
        <v/>
      </c>
      <c r="AA45" s="143" t="str">
        <f>IF(P45&lt;&gt;"",(P45+(Q45*X45)+(M45*(IF(H45='Emission Factors'!$B$3,Y45,Z45)))-((O45*Z45)+(N45*Y45))),"")</f>
        <v/>
      </c>
      <c r="AB45" s="182" t="str">
        <f t="shared" si="8"/>
        <v/>
      </c>
      <c r="AC45" s="179" t="str">
        <f t="shared" si="9"/>
        <v/>
      </c>
      <c r="AD45" s="188" t="str">
        <f t="shared" si="12"/>
        <v/>
      </c>
      <c r="AE45" s="189" t="str">
        <f t="shared" si="10"/>
        <v/>
      </c>
    </row>
    <row r="46" spans="2:31" x14ac:dyDescent="0.25">
      <c r="B46" s="243"/>
      <c r="C46" s="49"/>
      <c r="D46" s="146" t="str">
        <f t="shared" si="14"/>
        <v/>
      </c>
      <c r="E46" s="144"/>
      <c r="F46" s="119"/>
      <c r="G46" s="114"/>
      <c r="H46" s="120"/>
      <c r="I46" s="125"/>
      <c r="J46" s="115"/>
      <c r="K46" s="126"/>
      <c r="L46" s="125"/>
      <c r="M46" s="120"/>
      <c r="N46" s="119"/>
      <c r="O46" s="120"/>
      <c r="P46" s="119"/>
      <c r="Q46" s="114"/>
      <c r="R46" s="116" t="str">
        <f t="shared" ref="R46:R76" si="15">IF(E46&lt;&gt;"",5%,"")</f>
        <v/>
      </c>
      <c r="S46" s="132" t="str">
        <f t="shared" si="13"/>
        <v/>
      </c>
      <c r="T46" s="135" t="str">
        <f t="shared" ref="T46:T76" si="16">IF(E46&lt;&gt;"",3.5%,"")</f>
        <v/>
      </c>
      <c r="U46" s="136" t="str">
        <f t="shared" ref="U46:U76" si="17">IF(E46&lt;&gt;"",3.5%,"")</f>
        <v/>
      </c>
      <c r="V46" s="140" t="str">
        <f t="shared" ref="V46:V76" si="18">IF(P46&lt;&gt;"",AA46/X46,"")</f>
        <v/>
      </c>
      <c r="W46" s="139" t="str">
        <f t="shared" ref="W46:W76" si="19">IF(R46&lt;&gt;"",(1+R46)^(-S46),"")</f>
        <v/>
      </c>
      <c r="X46" s="117" t="str">
        <f t="shared" ref="X46:X76" si="20">IF(R46&lt;&gt;"",(1-(1+R46)^(-S46))/R46,"")</f>
        <v/>
      </c>
      <c r="Y46" s="117" t="str">
        <f t="shared" ref="Y46:Y76" si="21">IF(R46&lt;&gt;"",(1-((1+T46)/(1+R46))^S46)/(R46-T46),"")</f>
        <v/>
      </c>
      <c r="Z46" s="117" t="str">
        <f t="shared" ref="Z46:Z76" si="22">IF(R46&lt;&gt;"",(1-((1+U46)/(1+R46))^S46)/(R46-U46),"")</f>
        <v/>
      </c>
      <c r="AA46" s="143" t="str">
        <f>IF(P46&lt;&gt;"",(P46+(Q46*X46)+(M46*(IF(H46='Emission Factors'!$B$3,Y46,Z46)))-((O46*Z46)+(N46*Y46))),"")</f>
        <v/>
      </c>
      <c r="AB46" s="182" t="str">
        <f t="shared" ref="AB46:AB76" si="23">IF(OR(I46&lt;&gt;"",J46&lt;&gt;"",K46&lt;&gt;"",L46&lt;&gt;""),((I46*0.00341214)+J46+K46-IF(H46="Electricity",L46*0.00341214,L46)),"")</f>
        <v/>
      </c>
      <c r="AC46" s="179" t="str">
        <f t="shared" ref="AC46:AC76" si="24">IF(AND(AB46&lt;&gt;"",AB46&gt;0),V46/AB46,"")</f>
        <v/>
      </c>
      <c r="AD46" s="188" t="str">
        <f t="shared" si="12"/>
        <v/>
      </c>
      <c r="AE46" s="189" t="str">
        <f t="shared" ref="AE46:AE76" si="25">IF(AND(AD46&lt;&gt;"",AD46&gt;0),V46/AD46,"")</f>
        <v/>
      </c>
    </row>
    <row r="47" spans="2:31" x14ac:dyDescent="0.25">
      <c r="B47" s="243"/>
      <c r="C47" s="49"/>
      <c r="D47" s="146" t="str">
        <f t="shared" si="14"/>
        <v/>
      </c>
      <c r="E47" s="144"/>
      <c r="F47" s="119"/>
      <c r="G47" s="114"/>
      <c r="H47" s="120"/>
      <c r="I47" s="125"/>
      <c r="J47" s="115"/>
      <c r="K47" s="126"/>
      <c r="L47" s="125"/>
      <c r="M47" s="120"/>
      <c r="N47" s="119"/>
      <c r="O47" s="120"/>
      <c r="P47" s="119"/>
      <c r="Q47" s="114"/>
      <c r="R47" s="116" t="str">
        <f t="shared" si="15"/>
        <v/>
      </c>
      <c r="S47" s="132" t="str">
        <f t="shared" si="13"/>
        <v/>
      </c>
      <c r="T47" s="135" t="str">
        <f t="shared" si="16"/>
        <v/>
      </c>
      <c r="U47" s="136" t="str">
        <f t="shared" si="17"/>
        <v/>
      </c>
      <c r="V47" s="140" t="str">
        <f t="shared" si="18"/>
        <v/>
      </c>
      <c r="W47" s="139" t="str">
        <f t="shared" si="19"/>
        <v/>
      </c>
      <c r="X47" s="117" t="str">
        <f t="shared" si="20"/>
        <v/>
      </c>
      <c r="Y47" s="117" t="str">
        <f t="shared" si="21"/>
        <v/>
      </c>
      <c r="Z47" s="117" t="str">
        <f t="shared" si="22"/>
        <v/>
      </c>
      <c r="AA47" s="143" t="str">
        <f>IF(P47&lt;&gt;"",(P47+(Q47*X47)+(M47*(IF(H47='Emission Factors'!$B$3,Y47,Z47)))-((O47*Z47)+(N47*Y47))),"")</f>
        <v/>
      </c>
      <c r="AB47" s="182" t="str">
        <f t="shared" si="23"/>
        <v/>
      </c>
      <c r="AC47" s="179" t="str">
        <f t="shared" si="24"/>
        <v/>
      </c>
      <c r="AD47" s="188" t="str">
        <f t="shared" si="12"/>
        <v/>
      </c>
      <c r="AE47" s="189" t="str">
        <f t="shared" si="25"/>
        <v/>
      </c>
    </row>
    <row r="48" spans="2:31" x14ac:dyDescent="0.25">
      <c r="B48" s="243"/>
      <c r="C48" s="49"/>
      <c r="D48" s="146" t="str">
        <f t="shared" si="14"/>
        <v/>
      </c>
      <c r="E48" s="144"/>
      <c r="F48" s="119"/>
      <c r="G48" s="114"/>
      <c r="H48" s="120"/>
      <c r="I48" s="125"/>
      <c r="J48" s="115"/>
      <c r="K48" s="126"/>
      <c r="L48" s="125"/>
      <c r="M48" s="120"/>
      <c r="N48" s="119"/>
      <c r="O48" s="120"/>
      <c r="P48" s="119"/>
      <c r="Q48" s="114"/>
      <c r="R48" s="116" t="str">
        <f t="shared" si="15"/>
        <v/>
      </c>
      <c r="S48" s="132" t="str">
        <f t="shared" si="13"/>
        <v/>
      </c>
      <c r="T48" s="135" t="str">
        <f t="shared" si="16"/>
        <v/>
      </c>
      <c r="U48" s="136" t="str">
        <f t="shared" si="17"/>
        <v/>
      </c>
      <c r="V48" s="140" t="str">
        <f t="shared" si="18"/>
        <v/>
      </c>
      <c r="W48" s="139" t="str">
        <f t="shared" si="19"/>
        <v/>
      </c>
      <c r="X48" s="117" t="str">
        <f t="shared" si="20"/>
        <v/>
      </c>
      <c r="Y48" s="117" t="str">
        <f t="shared" si="21"/>
        <v/>
      </c>
      <c r="Z48" s="117" t="str">
        <f t="shared" si="22"/>
        <v/>
      </c>
      <c r="AA48" s="143" t="str">
        <f>IF(P48&lt;&gt;"",(P48+(Q48*X48)+(M48*(IF(H48='Emission Factors'!$B$3,Y48,Z48)))-((O48*Z48)+(N48*Y48))),"")</f>
        <v/>
      </c>
      <c r="AB48" s="182" t="str">
        <f t="shared" si="23"/>
        <v/>
      </c>
      <c r="AC48" s="179" t="str">
        <f t="shared" si="24"/>
        <v/>
      </c>
      <c r="AD48" s="188" t="str">
        <f t="shared" si="12"/>
        <v/>
      </c>
      <c r="AE48" s="189" t="str">
        <f t="shared" si="25"/>
        <v/>
      </c>
    </row>
    <row r="49" spans="2:31" x14ac:dyDescent="0.25">
      <c r="B49" s="243"/>
      <c r="C49" s="49"/>
      <c r="D49" s="146" t="str">
        <f t="shared" si="14"/>
        <v/>
      </c>
      <c r="E49" s="144"/>
      <c r="F49" s="119"/>
      <c r="G49" s="114"/>
      <c r="H49" s="120"/>
      <c r="I49" s="125"/>
      <c r="J49" s="115"/>
      <c r="K49" s="126"/>
      <c r="L49" s="125"/>
      <c r="M49" s="120"/>
      <c r="N49" s="119"/>
      <c r="O49" s="120"/>
      <c r="P49" s="119"/>
      <c r="Q49" s="114"/>
      <c r="R49" s="116" t="str">
        <f t="shared" si="15"/>
        <v/>
      </c>
      <c r="S49" s="132" t="str">
        <f t="shared" si="13"/>
        <v/>
      </c>
      <c r="T49" s="135" t="str">
        <f t="shared" si="16"/>
        <v/>
      </c>
      <c r="U49" s="136" t="str">
        <f t="shared" si="17"/>
        <v/>
      </c>
      <c r="V49" s="140" t="str">
        <f t="shared" si="18"/>
        <v/>
      </c>
      <c r="W49" s="139" t="str">
        <f t="shared" si="19"/>
        <v/>
      </c>
      <c r="X49" s="117" t="str">
        <f t="shared" si="20"/>
        <v/>
      </c>
      <c r="Y49" s="117" t="str">
        <f t="shared" si="21"/>
        <v/>
      </c>
      <c r="Z49" s="117" t="str">
        <f t="shared" si="22"/>
        <v/>
      </c>
      <c r="AA49" s="143" t="str">
        <f>IF(P49&lt;&gt;"",(P49+(Q49*X49)+(M49*(IF(H49='Emission Factors'!$B$3,Y49,Z49)))-((O49*Z49)+(N49*Y49))),"")</f>
        <v/>
      </c>
      <c r="AB49" s="182" t="str">
        <f t="shared" si="23"/>
        <v/>
      </c>
      <c r="AC49" s="179" t="str">
        <f t="shared" si="24"/>
        <v/>
      </c>
      <c r="AD49" s="188" t="str">
        <f t="shared" si="12"/>
        <v/>
      </c>
      <c r="AE49" s="189" t="str">
        <f t="shared" si="25"/>
        <v/>
      </c>
    </row>
    <row r="50" spans="2:31" x14ac:dyDescent="0.25">
      <c r="B50" s="243"/>
      <c r="C50" s="49"/>
      <c r="D50" s="146" t="str">
        <f t="shared" si="14"/>
        <v/>
      </c>
      <c r="E50" s="144"/>
      <c r="F50" s="119"/>
      <c r="G50" s="114"/>
      <c r="H50" s="120"/>
      <c r="I50" s="125"/>
      <c r="J50" s="115"/>
      <c r="K50" s="126"/>
      <c r="L50" s="125"/>
      <c r="M50" s="120"/>
      <c r="N50" s="119"/>
      <c r="O50" s="120"/>
      <c r="P50" s="119"/>
      <c r="Q50" s="114"/>
      <c r="R50" s="116" t="str">
        <f t="shared" si="15"/>
        <v/>
      </c>
      <c r="S50" s="132" t="str">
        <f t="shared" si="13"/>
        <v/>
      </c>
      <c r="T50" s="135" t="str">
        <f t="shared" si="16"/>
        <v/>
      </c>
      <c r="U50" s="136" t="str">
        <f t="shared" si="17"/>
        <v/>
      </c>
      <c r="V50" s="140" t="str">
        <f t="shared" si="18"/>
        <v/>
      </c>
      <c r="W50" s="139" t="str">
        <f t="shared" si="19"/>
        <v/>
      </c>
      <c r="X50" s="117" t="str">
        <f t="shared" si="20"/>
        <v/>
      </c>
      <c r="Y50" s="117" t="str">
        <f t="shared" si="21"/>
        <v/>
      </c>
      <c r="Z50" s="117" t="str">
        <f t="shared" si="22"/>
        <v/>
      </c>
      <c r="AA50" s="143" t="str">
        <f>IF(P50&lt;&gt;"",(P50+(Q50*X50)+(M50*(IF(H50='Emission Factors'!$B$3,Y50,Z50)))-((O50*Z50)+(N50*Y50))),"")</f>
        <v/>
      </c>
      <c r="AB50" s="182" t="str">
        <f t="shared" si="23"/>
        <v/>
      </c>
      <c r="AC50" s="179" t="str">
        <f t="shared" si="24"/>
        <v/>
      </c>
      <c r="AD50" s="188" t="str">
        <f t="shared" si="12"/>
        <v/>
      </c>
      <c r="AE50" s="189" t="str">
        <f t="shared" si="25"/>
        <v/>
      </c>
    </row>
    <row r="51" spans="2:31" x14ac:dyDescent="0.25">
      <c r="B51" s="243"/>
      <c r="C51" s="49"/>
      <c r="D51" s="146" t="str">
        <f t="shared" si="14"/>
        <v/>
      </c>
      <c r="E51" s="144"/>
      <c r="F51" s="119"/>
      <c r="G51" s="114"/>
      <c r="H51" s="120"/>
      <c r="I51" s="125"/>
      <c r="J51" s="115"/>
      <c r="K51" s="126"/>
      <c r="L51" s="125"/>
      <c r="M51" s="120"/>
      <c r="N51" s="119"/>
      <c r="O51" s="120"/>
      <c r="P51" s="119"/>
      <c r="Q51" s="114"/>
      <c r="R51" s="116" t="str">
        <f t="shared" si="15"/>
        <v/>
      </c>
      <c r="S51" s="132" t="str">
        <f t="shared" ref="S51:S76" si="26">IF(E51&lt;&gt;"",10,"")</f>
        <v/>
      </c>
      <c r="T51" s="135" t="str">
        <f t="shared" si="16"/>
        <v/>
      </c>
      <c r="U51" s="136" t="str">
        <f t="shared" si="17"/>
        <v/>
      </c>
      <c r="V51" s="140" t="str">
        <f t="shared" si="18"/>
        <v/>
      </c>
      <c r="W51" s="139" t="str">
        <f t="shared" si="19"/>
        <v/>
      </c>
      <c r="X51" s="117" t="str">
        <f t="shared" si="20"/>
        <v/>
      </c>
      <c r="Y51" s="117" t="str">
        <f t="shared" si="21"/>
        <v/>
      </c>
      <c r="Z51" s="117" t="str">
        <f t="shared" si="22"/>
        <v/>
      </c>
      <c r="AA51" s="143" t="str">
        <f>IF(P51&lt;&gt;"",(P51+(Q51*X51)+(M51*(IF(H51='Emission Factors'!$B$3,Y51,Z51)))-((O51*Z51)+(N51*Y51))),"")</f>
        <v/>
      </c>
      <c r="AB51" s="182" t="str">
        <f t="shared" si="23"/>
        <v/>
      </c>
      <c r="AC51" s="179" t="str">
        <f t="shared" si="24"/>
        <v/>
      </c>
      <c r="AD51" s="188" t="str">
        <f t="shared" si="12"/>
        <v/>
      </c>
      <c r="AE51" s="189" t="str">
        <f t="shared" si="25"/>
        <v/>
      </c>
    </row>
    <row r="52" spans="2:31" x14ac:dyDescent="0.25">
      <c r="B52" s="243"/>
      <c r="C52" s="49"/>
      <c r="D52" s="146" t="str">
        <f t="shared" si="14"/>
        <v/>
      </c>
      <c r="E52" s="144"/>
      <c r="F52" s="119"/>
      <c r="G52" s="114"/>
      <c r="H52" s="120"/>
      <c r="I52" s="125"/>
      <c r="J52" s="115"/>
      <c r="K52" s="126"/>
      <c r="L52" s="125"/>
      <c r="M52" s="120"/>
      <c r="N52" s="119"/>
      <c r="O52" s="120"/>
      <c r="P52" s="119"/>
      <c r="Q52" s="114"/>
      <c r="R52" s="116" t="str">
        <f t="shared" si="15"/>
        <v/>
      </c>
      <c r="S52" s="132" t="str">
        <f t="shared" si="26"/>
        <v/>
      </c>
      <c r="T52" s="135" t="str">
        <f t="shared" si="16"/>
        <v/>
      </c>
      <c r="U52" s="136" t="str">
        <f t="shared" si="17"/>
        <v/>
      </c>
      <c r="V52" s="140" t="str">
        <f t="shared" si="18"/>
        <v/>
      </c>
      <c r="W52" s="139" t="str">
        <f t="shared" si="19"/>
        <v/>
      </c>
      <c r="X52" s="117" t="str">
        <f t="shared" si="20"/>
        <v/>
      </c>
      <c r="Y52" s="117" t="str">
        <f t="shared" si="21"/>
        <v/>
      </c>
      <c r="Z52" s="117" t="str">
        <f t="shared" si="22"/>
        <v/>
      </c>
      <c r="AA52" s="143" t="str">
        <f>IF(P52&lt;&gt;"",(P52+(Q52*X52)+(M52*(IF(H52='Emission Factors'!$B$3,Y52,Z52)))-((O52*Z52)+(N52*Y52))),"")</f>
        <v/>
      </c>
      <c r="AB52" s="182" t="str">
        <f t="shared" si="23"/>
        <v/>
      </c>
      <c r="AC52" s="179" t="str">
        <f t="shared" si="24"/>
        <v/>
      </c>
      <c r="AD52" s="188" t="str">
        <f t="shared" si="12"/>
        <v/>
      </c>
      <c r="AE52" s="189" t="str">
        <f t="shared" si="25"/>
        <v/>
      </c>
    </row>
    <row r="53" spans="2:31" x14ac:dyDescent="0.25">
      <c r="B53" s="243"/>
      <c r="C53" s="49"/>
      <c r="D53" s="146" t="str">
        <f t="shared" si="14"/>
        <v/>
      </c>
      <c r="E53" s="144"/>
      <c r="F53" s="119"/>
      <c r="G53" s="114"/>
      <c r="H53" s="120"/>
      <c r="I53" s="125"/>
      <c r="J53" s="115"/>
      <c r="K53" s="126"/>
      <c r="L53" s="125"/>
      <c r="M53" s="120"/>
      <c r="N53" s="119"/>
      <c r="O53" s="120"/>
      <c r="P53" s="119"/>
      <c r="Q53" s="114"/>
      <c r="R53" s="116" t="str">
        <f t="shared" si="15"/>
        <v/>
      </c>
      <c r="S53" s="132" t="str">
        <f t="shared" si="26"/>
        <v/>
      </c>
      <c r="T53" s="135" t="str">
        <f t="shared" si="16"/>
        <v/>
      </c>
      <c r="U53" s="136" t="str">
        <f t="shared" si="17"/>
        <v/>
      </c>
      <c r="V53" s="140" t="str">
        <f t="shared" si="18"/>
        <v/>
      </c>
      <c r="W53" s="139" t="str">
        <f t="shared" si="19"/>
        <v/>
      </c>
      <c r="X53" s="117" t="str">
        <f t="shared" si="20"/>
        <v/>
      </c>
      <c r="Y53" s="117" t="str">
        <f t="shared" si="21"/>
        <v/>
      </c>
      <c r="Z53" s="117" t="str">
        <f t="shared" si="22"/>
        <v/>
      </c>
      <c r="AA53" s="143" t="str">
        <f>IF(P53&lt;&gt;"",(P53+(Q53*X53)+(M53*(IF(H53='Emission Factors'!$B$3,Y53,Z53)))-((O53*Z53)+(N53*Y53))),"")</f>
        <v/>
      </c>
      <c r="AB53" s="182" t="str">
        <f t="shared" si="23"/>
        <v/>
      </c>
      <c r="AC53" s="179" t="str">
        <f t="shared" si="24"/>
        <v/>
      </c>
      <c r="AD53" s="188" t="str">
        <f t="shared" si="12"/>
        <v/>
      </c>
      <c r="AE53" s="189" t="str">
        <f t="shared" si="25"/>
        <v/>
      </c>
    </row>
    <row r="54" spans="2:31" x14ac:dyDescent="0.25">
      <c r="B54" s="243"/>
      <c r="C54" s="49"/>
      <c r="D54" s="146" t="str">
        <f t="shared" si="14"/>
        <v/>
      </c>
      <c r="E54" s="144"/>
      <c r="F54" s="119"/>
      <c r="G54" s="114"/>
      <c r="H54" s="120"/>
      <c r="I54" s="125"/>
      <c r="J54" s="115"/>
      <c r="K54" s="126"/>
      <c r="L54" s="125"/>
      <c r="M54" s="120"/>
      <c r="N54" s="119"/>
      <c r="O54" s="120"/>
      <c r="P54" s="119"/>
      <c r="Q54" s="114"/>
      <c r="R54" s="116" t="str">
        <f t="shared" si="15"/>
        <v/>
      </c>
      <c r="S54" s="132" t="str">
        <f t="shared" si="26"/>
        <v/>
      </c>
      <c r="T54" s="135" t="str">
        <f t="shared" si="16"/>
        <v/>
      </c>
      <c r="U54" s="136" t="str">
        <f t="shared" si="17"/>
        <v/>
      </c>
      <c r="V54" s="140" t="str">
        <f t="shared" si="18"/>
        <v/>
      </c>
      <c r="W54" s="139" t="str">
        <f t="shared" si="19"/>
        <v/>
      </c>
      <c r="X54" s="117" t="str">
        <f t="shared" si="20"/>
        <v/>
      </c>
      <c r="Y54" s="117" t="str">
        <f t="shared" si="21"/>
        <v/>
      </c>
      <c r="Z54" s="117" t="str">
        <f t="shared" si="22"/>
        <v/>
      </c>
      <c r="AA54" s="143" t="str">
        <f>IF(P54&lt;&gt;"",(P54+(Q54*X54)+(M54*(IF(H54='Emission Factors'!$B$3,Y54,Z54)))-((O54*Z54)+(N54*Y54))),"")</f>
        <v/>
      </c>
      <c r="AB54" s="182" t="str">
        <f t="shared" si="23"/>
        <v/>
      </c>
      <c r="AC54" s="179" t="str">
        <f t="shared" si="24"/>
        <v/>
      </c>
      <c r="AD54" s="188" t="str">
        <f t="shared" si="12"/>
        <v/>
      </c>
      <c r="AE54" s="189" t="str">
        <f t="shared" si="25"/>
        <v/>
      </c>
    </row>
    <row r="55" spans="2:31" x14ac:dyDescent="0.25">
      <c r="B55" s="243"/>
      <c r="C55" s="49"/>
      <c r="D55" s="146" t="str">
        <f t="shared" si="14"/>
        <v/>
      </c>
      <c r="E55" s="144"/>
      <c r="F55" s="119"/>
      <c r="G55" s="114"/>
      <c r="H55" s="120"/>
      <c r="I55" s="125"/>
      <c r="J55" s="115"/>
      <c r="K55" s="126"/>
      <c r="L55" s="125"/>
      <c r="M55" s="120"/>
      <c r="N55" s="119"/>
      <c r="O55" s="120"/>
      <c r="P55" s="119"/>
      <c r="Q55" s="114"/>
      <c r="R55" s="116" t="str">
        <f t="shared" si="15"/>
        <v/>
      </c>
      <c r="S55" s="132" t="str">
        <f t="shared" si="26"/>
        <v/>
      </c>
      <c r="T55" s="135" t="str">
        <f t="shared" si="16"/>
        <v/>
      </c>
      <c r="U55" s="136" t="str">
        <f t="shared" si="17"/>
        <v/>
      </c>
      <c r="V55" s="140" t="str">
        <f t="shared" si="18"/>
        <v/>
      </c>
      <c r="W55" s="139" t="str">
        <f t="shared" si="19"/>
        <v/>
      </c>
      <c r="X55" s="117" t="str">
        <f t="shared" si="20"/>
        <v/>
      </c>
      <c r="Y55" s="117" t="str">
        <f t="shared" si="21"/>
        <v/>
      </c>
      <c r="Z55" s="117" t="str">
        <f t="shared" si="22"/>
        <v/>
      </c>
      <c r="AA55" s="143" t="str">
        <f>IF(P55&lt;&gt;"",(P55+(Q55*X55)+(M55*(IF(H55='Emission Factors'!$B$3,Y55,Z55)))-((O55*Z55)+(N55*Y55))),"")</f>
        <v/>
      </c>
      <c r="AB55" s="182" t="str">
        <f t="shared" si="23"/>
        <v/>
      </c>
      <c r="AC55" s="179" t="str">
        <f t="shared" si="24"/>
        <v/>
      </c>
      <c r="AD55" s="188" t="str">
        <f t="shared" si="12"/>
        <v/>
      </c>
      <c r="AE55" s="189" t="str">
        <f t="shared" si="25"/>
        <v/>
      </c>
    </row>
    <row r="56" spans="2:31" x14ac:dyDescent="0.25">
      <c r="B56" s="243"/>
      <c r="C56" s="49"/>
      <c r="D56" s="146" t="str">
        <f t="shared" si="14"/>
        <v/>
      </c>
      <c r="E56" s="144"/>
      <c r="F56" s="119"/>
      <c r="G56" s="114"/>
      <c r="H56" s="120"/>
      <c r="I56" s="125"/>
      <c r="J56" s="115"/>
      <c r="K56" s="126"/>
      <c r="L56" s="125"/>
      <c r="M56" s="120"/>
      <c r="N56" s="119"/>
      <c r="O56" s="120"/>
      <c r="P56" s="119"/>
      <c r="Q56" s="114"/>
      <c r="R56" s="116" t="str">
        <f t="shared" si="15"/>
        <v/>
      </c>
      <c r="S56" s="132" t="str">
        <f t="shared" si="26"/>
        <v/>
      </c>
      <c r="T56" s="135" t="str">
        <f t="shared" si="16"/>
        <v/>
      </c>
      <c r="U56" s="136" t="str">
        <f t="shared" si="17"/>
        <v/>
      </c>
      <c r="V56" s="140" t="str">
        <f t="shared" si="18"/>
        <v/>
      </c>
      <c r="W56" s="139" t="str">
        <f t="shared" si="19"/>
        <v/>
      </c>
      <c r="X56" s="117" t="str">
        <f t="shared" si="20"/>
        <v/>
      </c>
      <c r="Y56" s="117" t="str">
        <f t="shared" si="21"/>
        <v/>
      </c>
      <c r="Z56" s="117" t="str">
        <f t="shared" si="22"/>
        <v/>
      </c>
      <c r="AA56" s="143" t="str">
        <f>IF(P56&lt;&gt;"",(P56+(Q56*X56)+(M56*(IF(H56='Emission Factors'!$B$3,Y56,Z56)))-((O56*Z56)+(N56*Y56))),"")</f>
        <v/>
      </c>
      <c r="AB56" s="182" t="str">
        <f t="shared" si="23"/>
        <v/>
      </c>
      <c r="AC56" s="179" t="str">
        <f t="shared" si="24"/>
        <v/>
      </c>
      <c r="AD56" s="188" t="str">
        <f t="shared" si="12"/>
        <v/>
      </c>
      <c r="AE56" s="189" t="str">
        <f t="shared" si="25"/>
        <v/>
      </c>
    </row>
    <row r="57" spans="2:31" x14ac:dyDescent="0.25">
      <c r="B57" s="243"/>
      <c r="C57" s="49"/>
      <c r="D57" s="146" t="str">
        <f t="shared" si="14"/>
        <v/>
      </c>
      <c r="E57" s="144"/>
      <c r="F57" s="119"/>
      <c r="G57" s="114"/>
      <c r="H57" s="120"/>
      <c r="I57" s="125"/>
      <c r="J57" s="115"/>
      <c r="K57" s="126"/>
      <c r="L57" s="125"/>
      <c r="M57" s="120"/>
      <c r="N57" s="119"/>
      <c r="O57" s="120"/>
      <c r="P57" s="119"/>
      <c r="Q57" s="114"/>
      <c r="R57" s="116" t="str">
        <f t="shared" si="15"/>
        <v/>
      </c>
      <c r="S57" s="132" t="str">
        <f t="shared" si="26"/>
        <v/>
      </c>
      <c r="T57" s="135" t="str">
        <f t="shared" si="16"/>
        <v/>
      </c>
      <c r="U57" s="136" t="str">
        <f t="shared" si="17"/>
        <v/>
      </c>
      <c r="V57" s="140" t="str">
        <f t="shared" si="18"/>
        <v/>
      </c>
      <c r="W57" s="139" t="str">
        <f t="shared" si="19"/>
        <v/>
      </c>
      <c r="X57" s="117" t="str">
        <f t="shared" si="20"/>
        <v/>
      </c>
      <c r="Y57" s="117" t="str">
        <f t="shared" si="21"/>
        <v/>
      </c>
      <c r="Z57" s="117" t="str">
        <f t="shared" si="22"/>
        <v/>
      </c>
      <c r="AA57" s="143" t="str">
        <f>IF(P57&lt;&gt;"",(P57+(Q57*X57)+(M57*(IF(H57='Emission Factors'!$B$3,Y57,Z57)))-((O57*Z57)+(N57*Y57))),"")</f>
        <v/>
      </c>
      <c r="AB57" s="182" t="str">
        <f t="shared" si="23"/>
        <v/>
      </c>
      <c r="AC57" s="179" t="str">
        <f t="shared" si="24"/>
        <v/>
      </c>
      <c r="AD57" s="188" t="str">
        <f t="shared" si="12"/>
        <v/>
      </c>
      <c r="AE57" s="189" t="str">
        <f t="shared" si="25"/>
        <v/>
      </c>
    </row>
    <row r="58" spans="2:31" x14ac:dyDescent="0.25">
      <c r="B58" s="243"/>
      <c r="C58" s="49"/>
      <c r="D58" s="146" t="str">
        <f t="shared" si="14"/>
        <v/>
      </c>
      <c r="E58" s="144"/>
      <c r="F58" s="119"/>
      <c r="G58" s="114"/>
      <c r="H58" s="120"/>
      <c r="I58" s="125"/>
      <c r="J58" s="115"/>
      <c r="K58" s="126"/>
      <c r="L58" s="125"/>
      <c r="M58" s="120"/>
      <c r="N58" s="119"/>
      <c r="O58" s="120"/>
      <c r="P58" s="119"/>
      <c r="Q58" s="114"/>
      <c r="R58" s="116" t="str">
        <f t="shared" si="15"/>
        <v/>
      </c>
      <c r="S58" s="132" t="str">
        <f t="shared" si="26"/>
        <v/>
      </c>
      <c r="T58" s="135" t="str">
        <f t="shared" si="16"/>
        <v/>
      </c>
      <c r="U58" s="136" t="str">
        <f t="shared" si="17"/>
        <v/>
      </c>
      <c r="V58" s="140" t="str">
        <f t="shared" si="18"/>
        <v/>
      </c>
      <c r="W58" s="139" t="str">
        <f t="shared" si="19"/>
        <v/>
      </c>
      <c r="X58" s="117" t="str">
        <f t="shared" si="20"/>
        <v/>
      </c>
      <c r="Y58" s="117" t="str">
        <f t="shared" si="21"/>
        <v/>
      </c>
      <c r="Z58" s="117" t="str">
        <f t="shared" si="22"/>
        <v/>
      </c>
      <c r="AA58" s="143" t="str">
        <f>IF(P58&lt;&gt;"",(P58+(Q58*X58)+(M58*(IF(H58='Emission Factors'!$B$3,Y58,Z58)))-((O58*Z58)+(N58*Y58))),"")</f>
        <v/>
      </c>
      <c r="AB58" s="182" t="str">
        <f t="shared" si="23"/>
        <v/>
      </c>
      <c r="AC58" s="179" t="str">
        <f t="shared" si="24"/>
        <v/>
      </c>
      <c r="AD58" s="188" t="str">
        <f t="shared" si="12"/>
        <v/>
      </c>
      <c r="AE58" s="189" t="str">
        <f t="shared" si="25"/>
        <v/>
      </c>
    </row>
    <row r="59" spans="2:31" x14ac:dyDescent="0.25">
      <c r="B59" s="243"/>
      <c r="C59" s="49"/>
      <c r="D59" s="146" t="str">
        <f t="shared" si="14"/>
        <v/>
      </c>
      <c r="E59" s="144"/>
      <c r="F59" s="119"/>
      <c r="G59" s="114"/>
      <c r="H59" s="120"/>
      <c r="I59" s="125"/>
      <c r="J59" s="115"/>
      <c r="K59" s="126"/>
      <c r="L59" s="125"/>
      <c r="M59" s="120"/>
      <c r="N59" s="119"/>
      <c r="O59" s="120"/>
      <c r="P59" s="119"/>
      <c r="Q59" s="114"/>
      <c r="R59" s="116" t="str">
        <f t="shared" si="15"/>
        <v/>
      </c>
      <c r="S59" s="132" t="str">
        <f t="shared" si="26"/>
        <v/>
      </c>
      <c r="T59" s="135" t="str">
        <f t="shared" si="16"/>
        <v/>
      </c>
      <c r="U59" s="136" t="str">
        <f t="shared" si="17"/>
        <v/>
      </c>
      <c r="V59" s="140" t="str">
        <f t="shared" si="18"/>
        <v/>
      </c>
      <c r="W59" s="139" t="str">
        <f t="shared" si="19"/>
        <v/>
      </c>
      <c r="X59" s="117" t="str">
        <f t="shared" si="20"/>
        <v/>
      </c>
      <c r="Y59" s="117" t="str">
        <f t="shared" si="21"/>
        <v/>
      </c>
      <c r="Z59" s="117" t="str">
        <f t="shared" si="22"/>
        <v/>
      </c>
      <c r="AA59" s="143" t="str">
        <f>IF(P59&lt;&gt;"",(P59+(Q59*X59)+(M59*(IF(H59='Emission Factors'!$B$3,Y59,Z59)))-((O59*Z59)+(N59*Y59))),"")</f>
        <v/>
      </c>
      <c r="AB59" s="182" t="str">
        <f t="shared" si="23"/>
        <v/>
      </c>
      <c r="AC59" s="179" t="str">
        <f t="shared" si="24"/>
        <v/>
      </c>
      <c r="AD59" s="188" t="str">
        <f t="shared" si="12"/>
        <v/>
      </c>
      <c r="AE59" s="189" t="str">
        <f t="shared" si="25"/>
        <v/>
      </c>
    </row>
    <row r="60" spans="2:31" x14ac:dyDescent="0.25">
      <c r="B60" s="243"/>
      <c r="C60" s="49"/>
      <c r="D60" s="146" t="str">
        <f t="shared" si="14"/>
        <v/>
      </c>
      <c r="E60" s="144"/>
      <c r="F60" s="119"/>
      <c r="G60" s="114"/>
      <c r="H60" s="120"/>
      <c r="I60" s="125"/>
      <c r="J60" s="115"/>
      <c r="K60" s="126"/>
      <c r="L60" s="125"/>
      <c r="M60" s="120"/>
      <c r="N60" s="119"/>
      <c r="O60" s="120"/>
      <c r="P60" s="119"/>
      <c r="Q60" s="114"/>
      <c r="R60" s="116" t="str">
        <f t="shared" si="15"/>
        <v/>
      </c>
      <c r="S60" s="132" t="str">
        <f t="shared" si="26"/>
        <v/>
      </c>
      <c r="T60" s="135" t="str">
        <f t="shared" si="16"/>
        <v/>
      </c>
      <c r="U60" s="136" t="str">
        <f t="shared" si="17"/>
        <v/>
      </c>
      <c r="V60" s="140" t="str">
        <f t="shared" si="18"/>
        <v/>
      </c>
      <c r="W60" s="139" t="str">
        <f t="shared" si="19"/>
        <v/>
      </c>
      <c r="X60" s="117" t="str">
        <f t="shared" si="20"/>
        <v/>
      </c>
      <c r="Y60" s="117" t="str">
        <f t="shared" si="21"/>
        <v/>
      </c>
      <c r="Z60" s="117" t="str">
        <f t="shared" si="22"/>
        <v/>
      </c>
      <c r="AA60" s="143" t="str">
        <f>IF(P60&lt;&gt;"",(P60+(Q60*X60)+(M60*(IF(H60='Emission Factors'!$B$3,Y60,Z60)))-((O60*Z60)+(N60*Y60))),"")</f>
        <v/>
      </c>
      <c r="AB60" s="182" t="str">
        <f t="shared" si="23"/>
        <v/>
      </c>
      <c r="AC60" s="179" t="str">
        <f t="shared" si="24"/>
        <v/>
      </c>
      <c r="AD60" s="188" t="str">
        <f t="shared" si="12"/>
        <v/>
      </c>
      <c r="AE60" s="189" t="str">
        <f t="shared" si="25"/>
        <v/>
      </c>
    </row>
    <row r="61" spans="2:31" x14ac:dyDescent="0.25">
      <c r="B61" s="243"/>
      <c r="C61" s="49"/>
      <c r="D61" s="146" t="str">
        <f t="shared" si="14"/>
        <v/>
      </c>
      <c r="E61" s="144"/>
      <c r="F61" s="119"/>
      <c r="G61" s="114"/>
      <c r="H61" s="120"/>
      <c r="I61" s="125"/>
      <c r="J61" s="115"/>
      <c r="K61" s="126"/>
      <c r="L61" s="125"/>
      <c r="M61" s="120"/>
      <c r="N61" s="119"/>
      <c r="O61" s="120"/>
      <c r="P61" s="119"/>
      <c r="Q61" s="114"/>
      <c r="R61" s="116" t="str">
        <f t="shared" si="15"/>
        <v/>
      </c>
      <c r="S61" s="132" t="str">
        <f t="shared" si="26"/>
        <v/>
      </c>
      <c r="T61" s="135" t="str">
        <f t="shared" si="16"/>
        <v/>
      </c>
      <c r="U61" s="136" t="str">
        <f t="shared" si="17"/>
        <v/>
      </c>
      <c r="V61" s="140" t="str">
        <f t="shared" si="18"/>
        <v/>
      </c>
      <c r="W61" s="139" t="str">
        <f t="shared" si="19"/>
        <v/>
      </c>
      <c r="X61" s="117" t="str">
        <f t="shared" si="20"/>
        <v/>
      </c>
      <c r="Y61" s="117" t="str">
        <f t="shared" si="21"/>
        <v/>
      </c>
      <c r="Z61" s="117" t="str">
        <f t="shared" si="22"/>
        <v/>
      </c>
      <c r="AA61" s="143" t="str">
        <f>IF(P61&lt;&gt;"",(P61+(Q61*X61)+(M61*(IF(H61='Emission Factors'!$B$3,Y61,Z61)))-((O61*Z61)+(N61*Y61))),"")</f>
        <v/>
      </c>
      <c r="AB61" s="182" t="str">
        <f t="shared" si="23"/>
        <v/>
      </c>
      <c r="AC61" s="179" t="str">
        <f t="shared" si="24"/>
        <v/>
      </c>
      <c r="AD61" s="188" t="str">
        <f t="shared" si="12"/>
        <v/>
      </c>
      <c r="AE61" s="189" t="str">
        <f t="shared" si="25"/>
        <v/>
      </c>
    </row>
    <row r="62" spans="2:31" x14ac:dyDescent="0.25">
      <c r="B62" s="243"/>
      <c r="C62" s="49"/>
      <c r="D62" s="146" t="str">
        <f t="shared" si="14"/>
        <v/>
      </c>
      <c r="E62" s="144"/>
      <c r="F62" s="119"/>
      <c r="G62" s="114"/>
      <c r="H62" s="120"/>
      <c r="I62" s="125"/>
      <c r="J62" s="115"/>
      <c r="K62" s="126"/>
      <c r="L62" s="125"/>
      <c r="M62" s="120"/>
      <c r="N62" s="119"/>
      <c r="O62" s="120"/>
      <c r="P62" s="119"/>
      <c r="Q62" s="114"/>
      <c r="R62" s="116" t="str">
        <f t="shared" si="15"/>
        <v/>
      </c>
      <c r="S62" s="132" t="str">
        <f t="shared" si="26"/>
        <v/>
      </c>
      <c r="T62" s="135" t="str">
        <f t="shared" si="16"/>
        <v/>
      </c>
      <c r="U62" s="136" t="str">
        <f t="shared" si="17"/>
        <v/>
      </c>
      <c r="V62" s="140" t="str">
        <f t="shared" si="18"/>
        <v/>
      </c>
      <c r="W62" s="139" t="str">
        <f t="shared" si="19"/>
        <v/>
      </c>
      <c r="X62" s="117" t="str">
        <f t="shared" si="20"/>
        <v/>
      </c>
      <c r="Y62" s="117" t="str">
        <f t="shared" si="21"/>
        <v/>
      </c>
      <c r="Z62" s="117" t="str">
        <f t="shared" si="22"/>
        <v/>
      </c>
      <c r="AA62" s="143" t="str">
        <f>IF(P62&lt;&gt;"",(P62+(Q62*X62)+(M62*(IF(H62='Emission Factors'!$B$3,Y62,Z62)))-((O62*Z62)+(N62*Y62))),"")</f>
        <v/>
      </c>
      <c r="AB62" s="182" t="str">
        <f t="shared" si="23"/>
        <v/>
      </c>
      <c r="AC62" s="179" t="str">
        <f t="shared" si="24"/>
        <v/>
      </c>
      <c r="AD62" s="188" t="str">
        <f t="shared" si="12"/>
        <v/>
      </c>
      <c r="AE62" s="189" t="str">
        <f t="shared" si="25"/>
        <v/>
      </c>
    </row>
    <row r="63" spans="2:31" x14ac:dyDescent="0.25">
      <c r="B63" s="243"/>
      <c r="C63" s="49"/>
      <c r="D63" s="146" t="str">
        <f t="shared" si="14"/>
        <v/>
      </c>
      <c r="E63" s="144"/>
      <c r="F63" s="119"/>
      <c r="G63" s="114"/>
      <c r="H63" s="120"/>
      <c r="I63" s="125"/>
      <c r="J63" s="115"/>
      <c r="K63" s="126"/>
      <c r="L63" s="125"/>
      <c r="M63" s="120"/>
      <c r="N63" s="119"/>
      <c r="O63" s="120"/>
      <c r="P63" s="119"/>
      <c r="Q63" s="114"/>
      <c r="R63" s="116" t="str">
        <f t="shared" si="15"/>
        <v/>
      </c>
      <c r="S63" s="132" t="str">
        <f t="shared" si="26"/>
        <v/>
      </c>
      <c r="T63" s="135" t="str">
        <f t="shared" si="16"/>
        <v/>
      </c>
      <c r="U63" s="136" t="str">
        <f t="shared" si="17"/>
        <v/>
      </c>
      <c r="V63" s="140" t="str">
        <f t="shared" si="18"/>
        <v/>
      </c>
      <c r="W63" s="139" t="str">
        <f t="shared" si="19"/>
        <v/>
      </c>
      <c r="X63" s="117" t="str">
        <f t="shared" si="20"/>
        <v/>
      </c>
      <c r="Y63" s="117" t="str">
        <f t="shared" si="21"/>
        <v/>
      </c>
      <c r="Z63" s="117" t="str">
        <f t="shared" si="22"/>
        <v/>
      </c>
      <c r="AA63" s="143" t="str">
        <f>IF(P63&lt;&gt;"",(P63+(Q63*X63)+(M63*(IF(H63='Emission Factors'!$B$3,Y63,Z63)))-((O63*Z63)+(N63*Y63))),"")</f>
        <v/>
      </c>
      <c r="AB63" s="182" t="str">
        <f t="shared" si="23"/>
        <v/>
      </c>
      <c r="AC63" s="179" t="str">
        <f t="shared" si="24"/>
        <v/>
      </c>
      <c r="AD63" s="188" t="str">
        <f t="shared" si="12"/>
        <v/>
      </c>
      <c r="AE63" s="189" t="str">
        <f t="shared" si="25"/>
        <v/>
      </c>
    </row>
    <row r="64" spans="2:31" x14ac:dyDescent="0.25">
      <c r="B64" s="243"/>
      <c r="C64" s="49"/>
      <c r="D64" s="146" t="str">
        <f t="shared" si="14"/>
        <v/>
      </c>
      <c r="E64" s="144"/>
      <c r="F64" s="119"/>
      <c r="G64" s="114"/>
      <c r="H64" s="120"/>
      <c r="I64" s="125"/>
      <c r="J64" s="115"/>
      <c r="K64" s="126"/>
      <c r="L64" s="125"/>
      <c r="M64" s="120"/>
      <c r="N64" s="119"/>
      <c r="O64" s="120"/>
      <c r="P64" s="119"/>
      <c r="Q64" s="114"/>
      <c r="R64" s="116" t="str">
        <f t="shared" si="15"/>
        <v/>
      </c>
      <c r="S64" s="132" t="str">
        <f t="shared" si="26"/>
        <v/>
      </c>
      <c r="T64" s="135" t="str">
        <f t="shared" si="16"/>
        <v/>
      </c>
      <c r="U64" s="136" t="str">
        <f t="shared" si="17"/>
        <v/>
      </c>
      <c r="V64" s="140" t="str">
        <f t="shared" si="18"/>
        <v/>
      </c>
      <c r="W64" s="139" t="str">
        <f t="shared" si="19"/>
        <v/>
      </c>
      <c r="X64" s="117" t="str">
        <f t="shared" si="20"/>
        <v/>
      </c>
      <c r="Y64" s="117" t="str">
        <f t="shared" si="21"/>
        <v/>
      </c>
      <c r="Z64" s="117" t="str">
        <f t="shared" si="22"/>
        <v/>
      </c>
      <c r="AA64" s="143" t="str">
        <f>IF(P64&lt;&gt;"",(P64+(Q64*X64)+(M64*(IF(H64='Emission Factors'!$B$3,Y64,Z64)))-((O64*Z64)+(N64*Y64))),"")</f>
        <v/>
      </c>
      <c r="AB64" s="182" t="str">
        <f t="shared" si="23"/>
        <v/>
      </c>
      <c r="AC64" s="179" t="str">
        <f t="shared" si="24"/>
        <v/>
      </c>
      <c r="AD64" s="188" t="str">
        <f t="shared" si="12"/>
        <v/>
      </c>
      <c r="AE64" s="189" t="str">
        <f t="shared" si="25"/>
        <v/>
      </c>
    </row>
    <row r="65" spans="2:31" x14ac:dyDescent="0.25">
      <c r="B65" s="243"/>
      <c r="C65" s="49"/>
      <c r="D65" s="146" t="str">
        <f t="shared" si="14"/>
        <v/>
      </c>
      <c r="E65" s="144"/>
      <c r="F65" s="119"/>
      <c r="G65" s="114"/>
      <c r="H65" s="120"/>
      <c r="I65" s="125"/>
      <c r="J65" s="115"/>
      <c r="K65" s="126"/>
      <c r="L65" s="125"/>
      <c r="M65" s="120"/>
      <c r="N65" s="119"/>
      <c r="O65" s="120"/>
      <c r="P65" s="119"/>
      <c r="Q65" s="114"/>
      <c r="R65" s="116" t="str">
        <f t="shared" si="15"/>
        <v/>
      </c>
      <c r="S65" s="132" t="str">
        <f t="shared" si="26"/>
        <v/>
      </c>
      <c r="T65" s="135" t="str">
        <f t="shared" si="16"/>
        <v/>
      </c>
      <c r="U65" s="136" t="str">
        <f t="shared" si="17"/>
        <v/>
      </c>
      <c r="V65" s="140" t="str">
        <f t="shared" si="18"/>
        <v/>
      </c>
      <c r="W65" s="139" t="str">
        <f t="shared" si="19"/>
        <v/>
      </c>
      <c r="X65" s="117" t="str">
        <f t="shared" si="20"/>
        <v/>
      </c>
      <c r="Y65" s="117" t="str">
        <f t="shared" si="21"/>
        <v/>
      </c>
      <c r="Z65" s="117" t="str">
        <f t="shared" si="22"/>
        <v/>
      </c>
      <c r="AA65" s="143" t="str">
        <f>IF(P65&lt;&gt;"",(P65+(Q65*X65)+(M65*(IF(H65='Emission Factors'!$B$3,Y65,Z65)))-((O65*Z65)+(N65*Y65))),"")</f>
        <v/>
      </c>
      <c r="AB65" s="182" t="str">
        <f t="shared" si="23"/>
        <v/>
      </c>
      <c r="AC65" s="179" t="str">
        <f t="shared" si="24"/>
        <v/>
      </c>
      <c r="AD65" s="188" t="str">
        <f t="shared" si="12"/>
        <v/>
      </c>
      <c r="AE65" s="189" t="str">
        <f t="shared" si="25"/>
        <v/>
      </c>
    </row>
    <row r="66" spans="2:31" x14ac:dyDescent="0.25">
      <c r="B66" s="243"/>
      <c r="C66" s="49"/>
      <c r="D66" s="146" t="str">
        <f t="shared" si="14"/>
        <v/>
      </c>
      <c r="E66" s="144"/>
      <c r="F66" s="119"/>
      <c r="G66" s="114"/>
      <c r="H66" s="120"/>
      <c r="I66" s="125"/>
      <c r="J66" s="115"/>
      <c r="K66" s="126"/>
      <c r="L66" s="125"/>
      <c r="M66" s="120"/>
      <c r="N66" s="119"/>
      <c r="O66" s="120"/>
      <c r="P66" s="119"/>
      <c r="Q66" s="114"/>
      <c r="R66" s="116" t="str">
        <f t="shared" si="15"/>
        <v/>
      </c>
      <c r="S66" s="132" t="str">
        <f t="shared" si="26"/>
        <v/>
      </c>
      <c r="T66" s="135" t="str">
        <f t="shared" si="16"/>
        <v/>
      </c>
      <c r="U66" s="136" t="str">
        <f t="shared" si="17"/>
        <v/>
      </c>
      <c r="V66" s="140" t="str">
        <f t="shared" si="18"/>
        <v/>
      </c>
      <c r="W66" s="139" t="str">
        <f t="shared" si="19"/>
        <v/>
      </c>
      <c r="X66" s="117" t="str">
        <f t="shared" si="20"/>
        <v/>
      </c>
      <c r="Y66" s="117" t="str">
        <f t="shared" si="21"/>
        <v/>
      </c>
      <c r="Z66" s="117" t="str">
        <f t="shared" si="22"/>
        <v/>
      </c>
      <c r="AA66" s="143" t="str">
        <f>IF(P66&lt;&gt;"",(P66+(Q66*X66)+(M66*(IF(H66='Emission Factors'!$B$3,Y66,Z66)))-((O66*Z66)+(N66*Y66))),"")</f>
        <v/>
      </c>
      <c r="AB66" s="182" t="str">
        <f t="shared" si="23"/>
        <v/>
      </c>
      <c r="AC66" s="179" t="str">
        <f t="shared" si="24"/>
        <v/>
      </c>
      <c r="AD66" s="188" t="str">
        <f t="shared" si="12"/>
        <v/>
      </c>
      <c r="AE66" s="189" t="str">
        <f t="shared" si="25"/>
        <v/>
      </c>
    </row>
    <row r="67" spans="2:31" x14ac:dyDescent="0.25">
      <c r="B67" s="243"/>
      <c r="C67" s="49"/>
      <c r="D67" s="146" t="str">
        <f t="shared" si="14"/>
        <v/>
      </c>
      <c r="E67" s="144"/>
      <c r="F67" s="119"/>
      <c r="G67" s="114"/>
      <c r="H67" s="120"/>
      <c r="I67" s="125"/>
      <c r="J67" s="115"/>
      <c r="K67" s="126"/>
      <c r="L67" s="125"/>
      <c r="M67" s="120"/>
      <c r="N67" s="119"/>
      <c r="O67" s="120"/>
      <c r="P67" s="119"/>
      <c r="Q67" s="114"/>
      <c r="R67" s="116" t="str">
        <f t="shared" si="15"/>
        <v/>
      </c>
      <c r="S67" s="132" t="str">
        <f t="shared" si="26"/>
        <v/>
      </c>
      <c r="T67" s="135" t="str">
        <f t="shared" si="16"/>
        <v/>
      </c>
      <c r="U67" s="136" t="str">
        <f t="shared" si="17"/>
        <v/>
      </c>
      <c r="V67" s="140" t="str">
        <f t="shared" si="18"/>
        <v/>
      </c>
      <c r="W67" s="139" t="str">
        <f t="shared" si="19"/>
        <v/>
      </c>
      <c r="X67" s="117" t="str">
        <f t="shared" si="20"/>
        <v/>
      </c>
      <c r="Y67" s="117" t="str">
        <f t="shared" si="21"/>
        <v/>
      </c>
      <c r="Z67" s="117" t="str">
        <f t="shared" si="22"/>
        <v/>
      </c>
      <c r="AA67" s="143" t="str">
        <f>IF(P67&lt;&gt;"",(P67+(Q67*X67)+(M67*(IF(H67='Emission Factors'!$B$3,Y67,Z67)))-((O67*Z67)+(N67*Y67))),"")</f>
        <v/>
      </c>
      <c r="AB67" s="182" t="str">
        <f t="shared" si="23"/>
        <v/>
      </c>
      <c r="AC67" s="179" t="str">
        <f t="shared" si="24"/>
        <v/>
      </c>
      <c r="AD67" s="188" t="str">
        <f t="shared" si="12"/>
        <v/>
      </c>
      <c r="AE67" s="189" t="str">
        <f t="shared" si="25"/>
        <v/>
      </c>
    </row>
    <row r="68" spans="2:31" x14ac:dyDescent="0.25">
      <c r="B68" s="243"/>
      <c r="C68" s="49"/>
      <c r="D68" s="146" t="str">
        <f t="shared" si="14"/>
        <v/>
      </c>
      <c r="E68" s="144"/>
      <c r="F68" s="119"/>
      <c r="G68" s="114"/>
      <c r="H68" s="120"/>
      <c r="I68" s="125"/>
      <c r="J68" s="115"/>
      <c r="K68" s="126"/>
      <c r="L68" s="125"/>
      <c r="M68" s="120"/>
      <c r="N68" s="119"/>
      <c r="O68" s="120"/>
      <c r="P68" s="119"/>
      <c r="Q68" s="114"/>
      <c r="R68" s="116" t="str">
        <f t="shared" si="15"/>
        <v/>
      </c>
      <c r="S68" s="132" t="str">
        <f t="shared" si="26"/>
        <v/>
      </c>
      <c r="T68" s="135" t="str">
        <f t="shared" si="16"/>
        <v/>
      </c>
      <c r="U68" s="136" t="str">
        <f t="shared" si="17"/>
        <v/>
      </c>
      <c r="V68" s="140" t="str">
        <f t="shared" si="18"/>
        <v/>
      </c>
      <c r="W68" s="139" t="str">
        <f t="shared" si="19"/>
        <v/>
      </c>
      <c r="X68" s="117" t="str">
        <f t="shared" si="20"/>
        <v/>
      </c>
      <c r="Y68" s="117" t="str">
        <f t="shared" si="21"/>
        <v/>
      </c>
      <c r="Z68" s="117" t="str">
        <f t="shared" si="22"/>
        <v/>
      </c>
      <c r="AA68" s="143" t="str">
        <f>IF(P68&lt;&gt;"",(P68+(Q68*X68)+(M68*(IF(H68='Emission Factors'!$B$3,Y68,Z68)))-((O68*Z68)+(N68*Y68))),"")</f>
        <v/>
      </c>
      <c r="AB68" s="182" t="str">
        <f t="shared" si="23"/>
        <v/>
      </c>
      <c r="AC68" s="179" t="str">
        <f t="shared" si="24"/>
        <v/>
      </c>
      <c r="AD68" s="188" t="str">
        <f t="shared" si="12"/>
        <v/>
      </c>
      <c r="AE68" s="189" t="str">
        <f t="shared" si="25"/>
        <v/>
      </c>
    </row>
    <row r="69" spans="2:31" x14ac:dyDescent="0.25">
      <c r="B69" s="243"/>
      <c r="C69" s="49"/>
      <c r="D69" s="146" t="str">
        <f t="shared" si="14"/>
        <v/>
      </c>
      <c r="E69" s="144"/>
      <c r="F69" s="119"/>
      <c r="G69" s="114"/>
      <c r="H69" s="120"/>
      <c r="I69" s="125"/>
      <c r="J69" s="115"/>
      <c r="K69" s="126"/>
      <c r="L69" s="125"/>
      <c r="M69" s="120"/>
      <c r="N69" s="119"/>
      <c r="O69" s="120"/>
      <c r="P69" s="119"/>
      <c r="Q69" s="114"/>
      <c r="R69" s="116" t="str">
        <f t="shared" si="15"/>
        <v/>
      </c>
      <c r="S69" s="132" t="str">
        <f t="shared" si="26"/>
        <v/>
      </c>
      <c r="T69" s="135" t="str">
        <f t="shared" si="16"/>
        <v/>
      </c>
      <c r="U69" s="136" t="str">
        <f t="shared" si="17"/>
        <v/>
      </c>
      <c r="V69" s="140" t="str">
        <f t="shared" si="18"/>
        <v/>
      </c>
      <c r="W69" s="139" t="str">
        <f t="shared" si="19"/>
        <v/>
      </c>
      <c r="X69" s="117" t="str">
        <f t="shared" si="20"/>
        <v/>
      </c>
      <c r="Y69" s="117" t="str">
        <f t="shared" si="21"/>
        <v/>
      </c>
      <c r="Z69" s="117" t="str">
        <f t="shared" si="22"/>
        <v/>
      </c>
      <c r="AA69" s="143" t="str">
        <f>IF(P69&lt;&gt;"",(P69+(Q69*X69)+(M69*(IF(H69='Emission Factors'!$B$3,Y69,Z69)))-((O69*Z69)+(N69*Y69))),"")</f>
        <v/>
      </c>
      <c r="AB69" s="182" t="str">
        <f t="shared" si="23"/>
        <v/>
      </c>
      <c r="AC69" s="179" t="str">
        <f t="shared" si="24"/>
        <v/>
      </c>
      <c r="AD69" s="188" t="str">
        <f t="shared" si="12"/>
        <v/>
      </c>
      <c r="AE69" s="189" t="str">
        <f t="shared" si="25"/>
        <v/>
      </c>
    </row>
    <row r="70" spans="2:31" x14ac:dyDescent="0.25">
      <c r="B70" s="243"/>
      <c r="C70" s="49"/>
      <c r="D70" s="146" t="str">
        <f t="shared" si="14"/>
        <v/>
      </c>
      <c r="E70" s="144"/>
      <c r="F70" s="119"/>
      <c r="G70" s="114"/>
      <c r="H70" s="120"/>
      <c r="I70" s="125"/>
      <c r="J70" s="115"/>
      <c r="K70" s="126"/>
      <c r="L70" s="125"/>
      <c r="M70" s="120"/>
      <c r="N70" s="119"/>
      <c r="O70" s="120"/>
      <c r="P70" s="119"/>
      <c r="Q70" s="114"/>
      <c r="R70" s="116" t="str">
        <f t="shared" si="15"/>
        <v/>
      </c>
      <c r="S70" s="132" t="str">
        <f t="shared" si="26"/>
        <v/>
      </c>
      <c r="T70" s="135" t="str">
        <f t="shared" si="16"/>
        <v/>
      </c>
      <c r="U70" s="136" t="str">
        <f t="shared" si="17"/>
        <v/>
      </c>
      <c r="V70" s="140" t="str">
        <f t="shared" si="18"/>
        <v/>
      </c>
      <c r="W70" s="139" t="str">
        <f t="shared" si="19"/>
        <v/>
      </c>
      <c r="X70" s="117" t="str">
        <f t="shared" si="20"/>
        <v/>
      </c>
      <c r="Y70" s="117" t="str">
        <f t="shared" si="21"/>
        <v/>
      </c>
      <c r="Z70" s="117" t="str">
        <f t="shared" si="22"/>
        <v/>
      </c>
      <c r="AA70" s="143" t="str">
        <f>IF(P70&lt;&gt;"",(P70+(Q70*X70)+(M70*(IF(H70='Emission Factors'!$B$3,Y70,Z70)))-((O70*Z70)+(N70*Y70))),"")</f>
        <v/>
      </c>
      <c r="AB70" s="182" t="str">
        <f t="shared" si="23"/>
        <v/>
      </c>
      <c r="AC70" s="179" t="str">
        <f t="shared" si="24"/>
        <v/>
      </c>
      <c r="AD70" s="188" t="str">
        <f t="shared" si="12"/>
        <v/>
      </c>
      <c r="AE70" s="189" t="str">
        <f t="shared" si="25"/>
        <v/>
      </c>
    </row>
    <row r="71" spans="2:31" x14ac:dyDescent="0.25">
      <c r="B71" s="243"/>
      <c r="C71" s="49"/>
      <c r="D71" s="146" t="str">
        <f t="shared" si="14"/>
        <v/>
      </c>
      <c r="E71" s="144"/>
      <c r="F71" s="119"/>
      <c r="G71" s="114"/>
      <c r="H71" s="120"/>
      <c r="I71" s="125"/>
      <c r="J71" s="115"/>
      <c r="K71" s="126"/>
      <c r="L71" s="125"/>
      <c r="M71" s="120"/>
      <c r="N71" s="119"/>
      <c r="O71" s="120"/>
      <c r="P71" s="119"/>
      <c r="Q71" s="114"/>
      <c r="R71" s="116" t="str">
        <f t="shared" si="15"/>
        <v/>
      </c>
      <c r="S71" s="132" t="str">
        <f t="shared" si="26"/>
        <v/>
      </c>
      <c r="T71" s="135" t="str">
        <f t="shared" si="16"/>
        <v/>
      </c>
      <c r="U71" s="136" t="str">
        <f t="shared" si="17"/>
        <v/>
      </c>
      <c r="V71" s="140" t="str">
        <f t="shared" si="18"/>
        <v/>
      </c>
      <c r="W71" s="139" t="str">
        <f t="shared" si="19"/>
        <v/>
      </c>
      <c r="X71" s="117" t="str">
        <f t="shared" si="20"/>
        <v/>
      </c>
      <c r="Y71" s="117" t="str">
        <f t="shared" si="21"/>
        <v/>
      </c>
      <c r="Z71" s="117" t="str">
        <f t="shared" si="22"/>
        <v/>
      </c>
      <c r="AA71" s="143" t="str">
        <f>IF(P71&lt;&gt;"",(P71+(Q71*X71)+(M71*(IF(H71='Emission Factors'!$B$3,Y71,Z71)))-((O71*Z71)+(N71*Y71))),"")</f>
        <v/>
      </c>
      <c r="AB71" s="182" t="str">
        <f t="shared" si="23"/>
        <v/>
      </c>
      <c r="AC71" s="179" t="str">
        <f t="shared" si="24"/>
        <v/>
      </c>
      <c r="AD71" s="188" t="str">
        <f t="shared" si="12"/>
        <v/>
      </c>
      <c r="AE71" s="189" t="str">
        <f t="shared" si="25"/>
        <v/>
      </c>
    </row>
    <row r="72" spans="2:31" x14ac:dyDescent="0.25">
      <c r="B72" s="243"/>
      <c r="C72" s="49"/>
      <c r="D72" s="146" t="str">
        <f t="shared" si="14"/>
        <v/>
      </c>
      <c r="E72" s="144"/>
      <c r="F72" s="119"/>
      <c r="G72" s="114"/>
      <c r="H72" s="120"/>
      <c r="I72" s="125"/>
      <c r="J72" s="115"/>
      <c r="K72" s="126"/>
      <c r="L72" s="125"/>
      <c r="M72" s="120"/>
      <c r="N72" s="119"/>
      <c r="O72" s="120"/>
      <c r="P72" s="119"/>
      <c r="Q72" s="114"/>
      <c r="R72" s="116" t="str">
        <f t="shared" si="15"/>
        <v/>
      </c>
      <c r="S72" s="132" t="str">
        <f t="shared" si="26"/>
        <v/>
      </c>
      <c r="T72" s="135" t="str">
        <f t="shared" si="16"/>
        <v/>
      </c>
      <c r="U72" s="136" t="str">
        <f t="shared" si="17"/>
        <v/>
      </c>
      <c r="V72" s="140" t="str">
        <f t="shared" si="18"/>
        <v/>
      </c>
      <c r="W72" s="139" t="str">
        <f t="shared" si="19"/>
        <v/>
      </c>
      <c r="X72" s="117" t="str">
        <f t="shared" si="20"/>
        <v/>
      </c>
      <c r="Y72" s="117" t="str">
        <f t="shared" si="21"/>
        <v/>
      </c>
      <c r="Z72" s="117" t="str">
        <f t="shared" si="22"/>
        <v/>
      </c>
      <c r="AA72" s="143" t="str">
        <f>IF(P72&lt;&gt;"",(P72+(Q72*X72)+(M72*(IF(H72='Emission Factors'!$B$3,Y72,Z72)))-((O72*Z72)+(N72*Y72))),"")</f>
        <v/>
      </c>
      <c r="AB72" s="182" t="str">
        <f t="shared" si="23"/>
        <v/>
      </c>
      <c r="AC72" s="179" t="str">
        <f t="shared" si="24"/>
        <v/>
      </c>
      <c r="AD72" s="188" t="str">
        <f t="shared" si="12"/>
        <v/>
      </c>
      <c r="AE72" s="189" t="str">
        <f t="shared" si="25"/>
        <v/>
      </c>
    </row>
    <row r="73" spans="2:31" x14ac:dyDescent="0.25">
      <c r="B73" s="243"/>
      <c r="C73" s="49"/>
      <c r="D73" s="146" t="str">
        <f t="shared" si="14"/>
        <v/>
      </c>
      <c r="E73" s="144"/>
      <c r="F73" s="119"/>
      <c r="G73" s="114"/>
      <c r="H73" s="120"/>
      <c r="I73" s="125"/>
      <c r="J73" s="115"/>
      <c r="K73" s="126"/>
      <c r="L73" s="125"/>
      <c r="M73" s="120"/>
      <c r="N73" s="119"/>
      <c r="O73" s="120"/>
      <c r="P73" s="119"/>
      <c r="Q73" s="114"/>
      <c r="R73" s="116" t="str">
        <f t="shared" si="15"/>
        <v/>
      </c>
      <c r="S73" s="132" t="str">
        <f t="shared" si="26"/>
        <v/>
      </c>
      <c r="T73" s="135" t="str">
        <f t="shared" si="16"/>
        <v/>
      </c>
      <c r="U73" s="136" t="str">
        <f t="shared" si="17"/>
        <v/>
      </c>
      <c r="V73" s="140" t="str">
        <f t="shared" si="18"/>
        <v/>
      </c>
      <c r="W73" s="139" t="str">
        <f t="shared" si="19"/>
        <v/>
      </c>
      <c r="X73" s="117" t="str">
        <f t="shared" si="20"/>
        <v/>
      </c>
      <c r="Y73" s="117" t="str">
        <f t="shared" si="21"/>
        <v/>
      </c>
      <c r="Z73" s="117" t="str">
        <f t="shared" si="22"/>
        <v/>
      </c>
      <c r="AA73" s="143" t="str">
        <f>IF(P73&lt;&gt;"",(P73+(Q73*X73)+(M73*(IF(H73='Emission Factors'!$B$3,Y73,Z73)))-((O73*Z73)+(N73*Y73))),"")</f>
        <v/>
      </c>
      <c r="AB73" s="182" t="str">
        <f t="shared" si="23"/>
        <v/>
      </c>
      <c r="AC73" s="179" t="str">
        <f t="shared" si="24"/>
        <v/>
      </c>
      <c r="AD73" s="188" t="str">
        <f t="shared" si="12"/>
        <v/>
      </c>
      <c r="AE73" s="189" t="str">
        <f t="shared" si="25"/>
        <v/>
      </c>
    </row>
    <row r="74" spans="2:31" x14ac:dyDescent="0.25">
      <c r="B74" s="243"/>
      <c r="C74" s="49"/>
      <c r="D74" s="146" t="str">
        <f t="shared" si="14"/>
        <v/>
      </c>
      <c r="E74" s="144"/>
      <c r="F74" s="119"/>
      <c r="G74" s="114"/>
      <c r="H74" s="120"/>
      <c r="I74" s="125"/>
      <c r="J74" s="115"/>
      <c r="K74" s="126"/>
      <c r="L74" s="125"/>
      <c r="M74" s="120"/>
      <c r="N74" s="119"/>
      <c r="O74" s="120"/>
      <c r="P74" s="119"/>
      <c r="Q74" s="114"/>
      <c r="R74" s="116" t="str">
        <f t="shared" si="15"/>
        <v/>
      </c>
      <c r="S74" s="132" t="str">
        <f t="shared" si="26"/>
        <v/>
      </c>
      <c r="T74" s="135" t="str">
        <f t="shared" si="16"/>
        <v/>
      </c>
      <c r="U74" s="136" t="str">
        <f t="shared" si="17"/>
        <v/>
      </c>
      <c r="V74" s="140" t="str">
        <f t="shared" si="18"/>
        <v/>
      </c>
      <c r="W74" s="139" t="str">
        <f t="shared" si="19"/>
        <v/>
      </c>
      <c r="X74" s="117" t="str">
        <f t="shared" si="20"/>
        <v/>
      </c>
      <c r="Y74" s="117" t="str">
        <f t="shared" si="21"/>
        <v/>
      </c>
      <c r="Z74" s="117" t="str">
        <f t="shared" si="22"/>
        <v/>
      </c>
      <c r="AA74" s="143" t="str">
        <f>IF(P74&lt;&gt;"",(P74+(Q74*X74)+(M74*(IF(H74='Emission Factors'!$B$3,Y74,Z74)))-((O74*Z74)+(N74*Y74))),"")</f>
        <v/>
      </c>
      <c r="AB74" s="182" t="str">
        <f t="shared" si="23"/>
        <v/>
      </c>
      <c r="AC74" s="179" t="str">
        <f t="shared" si="24"/>
        <v/>
      </c>
      <c r="AD74" s="188" t="str">
        <f t="shared" si="12"/>
        <v/>
      </c>
      <c r="AE74" s="189" t="str">
        <f t="shared" si="25"/>
        <v/>
      </c>
    </row>
    <row r="75" spans="2:31" x14ac:dyDescent="0.25">
      <c r="B75" s="243"/>
      <c r="C75" s="49"/>
      <c r="D75" s="146" t="str">
        <f t="shared" si="14"/>
        <v/>
      </c>
      <c r="E75" s="144"/>
      <c r="F75" s="119"/>
      <c r="G75" s="114"/>
      <c r="H75" s="120"/>
      <c r="I75" s="125"/>
      <c r="J75" s="115"/>
      <c r="K75" s="126"/>
      <c r="L75" s="125"/>
      <c r="M75" s="120"/>
      <c r="N75" s="119"/>
      <c r="O75" s="120"/>
      <c r="P75" s="119"/>
      <c r="Q75" s="114"/>
      <c r="R75" s="116" t="str">
        <f t="shared" si="15"/>
        <v/>
      </c>
      <c r="S75" s="132" t="str">
        <f t="shared" si="26"/>
        <v/>
      </c>
      <c r="T75" s="135" t="str">
        <f t="shared" si="16"/>
        <v/>
      </c>
      <c r="U75" s="136" t="str">
        <f t="shared" si="17"/>
        <v/>
      </c>
      <c r="V75" s="140" t="str">
        <f t="shared" si="18"/>
        <v/>
      </c>
      <c r="W75" s="139" t="str">
        <f t="shared" si="19"/>
        <v/>
      </c>
      <c r="X75" s="117" t="str">
        <f t="shared" si="20"/>
        <v/>
      </c>
      <c r="Y75" s="117" t="str">
        <f t="shared" si="21"/>
        <v/>
      </c>
      <c r="Z75" s="117" t="str">
        <f t="shared" si="22"/>
        <v/>
      </c>
      <c r="AA75" s="143" t="str">
        <f>IF(P75&lt;&gt;"",(P75+(Q75*X75)+(M75*(IF(H75='Emission Factors'!$B$3,Y75,Z75)))-((O75*Z75)+(N75*Y75))),"")</f>
        <v/>
      </c>
      <c r="AB75" s="182" t="str">
        <f t="shared" si="23"/>
        <v/>
      </c>
      <c r="AC75" s="179" t="str">
        <f t="shared" si="24"/>
        <v/>
      </c>
      <c r="AD75" s="188" t="str">
        <f t="shared" si="12"/>
        <v/>
      </c>
      <c r="AE75" s="189" t="str">
        <f t="shared" si="25"/>
        <v/>
      </c>
    </row>
    <row r="76" spans="2:31" ht="15.75" thickBot="1" x14ac:dyDescent="0.3">
      <c r="B76" s="243"/>
      <c r="C76" s="49"/>
      <c r="D76" s="147" t="str">
        <f t="shared" si="14"/>
        <v/>
      </c>
      <c r="E76" s="145"/>
      <c r="F76" s="121"/>
      <c r="G76" s="122"/>
      <c r="H76" s="123"/>
      <c r="I76" s="127"/>
      <c r="J76" s="128"/>
      <c r="K76" s="129"/>
      <c r="L76" s="127"/>
      <c r="M76" s="123"/>
      <c r="N76" s="121"/>
      <c r="O76" s="123"/>
      <c r="P76" s="121"/>
      <c r="Q76" s="122"/>
      <c r="R76" s="133" t="str">
        <f t="shared" si="15"/>
        <v/>
      </c>
      <c r="S76" s="134" t="str">
        <f t="shared" si="26"/>
        <v/>
      </c>
      <c r="T76" s="137" t="str">
        <f t="shared" si="16"/>
        <v/>
      </c>
      <c r="U76" s="138" t="str">
        <f t="shared" si="17"/>
        <v/>
      </c>
      <c r="V76" s="141" t="str">
        <f t="shared" si="18"/>
        <v/>
      </c>
      <c r="W76" s="139" t="str">
        <f t="shared" si="19"/>
        <v/>
      </c>
      <c r="X76" s="117" t="str">
        <f t="shared" si="20"/>
        <v/>
      </c>
      <c r="Y76" s="117" t="str">
        <f t="shared" si="21"/>
        <v/>
      </c>
      <c r="Z76" s="117" t="str">
        <f t="shared" si="22"/>
        <v/>
      </c>
      <c r="AA76" s="143" t="str">
        <f>IF(P76&lt;&gt;"",(P76+(Q76*X76)+(M76*(IF(H76='Emission Factors'!$B$3,Y76,Z76)))-((O76*Z76)+(N76*Y76))),"")</f>
        <v/>
      </c>
      <c r="AB76" s="183" t="str">
        <f t="shared" si="23"/>
        <v/>
      </c>
      <c r="AC76" s="181" t="str">
        <f t="shared" si="24"/>
        <v/>
      </c>
      <c r="AD76" s="190" t="str">
        <f t="shared" si="12"/>
        <v/>
      </c>
      <c r="AE76" s="191" t="str">
        <f t="shared" si="25"/>
        <v/>
      </c>
    </row>
  </sheetData>
  <mergeCells count="9">
    <mergeCell ref="B14:B76"/>
    <mergeCell ref="E7:U8"/>
    <mergeCell ref="E9:E10"/>
    <mergeCell ref="F9:H10"/>
    <mergeCell ref="I9:K10"/>
    <mergeCell ref="L9:M10"/>
    <mergeCell ref="N9:O10"/>
    <mergeCell ref="P9:S10"/>
    <mergeCell ref="T9:U10"/>
  </mergeCells>
  <conditionalFormatting sqref="I14:I76">
    <cfRule type="expression" dxfId="18" priority="8">
      <formula>AND(OR(F14&lt;&gt;"", G14&lt;&gt;""), ISERROR(FIND("Electricity", F14)), ISERROR(FIND("Electricity", G14)))</formula>
    </cfRule>
  </conditionalFormatting>
  <conditionalFormatting sqref="J14:J76">
    <cfRule type="expression" dxfId="17" priority="7">
      <formula>AND(F14&lt;&gt;"", F14="Electricity")</formula>
    </cfRule>
  </conditionalFormatting>
  <conditionalFormatting sqref="K14:K76">
    <cfRule type="expression" dxfId="16" priority="11">
      <formula>AND(F14&lt;&gt;"", OR(G14="", G14="Electricity"))</formula>
    </cfRule>
  </conditionalFormatting>
  <conditionalFormatting sqref="L14:L76">
    <cfRule type="expression" dxfId="15" priority="6">
      <formula>AND(F14&lt;&gt;"", H14="")</formula>
    </cfRule>
  </conditionalFormatting>
  <conditionalFormatting sqref="M14:M76">
    <cfRule type="expression" dxfId="14" priority="5">
      <formula>AND(F14&lt;&gt;"", H14="")</formula>
    </cfRule>
  </conditionalFormatting>
  <conditionalFormatting sqref="N14:N76">
    <cfRule type="expression" dxfId="13" priority="4">
      <formula>AND(OR(F14&lt;&gt;"", G14&lt;&gt;""), ISERROR(FIND("Electricity", F14)), ISERROR(FIND("Electricity", G14)))</formula>
    </cfRule>
  </conditionalFormatting>
  <conditionalFormatting sqref="O14:O76">
    <cfRule type="expression" dxfId="12" priority="3">
      <formula>AND(F14&lt;&gt;"", F14="Electricity", OR(G14="", G14="Electricity"))</formula>
    </cfRule>
  </conditionalFormatting>
  <conditionalFormatting sqref="T14:T76">
    <cfRule type="expression" dxfId="11" priority="2">
      <formula>AND(OR(F14&lt;&gt;"", G14&lt;&gt;""), ISERROR(FIND("Electricity", F14)), ISERROR(FIND("Electricity", G14)), ISERROR(FIND("Electricity",H14)))</formula>
    </cfRule>
  </conditionalFormatting>
  <conditionalFormatting sqref="U14:U76">
    <cfRule type="expression" dxfId="10" priority="1">
      <formula>AND(F14&lt;&gt;"", F14="Electricity", OR(G14="", G14="Electricity"))</formula>
    </cfRule>
  </conditionalFormatting>
  <dataValidations count="1">
    <dataValidation type="whole" allowBlank="1" showInputMessage="1" showErrorMessage="1" sqref="S14:S76" xr:uid="{A45A50EF-B1C8-4CEF-86BD-2BB1A11F8E1C}">
      <formula1>1</formula1>
      <formula2>100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BEA6E3-7BAF-4261-85D9-176DE400E2BF}">
          <x14:formula1>
            <xm:f>'Emission Factors'!$B$3:$B$14</xm:f>
          </x14:formula1>
          <xm:sqref>F14:H76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pageSetUpPr autoPageBreaks="0"/>
  </sheetPr>
  <dimension ref="B1:DG87"/>
  <sheetViews>
    <sheetView topLeftCell="A24" zoomScale="79" zoomScaleNormal="79" workbookViewId="0">
      <pane xSplit="5" topLeftCell="I1" activePane="topRight" state="frozen"/>
      <selection pane="topRight" activeCell="Z57" sqref="Z57"/>
    </sheetView>
  </sheetViews>
  <sheetFormatPr defaultColWidth="8.7109375" defaultRowHeight="15" x14ac:dyDescent="0.25"/>
  <cols>
    <col min="1" max="1" width="1.42578125" style="21" customWidth="1"/>
    <col min="2" max="2" width="3.140625" style="21" customWidth="1"/>
    <col min="3" max="3" width="14.5703125" style="21" customWidth="1"/>
    <col min="4" max="4" width="33.7109375" style="21" customWidth="1"/>
    <col min="5" max="5" width="58.5703125" style="21" customWidth="1"/>
    <col min="6" max="6" width="60.5703125" style="21" customWidth="1"/>
    <col min="7" max="7" width="17.42578125" style="21" customWidth="1"/>
    <col min="8" max="8" width="27.7109375" style="21" customWidth="1"/>
    <col min="9" max="9" width="25.28515625" style="21" customWidth="1"/>
    <col min="10" max="10" width="22.28515625" style="21" customWidth="1"/>
    <col min="11" max="11" width="17.140625" style="21" customWidth="1"/>
    <col min="12" max="15" width="12.7109375" style="21" customWidth="1"/>
    <col min="16" max="16" width="13.42578125" style="21" bestFit="1" customWidth="1"/>
    <col min="17" max="17" width="15.7109375" style="21" customWidth="1"/>
    <col min="18" max="18" width="17.5703125" style="21" customWidth="1"/>
    <col min="19" max="23" width="10.5703125" style="21" customWidth="1"/>
    <col min="24" max="24" width="11.7109375" style="21" customWidth="1" collapsed="1"/>
    <col min="25" max="29" width="10.5703125" style="21" customWidth="1"/>
    <col min="30" max="30" width="14.85546875" style="21" customWidth="1"/>
    <col min="31" max="31" width="10.5703125" style="21" customWidth="1"/>
    <col min="32" max="32" width="10.5703125" style="21" hidden="1" customWidth="1"/>
    <col min="33" max="33" width="11.42578125" style="21" hidden="1" customWidth="1"/>
    <col min="34" max="34" width="17.28515625" style="21" hidden="1" customWidth="1"/>
    <col min="35" max="39" width="9.140625" style="21" hidden="1" customWidth="1"/>
    <col min="40" max="40" width="10.42578125" style="21" hidden="1" customWidth="1"/>
    <col min="41" max="43" width="12.42578125" style="21" customWidth="1"/>
    <col min="44" max="44" width="10.7109375" style="21" customWidth="1"/>
    <col min="45" max="45" width="12" style="21" customWidth="1"/>
    <col min="46" max="16384" width="8.7109375" style="21"/>
  </cols>
  <sheetData>
    <row r="1" spans="2:111" ht="15.75" thickBot="1" x14ac:dyDescent="0.3"/>
    <row r="2" spans="2:111" x14ac:dyDescent="0.25">
      <c r="D2" s="269" t="s">
        <v>235</v>
      </c>
      <c r="E2" s="270"/>
    </row>
    <row r="3" spans="2:111" x14ac:dyDescent="0.25">
      <c r="D3" s="267" t="s">
        <v>234</v>
      </c>
      <c r="E3" s="268"/>
    </row>
    <row r="4" spans="2:111" ht="18" customHeight="1" x14ac:dyDescent="0.25">
      <c r="D4" s="282" t="s">
        <v>216</v>
      </c>
      <c r="E4" s="283"/>
    </row>
    <row r="5" spans="2:111" ht="18" customHeight="1" thickBot="1" x14ac:dyDescent="0.3">
      <c r="D5" s="271" t="s">
        <v>236</v>
      </c>
      <c r="E5" s="272"/>
    </row>
    <row r="6" spans="2:111" ht="18" customHeight="1" thickBot="1" x14ac:dyDescent="0.3">
      <c r="D6" s="45"/>
      <c r="E6" s="46"/>
    </row>
    <row r="7" spans="2:111" ht="36.950000000000003" customHeight="1" thickBot="1" x14ac:dyDescent="0.3">
      <c r="D7" s="45"/>
      <c r="E7" s="46"/>
      <c r="F7" s="258" t="s">
        <v>157</v>
      </c>
      <c r="G7" s="259"/>
      <c r="H7" s="259"/>
      <c r="I7" s="259"/>
      <c r="J7" s="259"/>
      <c r="K7" s="259"/>
      <c r="L7" s="259"/>
      <c r="M7" s="259"/>
      <c r="N7" s="259"/>
      <c r="O7" s="259"/>
      <c r="P7" s="260"/>
    </row>
    <row r="8" spans="2:111" ht="41.1" customHeight="1" thickBot="1" x14ac:dyDescent="0.3">
      <c r="D8" s="45"/>
      <c r="E8" s="46"/>
      <c r="F8" s="258" t="s">
        <v>158</v>
      </c>
      <c r="G8" s="260"/>
      <c r="H8" s="95" t="s">
        <v>111</v>
      </c>
      <c r="I8" s="258" t="s">
        <v>159</v>
      </c>
      <c r="J8" s="259"/>
      <c r="K8" s="259"/>
      <c r="L8" s="259"/>
      <c r="M8" s="259"/>
      <c r="N8" s="259"/>
      <c r="O8" s="259"/>
      <c r="P8" s="260"/>
    </row>
    <row r="9" spans="2:111" ht="16.5" customHeight="1" thickBot="1" x14ac:dyDescent="0.3">
      <c r="D9" s="45"/>
      <c r="E9" s="46"/>
      <c r="F9" s="258" t="s">
        <v>222</v>
      </c>
      <c r="G9" s="260"/>
      <c r="I9" s="244" t="s">
        <v>223</v>
      </c>
      <c r="J9" s="245"/>
      <c r="K9" s="245"/>
      <c r="L9" s="245"/>
      <c r="M9" s="245"/>
      <c r="N9" s="245"/>
      <c r="O9" s="245"/>
      <c r="P9" s="246"/>
    </row>
    <row r="10" spans="2:111" ht="35.1" customHeight="1" thickBot="1" x14ac:dyDescent="0.3">
      <c r="F10" s="284" t="s">
        <v>161</v>
      </c>
      <c r="G10" s="285"/>
      <c r="H10" s="37"/>
      <c r="I10" s="292" t="s">
        <v>228</v>
      </c>
      <c r="J10" s="293"/>
      <c r="K10" s="293"/>
      <c r="L10" s="294"/>
      <c r="M10" s="37"/>
      <c r="N10" s="37"/>
    </row>
    <row r="11" spans="2:111" ht="48" customHeight="1" thickBot="1" x14ac:dyDescent="0.3">
      <c r="B11" s="275"/>
      <c r="C11" s="96"/>
      <c r="F11" s="286" t="s">
        <v>219</v>
      </c>
      <c r="G11" s="287"/>
      <c r="H11" s="37"/>
      <c r="I11" s="280" t="s">
        <v>125</v>
      </c>
      <c r="J11" s="288"/>
      <c r="K11" s="281" t="s">
        <v>200</v>
      </c>
      <c r="L11" s="288"/>
      <c r="M11" s="37"/>
      <c r="N11" s="276" t="s">
        <v>230</v>
      </c>
      <c r="O11" s="277"/>
      <c r="DG11" s="21" t="s">
        <v>151</v>
      </c>
    </row>
    <row r="12" spans="2:111" ht="76.900000000000006" customHeight="1" thickBot="1" x14ac:dyDescent="0.3">
      <c r="B12" s="275"/>
      <c r="F12" s="86" t="s">
        <v>226</v>
      </c>
      <c r="G12" s="212"/>
      <c r="H12" s="88" t="s">
        <v>173</v>
      </c>
      <c r="I12" s="291" t="s">
        <v>4</v>
      </c>
      <c r="J12" s="290"/>
      <c r="K12" s="289" t="s">
        <v>215</v>
      </c>
      <c r="L12" s="290"/>
      <c r="M12" s="37"/>
      <c r="N12" s="87" t="s">
        <v>194</v>
      </c>
      <c r="O12" s="213">
        <v>0.5</v>
      </c>
      <c r="P12" s="37"/>
      <c r="DG12" s="21" t="s">
        <v>162</v>
      </c>
    </row>
    <row r="13" spans="2:111" ht="18.600000000000001" customHeight="1" thickBot="1" x14ac:dyDescent="0.3">
      <c r="B13" s="275"/>
      <c r="C13" s="96"/>
      <c r="F13" s="37"/>
      <c r="G13" s="37"/>
      <c r="H13" s="37"/>
      <c r="I13" s="89"/>
      <c r="J13" s="90" t="str">
        <f>IF(OR(K12='Grid Emissions'!C3,K12='Grid Emissions'!D3),"","Selecting a baseline year from NREL forecast is only compatible with static temporal variation in grid")</f>
        <v/>
      </c>
      <c r="K13" s="37"/>
      <c r="L13" s="37"/>
      <c r="M13" s="37"/>
      <c r="N13" s="37"/>
      <c r="O13" s="37"/>
      <c r="P13" s="37"/>
      <c r="DG13" s="21" t="s">
        <v>163</v>
      </c>
    </row>
    <row r="14" spans="2:111" ht="79.5" customHeight="1" thickBot="1" x14ac:dyDescent="0.3">
      <c r="B14" s="275"/>
      <c r="C14" s="96"/>
      <c r="F14" s="91" t="s">
        <v>227</v>
      </c>
      <c r="G14" s="213">
        <v>0</v>
      </c>
      <c r="H14" s="90" t="s">
        <v>221</v>
      </c>
      <c r="I14" s="280" t="s">
        <v>229</v>
      </c>
      <c r="J14" s="281"/>
      <c r="K14" s="278" t="s">
        <v>162</v>
      </c>
      <c r="L14" s="279"/>
      <c r="M14" s="273" t="str">
        <f>IF(K14=DG11,"","Forecast selection is incompatible with baseline years other than eGRID ones")</f>
        <v>Forecast selection is incompatible with baseline years other than eGRID ones</v>
      </c>
      <c r="N14" s="274"/>
    </row>
    <row r="15" spans="2:111" ht="16.5" thickBot="1" x14ac:dyDescent="0.3">
      <c r="B15" s="275"/>
      <c r="C15" s="94"/>
      <c r="F15" s="37"/>
      <c r="G15" s="92"/>
      <c r="H15" s="90"/>
      <c r="I15" s="93"/>
      <c r="J15" s="37"/>
      <c r="L15" s="37"/>
      <c r="M15" s="90"/>
      <c r="N15" s="90"/>
      <c r="O15" s="37"/>
      <c r="P15" s="37"/>
    </row>
    <row r="16" spans="2:111" ht="45.6" customHeight="1" thickBot="1" x14ac:dyDescent="0.3">
      <c r="B16" s="275"/>
      <c r="C16" s="94"/>
      <c r="F16" s="37"/>
      <c r="G16" s="92"/>
      <c r="H16" s="97" t="s">
        <v>220</v>
      </c>
      <c r="I16" s="214">
        <v>0</v>
      </c>
      <c r="J16" s="37"/>
      <c r="L16" s="37"/>
      <c r="M16" s="90"/>
      <c r="N16" s="90"/>
      <c r="O16" s="37"/>
      <c r="P16" s="37"/>
      <c r="AD16" s="203"/>
    </row>
    <row r="17" spans="2:45" ht="16.5" thickBot="1" x14ac:dyDescent="0.3">
      <c r="B17" s="275"/>
      <c r="C17" s="94"/>
      <c r="F17" s="37"/>
      <c r="G17" s="37"/>
      <c r="H17" s="90"/>
      <c r="I17" s="93"/>
      <c r="J17" s="37"/>
      <c r="K17" s="37"/>
      <c r="L17" s="37"/>
      <c r="M17" s="37"/>
      <c r="N17" s="37"/>
      <c r="O17" s="37"/>
      <c r="P17" s="37"/>
      <c r="AD17" s="203"/>
    </row>
    <row r="18" spans="2:45" ht="14.65" customHeight="1" x14ac:dyDescent="0.25">
      <c r="E18" s="244" t="s">
        <v>218</v>
      </c>
      <c r="F18" s="245"/>
      <c r="G18" s="245"/>
      <c r="H18" s="245"/>
      <c r="I18" s="245"/>
      <c r="J18" s="245"/>
      <c r="K18" s="245"/>
      <c r="L18" s="245"/>
      <c r="M18" s="245"/>
      <c r="N18" s="245"/>
      <c r="O18" s="245"/>
      <c r="P18" s="245"/>
      <c r="Q18" s="245"/>
      <c r="R18" s="245"/>
      <c r="S18" s="245"/>
      <c r="T18" s="245"/>
      <c r="U18" s="245"/>
      <c r="V18" s="245"/>
      <c r="W18" s="246"/>
      <c r="AE18" s="40"/>
    </row>
    <row r="19" spans="2:45" ht="15" customHeight="1" thickBot="1" x14ac:dyDescent="0.3">
      <c r="E19" s="247"/>
      <c r="F19" s="248"/>
      <c r="G19" s="248"/>
      <c r="H19" s="248"/>
      <c r="I19" s="248"/>
      <c r="J19" s="248"/>
      <c r="K19" s="248"/>
      <c r="L19" s="248"/>
      <c r="M19" s="248"/>
      <c r="N19" s="248"/>
      <c r="O19" s="248"/>
      <c r="P19" s="248"/>
      <c r="Q19" s="248"/>
      <c r="R19" s="248"/>
      <c r="S19" s="248"/>
      <c r="T19" s="248"/>
      <c r="U19" s="248"/>
      <c r="V19" s="248"/>
      <c r="W19" s="249"/>
      <c r="AE19" s="40"/>
    </row>
    <row r="20" spans="2:45" x14ac:dyDescent="0.25">
      <c r="E20" s="250" t="s">
        <v>131</v>
      </c>
      <c r="F20" s="253"/>
      <c r="G20" s="250" t="s">
        <v>132</v>
      </c>
      <c r="H20" s="252"/>
      <c r="I20" s="253"/>
      <c r="J20" s="250" t="s">
        <v>133</v>
      </c>
      <c r="K20" s="252"/>
      <c r="L20" s="253"/>
      <c r="M20" s="250" t="s">
        <v>134</v>
      </c>
      <c r="N20" s="253"/>
      <c r="O20" s="250" t="s">
        <v>135</v>
      </c>
      <c r="P20" s="253"/>
      <c r="Q20" s="250" t="s">
        <v>2</v>
      </c>
      <c r="R20" s="252"/>
      <c r="S20" s="252"/>
      <c r="T20" s="253"/>
      <c r="U20" s="261" t="s">
        <v>233</v>
      </c>
      <c r="V20" s="262"/>
      <c r="W20" s="263"/>
      <c r="AE20" s="41"/>
    </row>
    <row r="21" spans="2:45" ht="15.75" thickBot="1" x14ac:dyDescent="0.3">
      <c r="E21" s="251"/>
      <c r="F21" s="255"/>
      <c r="G21" s="251"/>
      <c r="H21" s="254"/>
      <c r="I21" s="255"/>
      <c r="J21" s="251"/>
      <c r="K21" s="254"/>
      <c r="L21" s="255"/>
      <c r="M21" s="251"/>
      <c r="N21" s="255"/>
      <c r="O21" s="251"/>
      <c r="P21" s="255"/>
      <c r="Q21" s="251"/>
      <c r="R21" s="254"/>
      <c r="S21" s="254"/>
      <c r="T21" s="255"/>
      <c r="U21" s="264"/>
      <c r="V21" s="265"/>
      <c r="W21" s="266"/>
      <c r="AE21" s="41"/>
    </row>
    <row r="22" spans="2:45" ht="108" customHeight="1" thickBot="1" x14ac:dyDescent="0.3">
      <c r="D22" s="192" t="s">
        <v>13</v>
      </c>
      <c r="E22" s="61" t="s">
        <v>14</v>
      </c>
      <c r="F22" s="211" t="s">
        <v>225</v>
      </c>
      <c r="G22" s="17" t="s">
        <v>15</v>
      </c>
      <c r="H22" s="62" t="s">
        <v>16</v>
      </c>
      <c r="I22" s="18" t="s">
        <v>17</v>
      </c>
      <c r="J22" s="54" t="s">
        <v>18</v>
      </c>
      <c r="K22" s="62" t="s">
        <v>142</v>
      </c>
      <c r="L22" s="48" t="s">
        <v>143</v>
      </c>
      <c r="M22" s="63" t="s">
        <v>128</v>
      </c>
      <c r="N22" s="17" t="s">
        <v>129</v>
      </c>
      <c r="O22" s="63" t="s">
        <v>19</v>
      </c>
      <c r="P22" s="18" t="s">
        <v>145</v>
      </c>
      <c r="Q22" s="54" t="s">
        <v>146</v>
      </c>
      <c r="R22" s="62" t="s">
        <v>231</v>
      </c>
      <c r="S22" s="62" t="s">
        <v>23</v>
      </c>
      <c r="T22" s="18" t="s">
        <v>24</v>
      </c>
      <c r="U22" s="54" t="s">
        <v>25</v>
      </c>
      <c r="V22" s="62" t="s">
        <v>147</v>
      </c>
      <c r="W22" s="18" t="s">
        <v>26</v>
      </c>
      <c r="X22" s="17" t="s">
        <v>20</v>
      </c>
      <c r="Y22" s="17" t="s">
        <v>21</v>
      </c>
      <c r="Z22" s="17" t="s">
        <v>152</v>
      </c>
      <c r="AA22" s="17" t="s">
        <v>154</v>
      </c>
      <c r="AB22" s="17" t="s">
        <v>155</v>
      </c>
      <c r="AC22" s="17" t="s">
        <v>22</v>
      </c>
      <c r="AD22" s="63" t="s">
        <v>34</v>
      </c>
      <c r="AE22" s="62" t="s">
        <v>180</v>
      </c>
      <c r="AF22" s="62" t="s">
        <v>27</v>
      </c>
      <c r="AG22" s="62" t="s">
        <v>28</v>
      </c>
      <c r="AH22" s="62" t="s">
        <v>29</v>
      </c>
      <c r="AI22" s="62" t="s">
        <v>30</v>
      </c>
      <c r="AJ22" s="62" t="s">
        <v>31</v>
      </c>
      <c r="AK22" s="62" t="s">
        <v>32</v>
      </c>
      <c r="AL22" s="62" t="s">
        <v>153</v>
      </c>
      <c r="AM22" s="62" t="s">
        <v>238</v>
      </c>
      <c r="AN22" s="62" t="s">
        <v>179</v>
      </c>
      <c r="AO22" s="237" t="s">
        <v>181</v>
      </c>
      <c r="AP22" s="186" t="s">
        <v>205</v>
      </c>
      <c r="AQ22" s="198" t="s">
        <v>206</v>
      </c>
      <c r="AR22" s="186" t="s">
        <v>209</v>
      </c>
      <c r="AS22" s="197" t="s">
        <v>210</v>
      </c>
    </row>
    <row r="23" spans="2:45" s="26" customFormat="1" ht="51.6" customHeight="1" thickBot="1" x14ac:dyDescent="0.3">
      <c r="D23" s="64"/>
      <c r="E23" s="64"/>
      <c r="F23" s="208" t="s">
        <v>224</v>
      </c>
      <c r="G23" s="206" t="s">
        <v>126</v>
      </c>
      <c r="H23" s="66" t="s">
        <v>35</v>
      </c>
      <c r="I23" s="67" t="s">
        <v>127</v>
      </c>
      <c r="J23" s="68"/>
      <c r="K23" s="66" t="s">
        <v>36</v>
      </c>
      <c r="L23" s="69" t="s">
        <v>36</v>
      </c>
      <c r="M23" s="70" t="s">
        <v>144</v>
      </c>
      <c r="N23" s="71"/>
      <c r="O23" s="72"/>
      <c r="P23" s="27"/>
      <c r="Q23" s="68" t="s">
        <v>37</v>
      </c>
      <c r="R23" s="73" t="s">
        <v>38</v>
      </c>
      <c r="S23" s="73" t="s">
        <v>39</v>
      </c>
      <c r="T23" s="27" t="s">
        <v>40</v>
      </c>
      <c r="U23" s="68" t="s">
        <v>41</v>
      </c>
      <c r="V23" s="73" t="s">
        <v>42</v>
      </c>
      <c r="W23" s="27" t="s">
        <v>43</v>
      </c>
      <c r="X23" s="71"/>
      <c r="Y23" s="71"/>
      <c r="Z23" s="71"/>
      <c r="AA23" s="71"/>
      <c r="AB23" s="71"/>
      <c r="AC23" s="71"/>
      <c r="AD23" s="72" t="s">
        <v>51</v>
      </c>
      <c r="AE23" s="73" t="s">
        <v>182</v>
      </c>
      <c r="AF23" s="73" t="s">
        <v>44</v>
      </c>
      <c r="AG23" s="73" t="s">
        <v>45</v>
      </c>
      <c r="AH23" s="73" t="s">
        <v>46</v>
      </c>
      <c r="AI23" s="73" t="s">
        <v>47</v>
      </c>
      <c r="AJ23" s="73" t="s">
        <v>48</v>
      </c>
      <c r="AK23" s="73" t="s">
        <v>49</v>
      </c>
      <c r="AL23" s="73"/>
      <c r="AM23" s="73"/>
      <c r="AN23" s="73" t="s">
        <v>50</v>
      </c>
      <c r="AO23" s="142" t="s">
        <v>183</v>
      </c>
      <c r="AP23" s="72" t="s">
        <v>202</v>
      </c>
      <c r="AQ23" s="142" t="s">
        <v>203</v>
      </c>
      <c r="AR23" s="72" t="s">
        <v>202</v>
      </c>
      <c r="AS23" s="83" t="s">
        <v>203</v>
      </c>
    </row>
    <row r="24" spans="2:45" s="25" customFormat="1" ht="31.15" customHeight="1" thickBot="1" x14ac:dyDescent="0.3">
      <c r="D24" s="74"/>
      <c r="E24" s="74"/>
      <c r="F24" s="210"/>
      <c r="G24" s="148"/>
      <c r="H24" s="104"/>
      <c r="I24" s="105"/>
      <c r="J24" s="106" t="s">
        <v>53</v>
      </c>
      <c r="K24" s="107" t="s">
        <v>52</v>
      </c>
      <c r="L24" s="108" t="s">
        <v>52</v>
      </c>
      <c r="M24" s="109" t="s">
        <v>148</v>
      </c>
      <c r="N24" s="108" t="s">
        <v>54</v>
      </c>
      <c r="O24" s="109" t="s">
        <v>54</v>
      </c>
      <c r="P24" s="110" t="s">
        <v>54</v>
      </c>
      <c r="Q24" s="106" t="s">
        <v>55</v>
      </c>
      <c r="R24" s="107" t="s">
        <v>54</v>
      </c>
      <c r="S24" s="111"/>
      <c r="T24" s="112"/>
      <c r="U24" s="113"/>
      <c r="V24" s="111"/>
      <c r="W24" s="112"/>
      <c r="X24" s="108" t="s">
        <v>56</v>
      </c>
      <c r="Y24" s="106" t="s">
        <v>56</v>
      </c>
      <c r="Z24" s="108" t="s">
        <v>56</v>
      </c>
      <c r="AA24" s="108" t="s">
        <v>56</v>
      </c>
      <c r="AB24" s="108" t="s">
        <v>56</v>
      </c>
      <c r="AC24" s="108" t="s">
        <v>56</v>
      </c>
      <c r="AD24" s="230" t="s">
        <v>63</v>
      </c>
      <c r="AE24" s="231" t="s">
        <v>185</v>
      </c>
      <c r="AF24" s="231" t="s">
        <v>54</v>
      </c>
      <c r="AG24" s="232" t="s">
        <v>57</v>
      </c>
      <c r="AH24" s="232" t="s">
        <v>58</v>
      </c>
      <c r="AI24" s="233" t="s">
        <v>59</v>
      </c>
      <c r="AJ24" s="233" t="s">
        <v>60</v>
      </c>
      <c r="AK24" s="233" t="s">
        <v>61</v>
      </c>
      <c r="AL24" s="233"/>
      <c r="AM24" s="233"/>
      <c r="AN24" s="232" t="s">
        <v>62</v>
      </c>
      <c r="AO24" s="238" t="s">
        <v>184</v>
      </c>
      <c r="AP24" s="72" t="s">
        <v>52</v>
      </c>
      <c r="AQ24" s="142" t="s">
        <v>204</v>
      </c>
      <c r="AR24" s="72" t="s">
        <v>207</v>
      </c>
      <c r="AS24" s="83" t="s">
        <v>208</v>
      </c>
    </row>
    <row r="25" spans="2:45" x14ac:dyDescent="0.25">
      <c r="B25" s="243"/>
      <c r="C25" s="49"/>
      <c r="D25" s="149">
        <f>IF(E25&lt;&gt;"",1,"")</f>
        <v>1</v>
      </c>
      <c r="E25" s="209" t="str">
        <f>IF('Inputs for Conserved Energy'!E14&lt;&gt;"",'Inputs for Conserved Energy'!E14,"")</f>
        <v>Air Compressor Efficiency</v>
      </c>
      <c r="F25" s="207" t="s">
        <v>64</v>
      </c>
      <c r="G25" s="166" t="str">
        <f>IF('Inputs for Conserved Energy'!F14&lt;&gt;"",'Inputs for Conserved Energy'!F14,"")</f>
        <v>Electricity</v>
      </c>
      <c r="H25" s="167" t="str">
        <f>IF('Inputs for Conserved Energy'!G14&lt;&gt;"",'Inputs for Conserved Energy'!G14,"")</f>
        <v/>
      </c>
      <c r="I25" s="168" t="str">
        <f>IF('Inputs for Conserved Energy'!H14&lt;&gt;"",'Inputs for Conserved Energy'!H14,"")</f>
        <v/>
      </c>
      <c r="J25" s="169">
        <f>IF('Inputs for Conserved Energy'!I14&lt;&gt;"",'Inputs for Conserved Energy'!I14,"")</f>
        <v>44000</v>
      </c>
      <c r="K25" s="170">
        <f>IF('Inputs for Conserved Energy'!J14&lt;&gt;"",'Inputs for Conserved Energy'!J14,"")</f>
        <v>0</v>
      </c>
      <c r="L25" s="171">
        <f>IF('Inputs for Conserved Energy'!K14&lt;&gt;"",'Inputs for Conserved Energy'!K14,"")</f>
        <v>0</v>
      </c>
      <c r="M25" s="169">
        <f>IF('Inputs for Conserved Energy'!L14&lt;&gt;"",'Inputs for Conserved Energy'!L14,"")</f>
        <v>0</v>
      </c>
      <c r="N25" s="168" t="str">
        <f>IF('Inputs for Conserved Energy'!M14&lt;&gt;"",'Inputs for Conserved Energy'!M14,"")</f>
        <v/>
      </c>
      <c r="O25" s="166">
        <f>IF('Inputs for Conserved Energy'!N14&lt;&gt;"",'Inputs for Conserved Energy'!N14,"")</f>
        <v>4500</v>
      </c>
      <c r="P25" s="168">
        <f>IF('Inputs for Conserved Energy'!O14&lt;&gt;"",'Inputs for Conserved Energy'!O14,"")</f>
        <v>0</v>
      </c>
      <c r="Q25" s="166">
        <f>IF('Inputs for Conserved Energy'!P14&lt;&gt;"",'Inputs for Conserved Energy'!P14,"")</f>
        <v>17000</v>
      </c>
      <c r="R25" s="167">
        <f>IF('Inputs for Conserved Energy'!Q14&lt;&gt;"",'Inputs for Conserved Energy'!Q14,"")</f>
        <v>1300</v>
      </c>
      <c r="S25" s="172">
        <f>IF('Inputs for Conserved Energy'!R14&lt;&gt;"",'Inputs for Conserved Energy'!R14,(IF(E25&lt;&gt;"",0.05,"")))</f>
        <v>0.05</v>
      </c>
      <c r="T25" s="173">
        <f>IF('Inputs for Conserved Energy'!S14&lt;&gt;"",'Inputs for Conserved Energy'!S14,(IF(E25&lt;&gt;"",10,"")))</f>
        <v>10</v>
      </c>
      <c r="U25" s="174">
        <f>IF('Inputs for Conserved Energy'!T14&lt;&gt;"",'Inputs for Conserved Energy'!T14,(IF(E25&lt;&gt;"",0.035,"")))</f>
        <v>3.5000000000000003E-2</v>
      </c>
      <c r="V25" s="175">
        <f>IF('Inputs for Conserved Energy'!U14&lt;&gt;"",'Inputs for Conserved Energy'!U14,(IF(E25&lt;&gt;"",0.035,"")))</f>
        <v>3.5000000000000003E-2</v>
      </c>
      <c r="W25" s="176">
        <f t="shared" ref="W25:W29" si="0">IF(E25&lt;&gt;"",7.5%,"")</f>
        <v>7.4999999999999997E-2</v>
      </c>
      <c r="X25" s="202">
        <f>IF(G25='Emission Factors'!$B$3,AB25,IF(G25='Emission Factors'!$B$4,'Emission Factors'!$C$4,IF(G25='Emission Factors'!$B$5,'Emission Factors'!$C$5,IF(G25='Emission Factors'!$B$6,'Emission Factors'!$C$6,IF(G25='Emission Factors'!$B$7,'Emission Factors'!$C$7,IF(G25='Emission Factors'!$B$8,'Emission Factors'!$C$8,IF(G25='Emission Factors'!$B$9,'Emission Factors'!$C$9,IF(G25='Emission Factors'!$B$10,'Emission Factors'!$C$10,IF(G25='Emission Factors'!$B$11,'Emission Factors'!$C$11,IF(G25='Emission Factors'!$B$12,'Emission Factors'!$C$12,IF(G25='Emission Factors'!$B$13,'Emission Factors'!$C$13,IF(G25='Emission Factors'!$B$14,'Emission Factors'!$C$14,0))))))))))))</f>
        <v>7.7761091754807775E-5</v>
      </c>
      <c r="Y25" s="204">
        <f>IF(H25='Emission Factors'!$B$3,AB25,IF(H25='Emission Factors'!$B$4,'Emission Factors'!$C$4,IF(H25='Emission Factors'!$B$5,'Emission Factors'!$C$5,IF(H25='Emission Factors'!$B$6,'Emission Factors'!$C$6,IF(H25='Emission Factors'!$B$7,'Emission Factors'!$C$7,IF(H25='Emission Factors'!$B$8,'Emission Factors'!$C$8,IF(H25='Emission Factors'!$B$9,'Emission Factors'!$C$9,IF(H25='Emission Factors'!$B$10,'Emission Factors'!$C$10,IF(H25='Emission Factors'!$B$11,'Emission Factors'!$C$11,IF(H25='Emission Factors'!$B$12,'Emission Factors'!$C$12,IF(H25='Emission Factors'!$B$13,'Emission Factors'!$C$13,IF(H25='Emission Factors'!$B$14,'Emission Factors'!$C$14,0))))))))))))</f>
        <v>0</v>
      </c>
      <c r="Z25" s="204">
        <f>IF(AND($G$12&lt;&gt;"",$G$14&lt;&gt;""),$G$12*AL25/T25,IF($I$12="AK",'Grid Emissions'!C4*0.000001,IF($I$12="DC",'Grid Emissions'!C11*0.000001,IF($I$12="HI",'Grid Emissions'!C15*0.000001,IF($I$12="PR",'Grid Emissions'!C43*0.000001,(VLOOKUP($I$12,'Grid Emission Forecast'!$B$4:$AF$52,MATCH(T25,'Grid Emission Forecast'!$B$4:$AF$4,0),FALSE)*0.000001)*(1-($O$12)))))))</f>
        <v>7.7761091754807775E-5</v>
      </c>
      <c r="AA25" s="204">
        <f>IF($I$12="AK",'Grid Emissions'!C4*0.000001,IF($I$12="DC",'Grid Emissions'!C11*0.000001,IF($I$12="HI",'Grid Emissions'!C15*0.000001,IF($I$12="PR",'Grid Emissions'!C43*0.000001,(VLOOKUP($I$12,'Grid Emission Forecast'!$B$57:$AF$105,MATCH(T25,'Grid Emission Forecast'!$B$57:$AF$57,0),FALSE)*0.000001)*(1-($O$12))))))</f>
        <v>6.7311091754807792E-5</v>
      </c>
      <c r="AB25" s="204">
        <f>IF($K$14=$DG$11,'Emission Factors'!$C$3,IF($K$14=$DG$12,Z25,IF($K$14=$DG$13,AA25,Z25)))</f>
        <v>7.7761091754807775E-5</v>
      </c>
      <c r="AC25" s="205">
        <f>IF(I25='Emission Factors'!$B$3,AB25,IF(I25='Emission Factors'!$B$4,'Emission Factors'!$C$4,IF(I25='Emission Factors'!$B$5,'Emission Factors'!$C$5,IF(I25='Emission Factors'!$B$6,'Emission Factors'!$C$6,IF(I25='Emission Factors'!$B$7,'Emission Factors'!$C$7,IF(I25='Emission Factors'!$B$8,'Emission Factors'!$C$8,IF(I25='Emission Factors'!$B$9,'Emission Factors'!$C$9,IF(I25='Emission Factors'!$B$10,'Emission Factors'!$C$10,IF(I25='Emission Factors'!$B$11,'Emission Factors'!$C$11,IF(I25='Emission Factors'!$B$12,'Emission Factors'!$C$12,IF(I25='Emission Factors'!$B$13,'Emission Factors'!$C$13,IF(I25='Emission Factors'!$B$14,'Emission Factors'!$C$14,0))))))))))))</f>
        <v>0</v>
      </c>
      <c r="AD25" s="227">
        <f t="shared" ref="AD25:AD56" si="1">IF(Q25&lt;&gt;"",AN25/AH25,"")</f>
        <v>-1705.0782422296106</v>
      </c>
      <c r="AE25" s="228">
        <f t="shared" ref="AE25:AE56" si="2">IF(OR(K25&lt;&gt;"",J25&lt;&gt;""),((IF(K25&lt;&gt;"",(K25*X25),0))+(IF(J25&lt;&gt;"",(J25*AB25),0))+(IF(L25&lt;&gt;"",(L25*Y25),0))-(IF(AND(G25&lt;&gt;"",I25&lt;&gt;""),(AC25*M25),0))),"")</f>
        <v>3.4214880372115419</v>
      </c>
      <c r="AF25" s="229">
        <f t="shared" ref="AF25:AF56" si="3">IF(AND($I$16&lt;&gt;"",AE25&lt;&gt;""),(AE25*$I$16),0)</f>
        <v>0</v>
      </c>
      <c r="AG25" s="158">
        <f t="shared" ref="AG25:AG56" si="4">(1+S25)^(-T25)</f>
        <v>0.61391325354075932</v>
      </c>
      <c r="AH25" s="158">
        <f t="shared" ref="AH25:AH56" si="5">(1-(1+S25)^(-T25))/S25</f>
        <v>7.7217349291848132</v>
      </c>
      <c r="AI25" s="158">
        <f t="shared" ref="AI25:AI56" si="6">(1-((1+U25)/(1+S25))^T25)/(S25-U25)</f>
        <v>8.9343150284350408</v>
      </c>
      <c r="AJ25" s="158">
        <f t="shared" ref="AJ25:AJ56" si="7">(1-((1+V25)/(1+S25))^T25)/(S25-V25)</f>
        <v>8.9343150284350408</v>
      </c>
      <c r="AK25" s="158">
        <f t="shared" ref="AK25:AK56" si="8">(1-((1+W25)/(1+S25))^T25)/(S25-W25)</f>
        <v>10.611783679149262</v>
      </c>
      <c r="AL25" s="158">
        <f t="shared" ref="AL25:AL56" si="9">IF($G$14&lt;0,(1-((1+$G$14)/(1))^T25)/(0-$G$14),(T25^2))</f>
        <v>100</v>
      </c>
      <c r="AM25" s="158">
        <f>(IF(I25&lt;&gt;"",(IF(I25='Emission Factors'!$B$3,AI25,AJ25)),0))</f>
        <v>0</v>
      </c>
      <c r="AN25" s="158">
        <f t="shared" ref="AN25:AN29" si="10">IF(Q25&lt;&gt;"",(Q25+(IF(R25&lt;&gt;"",R25*AH25,0))+(IF(N25&lt;&gt;"",N25*AM25,0))-((IF(O25&lt;&gt;"",O25*AI25,0))+(IF(P25&lt;&gt;"",P25*AJ25,0))+(IF(AF25&lt;&gt;"",AF25*AK25,0)))),"")</f>
        <v>-13166.162220017428</v>
      </c>
      <c r="AO25" s="234">
        <f>IF(AND(AE25&lt;&gt;"",AE25&gt;0),AD25/AE25,"")</f>
        <v>-498.34406073774323</v>
      </c>
      <c r="AP25" s="199">
        <f>IF('Inputs for Conserved Energy'!AB14&lt;&gt;"",'Inputs for Conserved Energy'!AB14,(IF(OR(J25&lt;&gt;"",K25&lt;&gt;"",L25&lt;&gt;"",M25&lt;&gt;""),((J25*0.00341214)+K25+L25-IF(I25="Electricity",M25*0.00341214,M25)),"")))</f>
        <v>150.13416000000001</v>
      </c>
      <c r="AQ25" s="234">
        <f>IF('Inputs for Conserved Energy'!AC14&lt;&gt;"",'Inputs for Conserved Energy'!AC14,IF(AND(AP25&lt;&gt;"",AP25&gt;0),AD25/AP25,""))</f>
        <v>-11.357030553403773</v>
      </c>
      <c r="AR25" s="199">
        <f>IF('Inputs for Conserved Energy'!AD14&lt;&gt;"",'Inputs for Conserved Energy'!AD14,IF(AP25&lt;&gt;"",AP25/3.41214,""))</f>
        <v>44</v>
      </c>
      <c r="AS25" s="200">
        <f>IF('Inputs for Conserved Energy'!AE14&lt;&gt;"",'Inputs for Conserved Energy'!AE14,IF(AND(AR25&lt;&gt;"",AR25&gt;0),AD25/AR24,""))</f>
        <v>-38.751778232491148</v>
      </c>
    </row>
    <row r="26" spans="2:45" x14ac:dyDescent="0.25">
      <c r="B26" s="243"/>
      <c r="C26" s="49"/>
      <c r="D26" s="146">
        <f t="shared" ref="D26:D29" si="11">IF(E26&lt;&gt;"",D25+1,"")</f>
        <v>2</v>
      </c>
      <c r="E26" s="162" t="str">
        <f>IF('Inputs for Conserved Energy'!E15&lt;&gt;"",'Inputs for Conserved Energy'!E15,"")</f>
        <v>Process Heating Efficiency</v>
      </c>
      <c r="F26" s="163" t="s">
        <v>64</v>
      </c>
      <c r="G26" s="119" t="str">
        <f>IF('Inputs for Conserved Energy'!F15&lt;&gt;"",'Inputs for Conserved Energy'!F15,"")</f>
        <v>Natural Gas</v>
      </c>
      <c r="H26" s="114" t="str">
        <f>IF('Inputs for Conserved Energy'!G15&lt;&gt;"",'Inputs for Conserved Energy'!G15,"")</f>
        <v/>
      </c>
      <c r="I26" s="120" t="str">
        <f>IF('Inputs for Conserved Energy'!H15&lt;&gt;"",'Inputs for Conserved Energy'!H15,"")</f>
        <v/>
      </c>
      <c r="J26" s="125">
        <f>IF('Inputs for Conserved Energy'!I15&lt;&gt;"",'Inputs for Conserved Energy'!I15,"")</f>
        <v>0</v>
      </c>
      <c r="K26" s="115">
        <f>IF('Inputs for Conserved Energy'!J15&lt;&gt;"",'Inputs for Conserved Energy'!J15,"")</f>
        <v>1100</v>
      </c>
      <c r="L26" s="126">
        <f>IF('Inputs for Conserved Energy'!K15&lt;&gt;"",'Inputs for Conserved Energy'!K15,"")</f>
        <v>0</v>
      </c>
      <c r="M26" s="125">
        <f>IF('Inputs for Conserved Energy'!L15&lt;&gt;"",'Inputs for Conserved Energy'!L15,"")</f>
        <v>0</v>
      </c>
      <c r="N26" s="120" t="str">
        <f>IF('Inputs for Conserved Energy'!M15&lt;&gt;"",'Inputs for Conserved Energy'!M15,"")</f>
        <v/>
      </c>
      <c r="O26" s="130">
        <f>IF('Inputs for Conserved Energy'!N15&lt;&gt;"",'Inputs for Conserved Energy'!N15,"")</f>
        <v>0</v>
      </c>
      <c r="P26" s="120">
        <f>IF('Inputs for Conserved Energy'!O15&lt;&gt;"",'Inputs for Conserved Energy'!O15,"")</f>
        <v>16000</v>
      </c>
      <c r="Q26" s="119">
        <f>IF('Inputs for Conserved Energy'!P15&lt;&gt;"",'Inputs for Conserved Energy'!P15,"")</f>
        <v>8000</v>
      </c>
      <c r="R26" s="114">
        <f>IF('Inputs for Conserved Energy'!Q15&lt;&gt;"",'Inputs for Conserved Energy'!Q15,"")</f>
        <v>700</v>
      </c>
      <c r="S26" s="215">
        <f>IF('Inputs for Conserved Energy'!R15&lt;&gt;"",'Inputs for Conserved Energy'!R15,(IF(E26&lt;&gt;"",0.05,"")))</f>
        <v>0.05</v>
      </c>
      <c r="T26" s="217">
        <f>IF('Inputs for Conserved Energy'!S15&lt;&gt;"",'Inputs for Conserved Energy'!S15,(IF(E26&lt;&gt;"",10,"")))</f>
        <v>20</v>
      </c>
      <c r="U26" s="135">
        <f>IF('Inputs for Conserved Energy'!T15&lt;&gt;"",'Inputs for Conserved Energy'!T15,(IF(E26&lt;&gt;"",0.035,"")))</f>
        <v>3.5000000000000003E-2</v>
      </c>
      <c r="V26" s="216">
        <f>IF('Inputs for Conserved Energy'!U15&lt;&gt;"",'Inputs for Conserved Energy'!U15,(IF(E26&lt;&gt;"",0.035,"")))</f>
        <v>3.5000000000000003E-2</v>
      </c>
      <c r="W26" s="177">
        <f t="shared" si="0"/>
        <v>7.4999999999999997E-2</v>
      </c>
      <c r="X26" s="202">
        <f>IF(G26='Emission Factors'!$B$3,AB26,IF(G26='Emission Factors'!$B$4,'Emission Factors'!$C$4,IF(G26='Emission Factors'!$B$5,'Emission Factors'!$C$5,IF(G26='Emission Factors'!$B$6,'Emission Factors'!$C$6,IF(G26='Emission Factors'!$B$7,'Emission Factors'!$C$7,IF(G26='Emission Factors'!$B$8,'Emission Factors'!$C$8,IF(G26='Emission Factors'!$B$9,'Emission Factors'!$C$9,IF(G26='Emission Factors'!$B$10,'Emission Factors'!$C$10,IF(G26='Emission Factors'!$B$11,'Emission Factors'!$C$11,IF(G26='Emission Factors'!$B$12,'Emission Factors'!$C$12,IF(G26='Emission Factors'!$B$13,'Emission Factors'!$C$13,IF(G26='Emission Factors'!$B$14,'Emission Factors'!$C$14,0))))))))))))</f>
        <v>5.2902494331065759E-2</v>
      </c>
      <c r="Y26" s="204">
        <f>IF(H26='Emission Factors'!$B$3,AB26,IF(H26='Emission Factors'!$B$4,'Emission Factors'!$C$4,IF(H26='Emission Factors'!$B$5,'Emission Factors'!$C$5,IF(H26='Emission Factors'!$B$6,'Emission Factors'!$C$6,IF(H26='Emission Factors'!$B$7,'Emission Factors'!$C$7,IF(H26='Emission Factors'!$B$8,'Emission Factors'!$C$8,IF(H26='Emission Factors'!$B$9,'Emission Factors'!$C$9,IF(H26='Emission Factors'!$B$10,'Emission Factors'!$C$10,IF(H26='Emission Factors'!$B$11,'Emission Factors'!$C$11,IF(H26='Emission Factors'!$B$12,'Emission Factors'!$C$12,IF(H26='Emission Factors'!$B$13,'Emission Factors'!$C$13,IF(H26='Emission Factors'!$B$14,'Emission Factors'!$C$14,0))))))))))))</f>
        <v>0</v>
      </c>
      <c r="Z26" s="204">
        <f>IF(AND($G$12&lt;&gt;"",$G$14&lt;&gt;""),$G$12*AL26/T26,IF($I$12="AK",'Grid Emissions'!C5*0.000001,IF($I$12="DC",'Grid Emissions'!C12*0.000001,IF($I$12="HI",'Grid Emissions'!C16*0.000001,IF($I$12="PR",'Grid Emissions'!C44*0.000001,(VLOOKUP($I$12,'Grid Emission Forecast'!$B$4:$AF$52,MATCH(T26,'Grid Emission Forecast'!$B$4:$AF$4,0),FALSE)*0.000001)*(1-($O$12)))))))</f>
        <v>5.1735545877403886E-5</v>
      </c>
      <c r="AA26" s="204">
        <f>IF($I$12="AK",'Grid Emissions'!C5*0.000001,IF($I$12="DC",'Grid Emissions'!C12*0.000001,IF($I$12="HI",'Grid Emissions'!C16*0.000001,IF($I$12="PR",'Grid Emissions'!C44*0.000001,(VLOOKUP($I$12,'Grid Emission Forecast'!$B$57:$AF$105,MATCH(T26,'Grid Emission Forecast'!$B$57:$AF$57,0),FALSE)*0.000001)*(1-($O$12))))))</f>
        <v>4.2548045877403886E-5</v>
      </c>
      <c r="AB26" s="204">
        <f>IF($K$14=$DG$11,'Emission Factors'!$C$3,IF($K$14=$DG$12,Z26,IF($K$14=$DG$13,AA26,Z26)))</f>
        <v>5.1735545877403886E-5</v>
      </c>
      <c r="AC26" s="205">
        <f>IF(I26='Emission Factors'!$B$3,AB26,IF(I26='Emission Factors'!$B$4,'Emission Factors'!$C$4,IF(I26='Emission Factors'!$B$5,'Emission Factors'!$C$5,IF(I26='Emission Factors'!$B$6,'Emission Factors'!$C$6,IF(I26='Emission Factors'!$B$7,'Emission Factors'!$C$7,IF(I26='Emission Factors'!$B$8,'Emission Factors'!$C$8,IF(I26='Emission Factors'!$B$9,'Emission Factors'!$C$9,IF(I26='Emission Factors'!$B$10,'Emission Factors'!$C$10,IF(I26='Emission Factors'!$B$11,'Emission Factors'!$C$11,IF(I26='Emission Factors'!$B$12,'Emission Factors'!$C$12,IF(I26='Emission Factors'!$B$13,'Emission Factors'!$C$13,IF(I26='Emission Factors'!$B$14,'Emission Factors'!$C$14,0))))))))))))</f>
        <v>0</v>
      </c>
      <c r="AD26" s="223">
        <f t="shared" si="1"/>
        <v>-20062.031565150846</v>
      </c>
      <c r="AE26" s="221">
        <f t="shared" si="2"/>
        <v>58.192743764172334</v>
      </c>
      <c r="AF26" s="222">
        <f t="shared" si="3"/>
        <v>0</v>
      </c>
      <c r="AG26" s="117">
        <f t="shared" si="4"/>
        <v>0.37688948287300061</v>
      </c>
      <c r="AH26" s="117">
        <f t="shared" si="5"/>
        <v>12.462210342539986</v>
      </c>
      <c r="AI26" s="117">
        <f t="shared" si="6"/>
        <v>16.671300281460283</v>
      </c>
      <c r="AJ26" s="117">
        <f t="shared" si="7"/>
        <v>16.671300281460283</v>
      </c>
      <c r="AK26" s="117">
        <f t="shared" si="8"/>
        <v>24.038816179624998</v>
      </c>
      <c r="AL26" s="117">
        <f t="shared" si="9"/>
        <v>400</v>
      </c>
      <c r="AM26" s="117">
        <f>(IF(I26&lt;&gt;"",(IF(I26='Emission Factors'!$B$3,AI26,AJ26)),0))</f>
        <v>0</v>
      </c>
      <c r="AN26" s="117">
        <f t="shared" si="10"/>
        <v>-250017.25726358657</v>
      </c>
      <c r="AO26" s="235">
        <f t="shared" ref="AO26:AO87" si="12">IF(AND(AE26&lt;&gt;"",AE26&gt;0),AD26/AE26,"")</f>
        <v>-344.75142891444972</v>
      </c>
      <c r="AP26" s="182">
        <f>IF('Inputs for Conserved Energy'!AB15&lt;&gt;"",'Inputs for Conserved Energy'!AB15,(IF(OR(J26&lt;&gt;"",K26&lt;&gt;"",L26&lt;&gt;"",M26&lt;&gt;""),((J26*0.00341214)+K26+L26-IF(I26="Electricity",M26*0.00341214,M26)),"")))</f>
        <v>1100</v>
      </c>
      <c r="AQ26" s="235">
        <f>IF('Inputs for Conserved Energy'!AC15&lt;&gt;"",'Inputs for Conserved Energy'!AC15,IF(AND(AP26&lt;&gt;"",AP26&gt;0),AD26/AP26,""))</f>
        <v>-18.238210513773495</v>
      </c>
      <c r="AR26" s="182">
        <f>IF('Inputs for Conserved Energy'!AD15&lt;&gt;"",'Inputs for Conserved Energy'!AD15,IF(AP26&lt;&gt;"",AP26/3.41214,""))</f>
        <v>322.37833148698473</v>
      </c>
      <c r="AS26" s="179">
        <f>IF('Inputs for Conserved Energy'!AE15&lt;&gt;"",'Inputs for Conserved Energy'!AE15,IF(AND(AR26&lt;&gt;"",AR26&gt;0),AD26/AR25,""))</f>
        <v>-62.231327622467091</v>
      </c>
    </row>
    <row r="27" spans="2:45" x14ac:dyDescent="0.25">
      <c r="B27" s="243"/>
      <c r="C27" s="49"/>
      <c r="D27" s="146">
        <f t="shared" si="11"/>
        <v>3</v>
      </c>
      <c r="E27" s="162" t="str">
        <f>IF('Inputs for Conserved Energy'!E16&lt;&gt;"",'Inputs for Conserved Energy'!E16,"")</f>
        <v>HVAC Energy Efficiency</v>
      </c>
      <c r="F27" s="163" t="s">
        <v>64</v>
      </c>
      <c r="G27" s="119" t="str">
        <f>IF('Inputs for Conserved Energy'!F16&lt;&gt;"",'Inputs for Conserved Energy'!F16,"")</f>
        <v>Electricity</v>
      </c>
      <c r="H27" s="114" t="str">
        <f>IF('Inputs for Conserved Energy'!G16&lt;&gt;"",'Inputs for Conserved Energy'!G16,"")</f>
        <v>Natural Gas</v>
      </c>
      <c r="I27" s="120" t="str">
        <f>IF('Inputs for Conserved Energy'!H16&lt;&gt;"",'Inputs for Conserved Energy'!H16,"")</f>
        <v/>
      </c>
      <c r="J27" s="125">
        <f>IF('Inputs for Conserved Energy'!I16&lt;&gt;"",'Inputs for Conserved Energy'!I16,"")</f>
        <v>37000</v>
      </c>
      <c r="K27" s="115">
        <f>IF('Inputs for Conserved Energy'!J16&lt;&gt;"",'Inputs for Conserved Energy'!J16,"")</f>
        <v>0</v>
      </c>
      <c r="L27" s="126">
        <f>IF('Inputs for Conserved Energy'!K16&lt;&gt;"",'Inputs for Conserved Energy'!K16,"")</f>
        <v>250</v>
      </c>
      <c r="M27" s="125">
        <f>IF('Inputs for Conserved Energy'!L16&lt;&gt;"",'Inputs for Conserved Energy'!L16,"")</f>
        <v>0</v>
      </c>
      <c r="N27" s="120" t="str">
        <f>IF('Inputs for Conserved Energy'!M16&lt;&gt;"",'Inputs for Conserved Energy'!M16,"")</f>
        <v/>
      </c>
      <c r="O27" s="119">
        <f>IF('Inputs for Conserved Energy'!N16&lt;&gt;"",'Inputs for Conserved Energy'!N16,"")</f>
        <v>11000</v>
      </c>
      <c r="P27" s="120">
        <f>IF('Inputs for Conserved Energy'!O16&lt;&gt;"",'Inputs for Conserved Energy'!O16,"")</f>
        <v>3000</v>
      </c>
      <c r="Q27" s="119">
        <f>IF('Inputs for Conserved Energy'!P16&lt;&gt;"",'Inputs for Conserved Energy'!P16,"")</f>
        <v>95000</v>
      </c>
      <c r="R27" s="114">
        <f>IF('Inputs for Conserved Energy'!Q16&lt;&gt;"",'Inputs for Conserved Energy'!Q16,"")</f>
        <v>3200</v>
      </c>
      <c r="S27" s="215">
        <f>IF('Inputs for Conserved Energy'!R16&lt;&gt;"",'Inputs for Conserved Energy'!R16,(IF(E27&lt;&gt;"",0.05,"")))</f>
        <v>0.05</v>
      </c>
      <c r="T27" s="217">
        <f>IF('Inputs for Conserved Energy'!S16&lt;&gt;"",'Inputs for Conserved Energy'!S16,(IF(E27&lt;&gt;"",10,"")))</f>
        <v>20</v>
      </c>
      <c r="U27" s="135">
        <f>IF('Inputs for Conserved Energy'!T16&lt;&gt;"",'Inputs for Conserved Energy'!T16,(IF(E27&lt;&gt;"",0.035,"")))</f>
        <v>3.5000000000000003E-2</v>
      </c>
      <c r="V27" s="216">
        <f>IF('Inputs for Conserved Energy'!U16&lt;&gt;"",'Inputs for Conserved Energy'!U16,(IF(E27&lt;&gt;"",0.035,"")))</f>
        <v>3.5000000000000003E-2</v>
      </c>
      <c r="W27" s="177">
        <f t="shared" si="0"/>
        <v>7.4999999999999997E-2</v>
      </c>
      <c r="X27" s="202">
        <f>IF(G27='Emission Factors'!$B$3,AB27,IF(G27='Emission Factors'!$B$4,'Emission Factors'!$C$4,IF(G27='Emission Factors'!$B$5,'Emission Factors'!$C$5,IF(G27='Emission Factors'!$B$6,'Emission Factors'!$C$6,IF(G27='Emission Factors'!$B$7,'Emission Factors'!$C$7,IF(G27='Emission Factors'!$B$8,'Emission Factors'!$C$8,IF(G27='Emission Factors'!$B$9,'Emission Factors'!$C$9,IF(G27='Emission Factors'!$B$10,'Emission Factors'!$C$10,IF(G27='Emission Factors'!$B$11,'Emission Factors'!$C$11,IF(G27='Emission Factors'!$B$12,'Emission Factors'!$C$12,IF(G27='Emission Factors'!$B$13,'Emission Factors'!$C$13,IF(G27='Emission Factors'!$B$14,'Emission Factors'!$C$14,0))))))))))))</f>
        <v>5.1735545877403886E-5</v>
      </c>
      <c r="Y27" s="204">
        <f>IF(H27='Emission Factors'!$B$3,AB27,IF(H27='Emission Factors'!$B$4,'Emission Factors'!$C$4,IF(H27='Emission Factors'!$B$5,'Emission Factors'!$C$5,IF(H27='Emission Factors'!$B$6,'Emission Factors'!$C$6,IF(H27='Emission Factors'!$B$7,'Emission Factors'!$C$7,IF(H27='Emission Factors'!$B$8,'Emission Factors'!$C$8,IF(H27='Emission Factors'!$B$9,'Emission Factors'!$C$9,IF(H27='Emission Factors'!$B$10,'Emission Factors'!$C$10,IF(H27='Emission Factors'!$B$11,'Emission Factors'!$C$11,IF(H27='Emission Factors'!$B$12,'Emission Factors'!$C$12,IF(H27='Emission Factors'!$B$13,'Emission Factors'!$C$13,IF(H27='Emission Factors'!$B$14,'Emission Factors'!$C$14,0))))))))))))</f>
        <v>5.2902494331065759E-2</v>
      </c>
      <c r="Z27" s="204">
        <f>IF(AND($G$12&lt;&gt;"",$G$14&lt;&gt;""),$G$12*AL27/T27,IF($I$12="AK",'Grid Emissions'!C6*0.000001,IF($I$12="DC",'Grid Emissions'!C13*0.000001,IF($I$12="HI",'Grid Emissions'!C17*0.000001,IF($I$12="PR",'Grid Emissions'!C45*0.000001,(VLOOKUP($I$12,'Grid Emission Forecast'!$B$4:$AF$52,MATCH(T27,'Grid Emission Forecast'!$B$4:$AF$4,0),FALSE)*0.000001)*(1-($O$12)))))))</f>
        <v>5.1735545877403886E-5</v>
      </c>
      <c r="AA27" s="204">
        <f>IF($I$12="AK",'Grid Emissions'!C6*0.000001,IF($I$12="DC",'Grid Emissions'!C13*0.000001,IF($I$12="HI",'Grid Emissions'!C17*0.000001,IF($I$12="PR",'Grid Emissions'!C45*0.000001,(VLOOKUP($I$12,'Grid Emission Forecast'!$B$57:$AF$105,MATCH(T27,'Grid Emission Forecast'!$B$57:$AF$57,0),FALSE)*0.000001)*(1-($O$12))))))</f>
        <v>4.2548045877403886E-5</v>
      </c>
      <c r="AB27" s="204">
        <f>IF($K$14=$DG$11,'Emission Factors'!$C$3,IF($K$14=$DG$12,Z27,IF($K$14=$DG$13,AA27,Z27)))</f>
        <v>5.1735545877403886E-5</v>
      </c>
      <c r="AC27" s="205">
        <f>IF(I27='Emission Factors'!$B$3,AB27,IF(I27='Emission Factors'!$B$4,'Emission Factors'!$C$4,IF(I27='Emission Factors'!$B$5,'Emission Factors'!$C$5,IF(I27='Emission Factors'!$B$6,'Emission Factors'!$C$6,IF(I27='Emission Factors'!$B$7,'Emission Factors'!$C$7,IF(I27='Emission Factors'!$B$8,'Emission Factors'!$C$8,IF(I27='Emission Factors'!$B$9,'Emission Factors'!$C$9,IF(I27='Emission Factors'!$B$10,'Emission Factors'!$C$10,IF(I27='Emission Factors'!$B$11,'Emission Factors'!$C$11,IF(I27='Emission Factors'!$B$12,'Emission Factors'!$C$12,IF(I27='Emission Factors'!$B$13,'Emission Factors'!$C$13,IF(I27='Emission Factors'!$B$14,'Emission Factors'!$C$14,0))))))))))))</f>
        <v>0</v>
      </c>
      <c r="AD27" s="223">
        <f t="shared" si="1"/>
        <v>-7905.4299467261535</v>
      </c>
      <c r="AE27" s="221">
        <f t="shared" si="2"/>
        <v>15.139838780230384</v>
      </c>
      <c r="AF27" s="222">
        <f t="shared" si="3"/>
        <v>0</v>
      </c>
      <c r="AG27" s="117">
        <f t="shared" si="4"/>
        <v>0.37688948287300061</v>
      </c>
      <c r="AH27" s="117">
        <f t="shared" si="5"/>
        <v>12.462210342539986</v>
      </c>
      <c r="AI27" s="117">
        <f t="shared" si="6"/>
        <v>16.671300281460283</v>
      </c>
      <c r="AJ27" s="117">
        <f t="shared" si="7"/>
        <v>16.671300281460283</v>
      </c>
      <c r="AK27" s="117">
        <f t="shared" si="8"/>
        <v>24.038816179624998</v>
      </c>
      <c r="AL27" s="117">
        <f t="shared" si="9"/>
        <v>400</v>
      </c>
      <c r="AM27" s="117">
        <f>(IF(I27&lt;&gt;"",(IF(I27='Emission Factors'!$B$3,AI27,AJ27)),0))</f>
        <v>0</v>
      </c>
      <c r="AN27" s="117">
        <f t="shared" si="10"/>
        <v>-98519.130844316009</v>
      </c>
      <c r="AO27" s="235">
        <f t="shared" si="12"/>
        <v>-522.16077472694565</v>
      </c>
      <c r="AP27" s="182">
        <f>IF('Inputs for Conserved Energy'!AB16&lt;&gt;"",'Inputs for Conserved Energy'!AB16,(IF(OR(J27&lt;&gt;"",K27&lt;&gt;"",L27&lt;&gt;"",M27&lt;&gt;""),((J27*0.00341214)+K27+L27-IF(I27="Electricity",M27*0.00341214,M27)),"")))</f>
        <v>376.24918000000002</v>
      </c>
      <c r="AQ27" s="235">
        <f>IF('Inputs for Conserved Energy'!AC16&lt;&gt;"",'Inputs for Conserved Energy'!AC16,IF(AND(AP27&lt;&gt;"",AP27&gt;0),AD27/AP27,""))</f>
        <v>-21.011155284713585</v>
      </c>
      <c r="AR27" s="182">
        <f>IF('Inputs for Conserved Energy'!AD16&lt;&gt;"",'Inputs for Conserved Energy'!AD16,IF(AP27&lt;&gt;"",AP27/3.41214,""))</f>
        <v>110.26780261067834</v>
      </c>
      <c r="AS27" s="179">
        <f>IF('Inputs for Conserved Energy'!AE16&lt;&gt;"",'Inputs for Conserved Energy'!AE16,IF(AND(AR27&lt;&gt;"",AR27&gt;0),AD27/AR26,""))</f>
        <v>-71.693003393182622</v>
      </c>
    </row>
    <row r="28" spans="2:45" x14ac:dyDescent="0.25">
      <c r="B28" s="243"/>
      <c r="C28" s="49"/>
      <c r="D28" s="146">
        <f t="shared" si="11"/>
        <v>4</v>
      </c>
      <c r="E28" s="162" t="str">
        <f>IF('Inputs for Conserved Energy'!E17&lt;&gt;"",'Inputs for Conserved Energy'!E17,"")</f>
        <v>Industrial Heat Pump</v>
      </c>
      <c r="F28" s="163" t="s">
        <v>67</v>
      </c>
      <c r="G28" s="119" t="str">
        <f>IF('Inputs for Conserved Energy'!F17&lt;&gt;"",'Inputs for Conserved Energy'!F17,"")</f>
        <v>Natural Gas</v>
      </c>
      <c r="H28" s="114" t="str">
        <f>IF('Inputs for Conserved Energy'!G17&lt;&gt;"",'Inputs for Conserved Energy'!G17,"")</f>
        <v/>
      </c>
      <c r="I28" s="120" t="s">
        <v>7</v>
      </c>
      <c r="J28" s="125">
        <f>IF('Inputs for Conserved Energy'!I17&lt;&gt;"",'Inputs for Conserved Energy'!I17,"")</f>
        <v>0</v>
      </c>
      <c r="K28" s="115">
        <f>IF('Inputs for Conserved Energy'!J17&lt;&gt;"",'Inputs for Conserved Energy'!J17,"")</f>
        <v>2600</v>
      </c>
      <c r="L28" s="126">
        <f>IF('Inputs for Conserved Energy'!K17&lt;&gt;"",'Inputs for Conserved Energy'!K17,"")</f>
        <v>0</v>
      </c>
      <c r="M28" s="125">
        <f>IF('Inputs for Conserved Energy'!L17&lt;&gt;"",'Inputs for Conserved Energy'!L17,"")</f>
        <v>171000</v>
      </c>
      <c r="N28" s="120">
        <f>IF('Inputs for Conserved Energy'!M17&lt;&gt;"",'Inputs for Conserved Energy'!M17,"")</f>
        <v>19000</v>
      </c>
      <c r="O28" s="119">
        <f>IF('Inputs for Conserved Energy'!N17&lt;&gt;"",'Inputs for Conserved Energy'!N17,"")</f>
        <v>0</v>
      </c>
      <c r="P28" s="120">
        <f>IF('Inputs for Conserved Energy'!O17&lt;&gt;"",'Inputs for Conserved Energy'!O17,"")</f>
        <v>16800</v>
      </c>
      <c r="Q28" s="119">
        <f>IF('Inputs for Conserved Energy'!P17&lt;&gt;"",'Inputs for Conserved Energy'!P17,"")</f>
        <v>39000</v>
      </c>
      <c r="R28" s="114">
        <f>IF('Inputs for Conserved Energy'!Q17&lt;&gt;"",'Inputs for Conserved Energy'!Q17,"")</f>
        <v>4500</v>
      </c>
      <c r="S28" s="215">
        <f>IF('Inputs for Conserved Energy'!R17&lt;&gt;"",'Inputs for Conserved Energy'!R17,(IF(E28&lt;&gt;"",0.05,"")))</f>
        <v>0.05</v>
      </c>
      <c r="T28" s="217">
        <f>IF('Inputs for Conserved Energy'!S17&lt;&gt;"",'Inputs for Conserved Energy'!S17,(IF(E28&lt;&gt;"",10,"")))</f>
        <v>20</v>
      </c>
      <c r="U28" s="135">
        <f>IF('Inputs for Conserved Energy'!T17&lt;&gt;"",'Inputs for Conserved Energy'!T17,(IF(E28&lt;&gt;"",0.035,"")))</f>
        <v>3.5000000000000003E-2</v>
      </c>
      <c r="V28" s="216">
        <f>IF('Inputs for Conserved Energy'!U17&lt;&gt;"",'Inputs for Conserved Energy'!U17,(IF(E28&lt;&gt;"",0.035,"")))</f>
        <v>3.5000000000000003E-2</v>
      </c>
      <c r="W28" s="177">
        <f t="shared" si="0"/>
        <v>7.4999999999999997E-2</v>
      </c>
      <c r="X28" s="202">
        <f>IF(G28='Emission Factors'!$B$3,AB28,IF(G28='Emission Factors'!$B$4,'Emission Factors'!$C$4,IF(G28='Emission Factors'!$B$5,'Emission Factors'!$C$5,IF(G28='Emission Factors'!$B$6,'Emission Factors'!$C$6,IF(G28='Emission Factors'!$B$7,'Emission Factors'!$C$7,IF(G28='Emission Factors'!$B$8,'Emission Factors'!$C$8,IF(G28='Emission Factors'!$B$9,'Emission Factors'!$C$9,IF(G28='Emission Factors'!$B$10,'Emission Factors'!$C$10,IF(G28='Emission Factors'!$B$11,'Emission Factors'!$C$11,IF(G28='Emission Factors'!$B$12,'Emission Factors'!$C$12,IF(G28='Emission Factors'!$B$13,'Emission Factors'!$C$13,IF(G28='Emission Factors'!$B$14,'Emission Factors'!$C$14,0))))))))))))</f>
        <v>5.2902494331065759E-2</v>
      </c>
      <c r="Y28" s="204">
        <f>IF(H28='Emission Factors'!$B$3,AB28,IF(H28='Emission Factors'!$B$4,'Emission Factors'!$C$4,IF(H28='Emission Factors'!$B$5,'Emission Factors'!$C$5,IF(H28='Emission Factors'!$B$6,'Emission Factors'!$C$6,IF(H28='Emission Factors'!$B$7,'Emission Factors'!$C$7,IF(H28='Emission Factors'!$B$8,'Emission Factors'!$C$8,IF(H28='Emission Factors'!$B$9,'Emission Factors'!$C$9,IF(H28='Emission Factors'!$B$10,'Emission Factors'!$C$10,IF(H28='Emission Factors'!$B$11,'Emission Factors'!$C$11,IF(H28='Emission Factors'!$B$12,'Emission Factors'!$C$12,IF(H28='Emission Factors'!$B$13,'Emission Factors'!$C$13,IF(H28='Emission Factors'!$B$14,'Emission Factors'!$C$14,0))))))))))))</f>
        <v>0</v>
      </c>
      <c r="Z28" s="204">
        <f>IF(AND($G$12&lt;&gt;"",$G$14&lt;&gt;""),$G$12*AL28/T28,IF($I$12="AK",'Grid Emissions'!C7*0.000001,IF($I$12="DC",'Grid Emissions'!C14*0.000001,IF($I$12="HI",'Grid Emissions'!C18*0.000001,IF($I$12="PR",'Grid Emissions'!C46*0.000001,(VLOOKUP($I$12,'Grid Emission Forecast'!$B$4:$AF$52,MATCH(T28,'Grid Emission Forecast'!$B$4:$AF$4,0),FALSE)*0.000001)*(1-($O$12)))))))</f>
        <v>5.1735545877403886E-5</v>
      </c>
      <c r="AA28" s="204">
        <f>IF($I$12="AK",'Grid Emissions'!C7*0.000001,IF($I$12="DC",'Grid Emissions'!C14*0.000001,IF($I$12="HI",'Grid Emissions'!C18*0.000001,IF($I$12="PR",'Grid Emissions'!C46*0.000001,(VLOOKUP($I$12,'Grid Emission Forecast'!$B$57:$AF$105,MATCH(T28,'Grid Emission Forecast'!$B$57:$AF$57,0),FALSE)*0.000001)*(1-($O$12))))))</f>
        <v>4.2548045877403886E-5</v>
      </c>
      <c r="AB28" s="204">
        <f>IF($K$14=$DG$11,'Emission Factors'!$C$3,IF($K$14=$DG$12,Z28,IF($K$14=$DG$13,AA28,Z28)))</f>
        <v>5.1735545877403886E-5</v>
      </c>
      <c r="AC28" s="205">
        <f>IF(I28='Emission Factors'!$B$3,AB28,IF(I28='Emission Factors'!$B$4,'Emission Factors'!$C$4,IF(I28='Emission Factors'!$B$5,'Emission Factors'!$C$5,IF(I28='Emission Factors'!$B$6,'Emission Factors'!$C$6,IF(I28='Emission Factors'!$B$7,'Emission Factors'!$C$7,IF(I28='Emission Factors'!$B$8,'Emission Factors'!$C$8,IF(I28='Emission Factors'!$B$9,'Emission Factors'!$C$9,IF(I28='Emission Factors'!$B$10,'Emission Factors'!$C$10,IF(I28='Emission Factors'!$B$11,'Emission Factors'!$C$11,IF(I28='Emission Factors'!$B$12,'Emission Factors'!$C$12,IF(I28='Emission Factors'!$B$13,'Emission Factors'!$C$13,IF(I28='Emission Factors'!$B$14,'Emission Factors'!$C$14,0))))))))))))</f>
        <v>5.1735545877403886E-5</v>
      </c>
      <c r="AD28" s="223">
        <f t="shared" si="1"/>
        <v>10572.507086554961</v>
      </c>
      <c r="AE28" s="221">
        <f t="shared" si="2"/>
        <v>128.69970691573491</v>
      </c>
      <c r="AF28" s="222">
        <f t="shared" si="3"/>
        <v>0</v>
      </c>
      <c r="AG28" s="117">
        <f t="shared" si="4"/>
        <v>0.37688948287300061</v>
      </c>
      <c r="AH28" s="117">
        <f t="shared" si="5"/>
        <v>12.462210342539986</v>
      </c>
      <c r="AI28" s="117">
        <f t="shared" si="6"/>
        <v>16.671300281460283</v>
      </c>
      <c r="AJ28" s="117">
        <f t="shared" si="7"/>
        <v>16.671300281460283</v>
      </c>
      <c r="AK28" s="117">
        <f t="shared" si="8"/>
        <v>24.038816179624998</v>
      </c>
      <c r="AL28" s="117">
        <f t="shared" si="9"/>
        <v>400</v>
      </c>
      <c r="AM28" s="117">
        <f>(IF(I28&lt;&gt;"",(IF(I28='Emission Factors'!$B$3,AI28,AJ28)),0))</f>
        <v>16.671300281460283</v>
      </c>
      <c r="AN28" s="117">
        <f t="shared" si="10"/>
        <v>131756.80716064252</v>
      </c>
      <c r="AO28" s="235">
        <f t="shared" si="12"/>
        <v>82.148649285403764</v>
      </c>
      <c r="AP28" s="182">
        <f>IF('Inputs for Conserved Energy'!AB17&lt;&gt;"",'Inputs for Conserved Energy'!AB17,(IF(OR(J28&lt;&gt;"",K28&lt;&gt;"",L28&lt;&gt;"",M28&lt;&gt;""),((J28*0.00341214)+K28+L28-IF(I28="Electricity",M28*0.00341214,M28)),"")))</f>
        <v>2016.52406</v>
      </c>
      <c r="AQ28" s="235">
        <f>IF('Inputs for Conserved Energy'!AC17&lt;&gt;"",'Inputs for Conserved Energy'!AC17,IF(AND(AP28&lt;&gt;"",AP28&gt;0),AD28/AP28,""))</f>
        <v>5.2429362467190002</v>
      </c>
      <c r="AR28" s="182">
        <f>IF('Inputs for Conserved Energy'!AD17&lt;&gt;"",'Inputs for Conserved Energy'!AD17,IF(AP28&lt;&gt;"",AP28/3.41214,""))</f>
        <v>590.98514715105478</v>
      </c>
      <c r="AS28" s="179">
        <f>IF('Inputs for Conserved Energy'!AE17&lt;&gt;"",'Inputs for Conserved Energy'!AE17,IF(AND(AR28&lt;&gt;"",AR28&gt;0),AD28/AR27,""))</f>
        <v>17.889632484879769</v>
      </c>
    </row>
    <row r="29" spans="2:45" x14ac:dyDescent="0.25">
      <c r="B29" s="243"/>
      <c r="C29" s="49"/>
      <c r="D29" s="146">
        <f t="shared" si="11"/>
        <v>5</v>
      </c>
      <c r="E29" s="162" t="str">
        <f>IF('Inputs for Conserved Energy'!E18&lt;&gt;"",'Inputs for Conserved Energy'!E18,"")</f>
        <v>Electric Boiler</v>
      </c>
      <c r="F29" s="163" t="s">
        <v>67</v>
      </c>
      <c r="G29" s="119" t="str">
        <f>IF('Inputs for Conserved Energy'!F18&lt;&gt;"",'Inputs for Conserved Energy'!F18,"")</f>
        <v>Natural Gas</v>
      </c>
      <c r="H29" s="114" t="str">
        <f>IF('Inputs for Conserved Energy'!G18&lt;&gt;"",'Inputs for Conserved Energy'!G18,"")</f>
        <v/>
      </c>
      <c r="I29" s="120" t="s">
        <v>7</v>
      </c>
      <c r="J29" s="125">
        <f>IF('Inputs for Conserved Energy'!I18&lt;&gt;"",'Inputs for Conserved Energy'!I18,"")</f>
        <v>0</v>
      </c>
      <c r="K29" s="115">
        <f>IF('Inputs for Conserved Energy'!J18&lt;&gt;"",'Inputs for Conserved Energy'!J18,"")</f>
        <v>2000</v>
      </c>
      <c r="L29" s="126">
        <f>IF('Inputs for Conserved Energy'!K18&lt;&gt;"",'Inputs for Conserved Energy'!K18,"")</f>
        <v>0</v>
      </c>
      <c r="M29" s="125">
        <f>IF('Inputs for Conserved Energy'!L18&lt;&gt;"",'Inputs for Conserved Energy'!L18,"")</f>
        <v>187000</v>
      </c>
      <c r="N29" s="120">
        <f>IF('Inputs for Conserved Energy'!M18&lt;&gt;"",'Inputs for Conserved Energy'!M18,"")</f>
        <v>21000</v>
      </c>
      <c r="O29" s="119">
        <f>IF('Inputs for Conserved Energy'!N18&lt;&gt;"",'Inputs for Conserved Energy'!N18,"")</f>
        <v>0</v>
      </c>
      <c r="P29" s="120">
        <f>IF('Inputs for Conserved Energy'!O18&lt;&gt;"",'Inputs for Conserved Energy'!O18,"")</f>
        <v>14500</v>
      </c>
      <c r="Q29" s="119">
        <f>IF('Inputs for Conserved Energy'!P18&lt;&gt;"",'Inputs for Conserved Energy'!P18,"")</f>
        <v>120000</v>
      </c>
      <c r="R29" s="114">
        <f>IF('Inputs for Conserved Energy'!Q18&lt;&gt;"",'Inputs for Conserved Energy'!Q18,"")</f>
        <v>8567</v>
      </c>
      <c r="S29" s="215">
        <f>IF('Inputs for Conserved Energy'!R18&lt;&gt;"",'Inputs for Conserved Energy'!R18,(IF(E29&lt;&gt;"",0.05,"")))</f>
        <v>0.05</v>
      </c>
      <c r="T29" s="217">
        <f>IF('Inputs for Conserved Energy'!S18&lt;&gt;"",'Inputs for Conserved Energy'!S18,(IF(E29&lt;&gt;"",10,"")))</f>
        <v>10</v>
      </c>
      <c r="U29" s="135">
        <f>IF('Inputs for Conserved Energy'!T18&lt;&gt;"",'Inputs for Conserved Energy'!T18,(IF(E29&lt;&gt;"",0.035,"")))</f>
        <v>3.5000000000000003E-2</v>
      </c>
      <c r="V29" s="216">
        <f>IF('Inputs for Conserved Energy'!U18&lt;&gt;"",'Inputs for Conserved Energy'!U18,(IF(E29&lt;&gt;"",0.035,"")))</f>
        <v>3.5000000000000003E-2</v>
      </c>
      <c r="W29" s="177">
        <f t="shared" si="0"/>
        <v>7.4999999999999997E-2</v>
      </c>
      <c r="X29" s="202">
        <f>IF(G29='Emission Factors'!$B$3,AB29,IF(G29='Emission Factors'!$B$4,'Emission Factors'!$C$4,IF(G29='Emission Factors'!$B$5,'Emission Factors'!$C$5,IF(G29='Emission Factors'!$B$6,'Emission Factors'!$C$6,IF(G29='Emission Factors'!$B$7,'Emission Factors'!$C$7,IF(G29='Emission Factors'!$B$8,'Emission Factors'!$C$8,IF(G29='Emission Factors'!$B$9,'Emission Factors'!$C$9,IF(G29='Emission Factors'!$B$10,'Emission Factors'!$C$10,IF(G29='Emission Factors'!$B$11,'Emission Factors'!$C$11,IF(G29='Emission Factors'!$B$12,'Emission Factors'!$C$12,IF(G29='Emission Factors'!$B$13,'Emission Factors'!$C$13,IF(G29='Emission Factors'!$B$14,'Emission Factors'!$C$14,0))))))))))))</f>
        <v>5.2902494331065759E-2</v>
      </c>
      <c r="Y29" s="204">
        <f>IF(H29='Emission Factors'!$B$3,AB29,IF(H29='Emission Factors'!$B$4,'Emission Factors'!$C$4,IF(H29='Emission Factors'!$B$5,'Emission Factors'!$C$5,IF(H29='Emission Factors'!$B$6,'Emission Factors'!$C$6,IF(H29='Emission Factors'!$B$7,'Emission Factors'!$C$7,IF(H29='Emission Factors'!$B$8,'Emission Factors'!$C$8,IF(H29='Emission Factors'!$B$9,'Emission Factors'!$C$9,IF(H29='Emission Factors'!$B$10,'Emission Factors'!$C$10,IF(H29='Emission Factors'!$B$11,'Emission Factors'!$C$11,IF(H29='Emission Factors'!$B$12,'Emission Factors'!$C$12,IF(H29='Emission Factors'!$B$13,'Emission Factors'!$C$13,IF(H29='Emission Factors'!$B$14,'Emission Factors'!$C$14,0))))))))))))</f>
        <v>0</v>
      </c>
      <c r="Z29" s="204">
        <f>IF(AND($G$12&lt;&gt;"",$G$14&lt;&gt;""),$G$12*AL29/T29,IF($I$12="AK",'Grid Emissions'!C8*0.000001,IF($I$12="DC",'Grid Emissions'!C15*0.000001,IF($I$12="HI",'Grid Emissions'!C19*0.000001,IF($I$12="PR",'Grid Emissions'!C47*0.000001,(VLOOKUP($I$12,'Grid Emission Forecast'!$B$4:$AF$52,MATCH(T29,'Grid Emission Forecast'!$B$4:$AF$4,0),FALSE)*0.000001)*(1-($O$12)))))))</f>
        <v>7.7761091754807775E-5</v>
      </c>
      <c r="AA29" s="204">
        <f>IF($I$12="AK",'Grid Emissions'!C8*0.000001,IF($I$12="DC",'Grid Emissions'!C15*0.000001,IF($I$12="HI",'Grid Emissions'!C19*0.000001,IF($I$12="PR",'Grid Emissions'!C47*0.000001,(VLOOKUP($I$12,'Grid Emission Forecast'!$B$57:$AF$105,MATCH(T29,'Grid Emission Forecast'!$B$57:$AF$57,0),FALSE)*0.000001)*(1-($O$12))))))</f>
        <v>6.7311091754807792E-5</v>
      </c>
      <c r="AB29" s="204">
        <f>IF($K$14=$DG$11,'Emission Factors'!$C$3,IF($K$14=$DG$12,Z29,IF($K$14=$DG$13,AA29,Z29)))</f>
        <v>7.7761091754807775E-5</v>
      </c>
      <c r="AC29" s="205">
        <f>IF(I29='Emission Factors'!$B$3,AB29,IF(I29='Emission Factors'!$B$4,'Emission Factors'!$C$4,IF(I29='Emission Factors'!$B$5,'Emission Factors'!$C$5,IF(I29='Emission Factors'!$B$6,'Emission Factors'!$C$6,IF(I29='Emission Factors'!$B$7,'Emission Factors'!$C$7,IF(I29='Emission Factors'!$B$8,'Emission Factors'!$C$8,IF(I29='Emission Factors'!$B$9,'Emission Factors'!$C$9,IF(I29='Emission Factors'!$B$10,'Emission Factors'!$C$10,IF(I29='Emission Factors'!$B$11,'Emission Factors'!$C$11,IF(I29='Emission Factors'!$B$12,'Emission Factors'!$C$12,IF(I29='Emission Factors'!$B$13,'Emission Factors'!$C$13,IF(I29='Emission Factors'!$B$14,'Emission Factors'!$C$14,0))))))))))))</f>
        <v>7.7761091754807775E-5</v>
      </c>
      <c r="AD29" s="223">
        <f t="shared" si="1"/>
        <v>31628.274353227123</v>
      </c>
      <c r="AE29" s="221">
        <f t="shared" si="2"/>
        <v>91.263664503982469</v>
      </c>
      <c r="AF29" s="222">
        <f t="shared" si="3"/>
        <v>0</v>
      </c>
      <c r="AG29" s="117">
        <f t="shared" si="4"/>
        <v>0.61391325354075932</v>
      </c>
      <c r="AH29" s="117">
        <f t="shared" si="5"/>
        <v>7.7217349291848132</v>
      </c>
      <c r="AI29" s="117">
        <f t="shared" si="6"/>
        <v>8.9343150284350408</v>
      </c>
      <c r="AJ29" s="117">
        <f t="shared" si="7"/>
        <v>8.9343150284350408</v>
      </c>
      <c r="AK29" s="117">
        <f t="shared" si="8"/>
        <v>10.611783679149262</v>
      </c>
      <c r="AL29" s="117">
        <f t="shared" si="9"/>
        <v>100</v>
      </c>
      <c r="AM29" s="117">
        <f>(IF(I29&lt;&gt;"",(IF(I29='Emission Factors'!$B$3,AI29,AJ29)),0))</f>
        <v>8.9343150284350408</v>
      </c>
      <c r="AN29" s="117">
        <f t="shared" si="10"/>
        <v>244225.15082315408</v>
      </c>
      <c r="AO29" s="235">
        <f t="shared" si="12"/>
        <v>346.55932922622191</v>
      </c>
      <c r="AP29" s="182">
        <f>IF('Inputs for Conserved Energy'!AB18&lt;&gt;"",'Inputs for Conserved Energy'!AB18,(IF(OR(J29&lt;&gt;"",K29&lt;&gt;"",L29&lt;&gt;"",M29&lt;&gt;""),((J29*0.00341214)+K29+L29-IF(I29="Electricity",M29*0.00341214,M29)),"")))</f>
        <v>1361.9298199999998</v>
      </c>
      <c r="AQ29" s="235">
        <f>IF('Inputs for Conserved Energy'!AC18&lt;&gt;"",'Inputs for Conserved Energy'!AC18,IF(AND(AP29&lt;&gt;"",AP29&gt;0),AD29/AP29,""))</f>
        <v>23.223130802163599</v>
      </c>
      <c r="AR29" s="182">
        <f>IF('Inputs for Conserved Energy'!AD18&lt;&gt;"",'Inputs for Conserved Energy'!AD18,IF(AP29&lt;&gt;"",AP29/3.41214,""))</f>
        <v>399.1424208854267</v>
      </c>
      <c r="AS29" s="179">
        <f>IF('Inputs for Conserved Energy'!AE18&lt;&gt;"",'Inputs for Conserved Energy'!AE18,IF(AND(AR29&lt;&gt;"",AR29&gt;0),AD29/AR28,""))</f>
        <v>79.240573535294502</v>
      </c>
    </row>
    <row r="30" spans="2:45" x14ac:dyDescent="0.25">
      <c r="B30" s="243"/>
      <c r="C30" s="49"/>
      <c r="D30" s="146">
        <f>IF(E30&lt;&gt;"",D29+1,"")</f>
        <v>6</v>
      </c>
      <c r="E30" s="162" t="str">
        <f>IF('Inputs for Conserved Energy'!E19&lt;&gt;"",'Inputs for Conserved Energy'!E19,"")</f>
        <v>Onsite Solar</v>
      </c>
      <c r="F30" s="163" t="s">
        <v>70</v>
      </c>
      <c r="G30" s="119" t="str">
        <f>IF('Inputs for Conserved Energy'!F19&lt;&gt;"",'Inputs for Conserved Energy'!F19,"")</f>
        <v>Electricity</v>
      </c>
      <c r="H30" s="114" t="str">
        <f>IF('Inputs for Conserved Energy'!G19&lt;&gt;"",'Inputs for Conserved Energy'!G19,"")</f>
        <v/>
      </c>
      <c r="I30" s="120" t="str">
        <f>IF('Inputs for Conserved Energy'!H19&lt;&gt;"",'Inputs for Conserved Energy'!H19,"")</f>
        <v/>
      </c>
      <c r="J30" s="125">
        <f>IF('Inputs for Conserved Energy'!I19&lt;&gt;"",'Inputs for Conserved Energy'!I19,"")</f>
        <v>52000</v>
      </c>
      <c r="K30" s="115">
        <f>IF('Inputs for Conserved Energy'!J19&lt;&gt;"",'Inputs for Conserved Energy'!J19,"")</f>
        <v>2400</v>
      </c>
      <c r="L30" s="126">
        <f>IF('Inputs for Conserved Energy'!K19&lt;&gt;"",'Inputs for Conserved Energy'!K19,"")</f>
        <v>0</v>
      </c>
      <c r="M30" s="125">
        <f>IF('Inputs for Conserved Energy'!L19&lt;&gt;"",'Inputs for Conserved Energy'!L19,"")</f>
        <v>0</v>
      </c>
      <c r="N30" s="120" t="str">
        <f>IF('Inputs for Conserved Energy'!M19&lt;&gt;"",'Inputs for Conserved Energy'!M19,"")</f>
        <v/>
      </c>
      <c r="O30" s="119">
        <f>IF('Inputs for Conserved Energy'!N19&lt;&gt;"",'Inputs for Conserved Energy'!N19,"")</f>
        <v>9000</v>
      </c>
      <c r="P30" s="120">
        <f>IF('Inputs for Conserved Energy'!O19&lt;&gt;"",'Inputs for Conserved Energy'!O19,"")</f>
        <v>0</v>
      </c>
      <c r="Q30" s="119">
        <f>IF('Inputs for Conserved Energy'!P19&lt;&gt;"",'Inputs for Conserved Energy'!P19,"")</f>
        <v>32000</v>
      </c>
      <c r="R30" s="114">
        <f>IF('Inputs for Conserved Energy'!Q19&lt;&gt;"",'Inputs for Conserved Energy'!Q19,"")</f>
        <v>3000</v>
      </c>
      <c r="S30" s="215">
        <f>IF('Inputs for Conserved Energy'!R19&lt;&gt;"",'Inputs for Conserved Energy'!R19,(IF(E30&lt;&gt;"",0.05,"")))</f>
        <v>0.05</v>
      </c>
      <c r="T30" s="217">
        <f>IF('Inputs for Conserved Energy'!S19&lt;&gt;"",'Inputs for Conserved Energy'!S19,(IF(E30&lt;&gt;"",10,"")))</f>
        <v>10</v>
      </c>
      <c r="U30" s="135">
        <f>IF('Inputs for Conserved Energy'!T19&lt;&gt;"",'Inputs for Conserved Energy'!T19,(IF(E30&lt;&gt;"",0.035,"")))</f>
        <v>3.5000000000000003E-2</v>
      </c>
      <c r="V30" s="216">
        <f>IF('Inputs for Conserved Energy'!U19&lt;&gt;"",'Inputs for Conserved Energy'!U19,(IF(E30&lt;&gt;"",0.035,"")))</f>
        <v>3.5000000000000003E-2</v>
      </c>
      <c r="W30" s="177">
        <f>IF(E30&lt;&gt;"",7.5%,"")</f>
        <v>7.4999999999999997E-2</v>
      </c>
      <c r="X30" s="202">
        <f>IF(G30='Emission Factors'!$B$3,AB30,IF(G30='Emission Factors'!$B$4,'Emission Factors'!$C$4,IF(G30='Emission Factors'!$B$5,'Emission Factors'!$C$5,IF(G30='Emission Factors'!$B$6,'Emission Factors'!$C$6,IF(G30='Emission Factors'!$B$7,'Emission Factors'!$C$7,IF(G30='Emission Factors'!$B$8,'Emission Factors'!$C$8,IF(G30='Emission Factors'!$B$9,'Emission Factors'!$C$9,IF(G30='Emission Factors'!$B$10,'Emission Factors'!$C$10,IF(G30='Emission Factors'!$B$11,'Emission Factors'!$C$11,IF(G30='Emission Factors'!$B$12,'Emission Factors'!$C$12,IF(G30='Emission Factors'!$B$13,'Emission Factors'!$C$13,IF(G30='Emission Factors'!$B$14,'Emission Factors'!$C$14,0))))))))))))</f>
        <v>7.7761091754807775E-5</v>
      </c>
      <c r="Y30" s="204">
        <f>IF(H30='Emission Factors'!$B$3,AB30,IF(H30='Emission Factors'!$B$4,'Emission Factors'!$C$4,IF(H30='Emission Factors'!$B$5,'Emission Factors'!$C$5,IF(H30='Emission Factors'!$B$6,'Emission Factors'!$C$6,IF(H30='Emission Factors'!$B$7,'Emission Factors'!$C$7,IF(H30='Emission Factors'!$B$8,'Emission Factors'!$C$8,IF(H30='Emission Factors'!$B$9,'Emission Factors'!$C$9,IF(H30='Emission Factors'!$B$10,'Emission Factors'!$C$10,IF(H30='Emission Factors'!$B$11,'Emission Factors'!$C$11,IF(H30='Emission Factors'!$B$12,'Emission Factors'!$C$12,IF(H30='Emission Factors'!$B$13,'Emission Factors'!$C$13,IF(H30='Emission Factors'!$B$14,'Emission Factors'!$C$14,0))))))))))))</f>
        <v>0</v>
      </c>
      <c r="Z30" s="204">
        <f>IF(AND($G$12&lt;&gt;"",$G$14&lt;&gt;""),$G$12*AL30/T30,IF($I$12="AK",'Grid Emissions'!C9*0.000001,IF($I$12="DC",'Grid Emissions'!C16*0.000001,IF($I$12="HI",'Grid Emissions'!C20*0.000001,IF($I$12="PR",'Grid Emissions'!C48*0.000001,(VLOOKUP($I$12,'Grid Emission Forecast'!$B$4:$AF$52,MATCH(T30,'Grid Emission Forecast'!$B$4:$AF$4,0),FALSE)*0.000001)*(1-($O$12)))))))</f>
        <v>7.7761091754807775E-5</v>
      </c>
      <c r="AA30" s="204">
        <f>IF($I$12="AK",'Grid Emissions'!C9*0.000001,IF($I$12="DC",'Grid Emissions'!C16*0.000001,IF($I$12="HI",'Grid Emissions'!C20*0.000001,IF($I$12="PR",'Grid Emissions'!C48*0.000001,(VLOOKUP($I$12,'Grid Emission Forecast'!$B$57:$AF$105,MATCH(T30,'Grid Emission Forecast'!$B$57:$AF$57,0),FALSE)*0.000001)*(1-($O$12))))))</f>
        <v>6.7311091754807792E-5</v>
      </c>
      <c r="AB30" s="204">
        <f>IF($K$14=$DG$11,'Emission Factors'!$C$3,IF($K$14=$DG$12,Z30,IF($K$14=$DG$13,AA30,Z30)))</f>
        <v>7.7761091754807775E-5</v>
      </c>
      <c r="AC30" s="205">
        <f>IF(I30='Emission Factors'!$B$3,AB30,IF(I30='Emission Factors'!$B$4,'Emission Factors'!$C$4,IF(I30='Emission Factors'!$B$5,'Emission Factors'!$C$5,IF(I30='Emission Factors'!$B$6,'Emission Factors'!$C$6,IF(I30='Emission Factors'!$B$7,'Emission Factors'!$C$7,IF(I30='Emission Factors'!$B$8,'Emission Factors'!$C$8,IF(I30='Emission Factors'!$B$9,'Emission Factors'!$C$9,IF(I30='Emission Factors'!$B$10,'Emission Factors'!$C$10,IF(I30='Emission Factors'!$B$11,'Emission Factors'!$C$11,IF(I30='Emission Factors'!$B$12,'Emission Factors'!$C$12,IF(I30='Emission Factors'!$B$13,'Emission Factors'!$C$13,IF(I30='Emission Factors'!$B$14,'Emission Factors'!$C$14,0))))))))))))</f>
        <v>0</v>
      </c>
      <c r="AD30" s="223">
        <f>IF(Q30&lt;&gt;"",AN30/AH30,"")</f>
        <v>-3269.165634390135</v>
      </c>
      <c r="AE30" s="221">
        <f>IF(OR(K30&lt;&gt;"",J30&lt;&gt;""),((IF(K30&lt;&gt;"",(K30*X30),0))+(IF(J30&lt;&gt;"",(J30*AB30),0))+(IF(L30&lt;&gt;"",(L30*Y30),0))-(IF(AND(G30&lt;&gt;"",I30&lt;&gt;""),(AC30*M30),0))),"")</f>
        <v>4.2302033914615427</v>
      </c>
      <c r="AF30" s="222">
        <f t="shared" si="3"/>
        <v>0</v>
      </c>
      <c r="AG30" s="117">
        <f>(1+S30)^(-T30)</f>
        <v>0.61391325354075932</v>
      </c>
      <c r="AH30" s="117">
        <f>(1-(1+S30)^(-T30))/S30</f>
        <v>7.7217349291848132</v>
      </c>
      <c r="AI30" s="117">
        <f>(1-((1+U30)/(1+S30))^T30)/(S30-U30)</f>
        <v>8.9343150284350408</v>
      </c>
      <c r="AJ30" s="117">
        <f>(1-((1+V30)/(1+S30))^T30)/(S30-V30)</f>
        <v>8.9343150284350408</v>
      </c>
      <c r="AK30" s="117">
        <f>(1-((1+W30)/(1+S30))^T30)/(S30-W30)</f>
        <v>10.611783679149262</v>
      </c>
      <c r="AL30" s="117">
        <f>IF($G$14&lt;0,(1-((1+$G$14)/(1))^T30)/(0-$G$14),(T30^2))</f>
        <v>100</v>
      </c>
      <c r="AM30" s="117">
        <f>(IF(I30&lt;&gt;"",(IF(I30='Emission Factors'!$B$3,AI30,AJ30)),0))</f>
        <v>0</v>
      </c>
      <c r="AN30" s="117">
        <f>IF(Q30&lt;&gt;"",(Q30+(IF(R30&lt;&gt;"",R30*AH30,0))+(IF(N30&lt;&gt;"",N30*AM30,0))-((IF(O30&lt;&gt;"",O30*AI30,0))+(IF(P30&lt;&gt;"",P30*AJ30,0))+(IF(AF30&lt;&gt;"",AF30*AK30,0)))),"")</f>
        <v>-25243.630468360934</v>
      </c>
      <c r="AO30" s="235">
        <f t="shared" si="12"/>
        <v>-772.8152364940147</v>
      </c>
      <c r="AP30" s="182">
        <f>IF('Inputs for Conserved Energy'!AB19&lt;&gt;"",'Inputs for Conserved Energy'!AB19,(IF(OR(J30&lt;&gt;"",K30&lt;&gt;"",L30&lt;&gt;"",M30&lt;&gt;""),((J30*0.00341214)+K30+L30-IF(I30="Electricity",M30*0.00341214,M30)),"")))</f>
        <v>2577.4312799999998</v>
      </c>
      <c r="AQ30" s="235">
        <f>IF('Inputs for Conserved Energy'!AC19&lt;&gt;"",'Inputs for Conserved Energy'!AC19,IF(AND(AP30&lt;&gt;"",AP30&gt;0),AD30/AP30,""))</f>
        <v>-1.2683812987596454</v>
      </c>
      <c r="AR30" s="182">
        <f>IF('Inputs for Conserved Energy'!AD19&lt;&gt;"",'Inputs for Conserved Energy'!AD19,IF(AP30&lt;&gt;"",AP30/3.41214,""))</f>
        <v>755.37090506251207</v>
      </c>
      <c r="AS30" s="179">
        <f>IF('Inputs for Conserved Energy'!AE19&lt;&gt;"",'Inputs for Conserved Energy'!AE19,IF(AND(AR30&lt;&gt;"",AR30&gt;0),AD30/AR29,""))</f>
        <v>-4.3278945647497364</v>
      </c>
    </row>
    <row r="31" spans="2:45" x14ac:dyDescent="0.25">
      <c r="B31" s="243"/>
      <c r="C31" s="49"/>
      <c r="D31" s="146" t="str">
        <f>IF(E31&lt;&gt;"",D30+1,"")</f>
        <v/>
      </c>
      <c r="E31" s="162" t="str">
        <f>IF('Inputs for Conserved Energy'!E20&lt;&gt;"",'Inputs for Conserved Energy'!E20,"")</f>
        <v/>
      </c>
      <c r="F31" s="163"/>
      <c r="G31" s="119" t="str">
        <f>IF('Inputs for Conserved Energy'!F20&lt;&gt;"",'Inputs for Conserved Energy'!F20,"")</f>
        <v/>
      </c>
      <c r="H31" s="114" t="str">
        <f>IF('Inputs for Conserved Energy'!G20&lt;&gt;"",'Inputs for Conserved Energy'!G20,"")</f>
        <v/>
      </c>
      <c r="I31" s="120" t="str">
        <f>IF('Inputs for Conserved Energy'!H20&lt;&gt;"",'Inputs for Conserved Energy'!H20,"")</f>
        <v/>
      </c>
      <c r="J31" s="125" t="str">
        <f>IF('Inputs for Conserved Energy'!I20&lt;&gt;"",'Inputs for Conserved Energy'!I20,"")</f>
        <v/>
      </c>
      <c r="K31" s="115" t="str">
        <f>IF('Inputs for Conserved Energy'!J20&lt;&gt;"",'Inputs for Conserved Energy'!J20,"")</f>
        <v/>
      </c>
      <c r="L31" s="126" t="str">
        <f>IF('Inputs for Conserved Energy'!K20&lt;&gt;"",'Inputs for Conserved Energy'!K20,"")</f>
        <v/>
      </c>
      <c r="M31" s="125" t="str">
        <f>IF('Inputs for Conserved Energy'!L20&lt;&gt;"",'Inputs for Conserved Energy'!L20,"")</f>
        <v/>
      </c>
      <c r="N31" s="120" t="str">
        <f>IF('Inputs for Conserved Energy'!M20&lt;&gt;"",'Inputs for Conserved Energy'!M20,"")</f>
        <v/>
      </c>
      <c r="O31" s="130" t="str">
        <f>IF('Inputs for Conserved Energy'!N20&lt;&gt;"",'Inputs for Conserved Energy'!N20,"")</f>
        <v/>
      </c>
      <c r="P31" s="120" t="str">
        <f>IF('Inputs for Conserved Energy'!O20&lt;&gt;"",'Inputs for Conserved Energy'!O20,"")</f>
        <v/>
      </c>
      <c r="Q31" s="119" t="str">
        <f>IF('Inputs for Conserved Energy'!P20&lt;&gt;"",'Inputs for Conserved Energy'!P20,"")</f>
        <v/>
      </c>
      <c r="R31" s="114" t="str">
        <f>IF('Inputs for Conserved Energy'!Q20&lt;&gt;"",'Inputs for Conserved Energy'!Q20,"")</f>
        <v/>
      </c>
      <c r="S31" s="215" t="str">
        <f>IF('Inputs for Conserved Energy'!R20&lt;&gt;"",'Inputs for Conserved Energy'!R20,(IF(E31&lt;&gt;"",0.05,"")))</f>
        <v/>
      </c>
      <c r="T31" s="217" t="str">
        <f>IF('Inputs for Conserved Energy'!S20&lt;&gt;"",'Inputs for Conserved Energy'!S20,(IF(E31&lt;&gt;"",10,"")))</f>
        <v/>
      </c>
      <c r="U31" s="135" t="str">
        <f>IF('Inputs for Conserved Energy'!T20&lt;&gt;"",'Inputs for Conserved Energy'!T20,(IF(E31&lt;&gt;"",0.035,"")))</f>
        <v/>
      </c>
      <c r="V31" s="216" t="str">
        <f>IF('Inputs for Conserved Energy'!U20&lt;&gt;"",'Inputs for Conserved Energy'!U20,(IF(E31&lt;&gt;"",0.035,"")))</f>
        <v/>
      </c>
      <c r="W31" s="177" t="str">
        <f t="shared" ref="W31" si="13">IF(E31&lt;&gt;"",7.5%,"")</f>
        <v/>
      </c>
      <c r="X31" s="202">
        <f>IF(G31='Emission Factors'!$B$3,AB31,IF(G31='Emission Factors'!$B$4,'Emission Factors'!$C$4,IF(G31='Emission Factors'!$B$5,'Emission Factors'!$C$5,IF(G31='Emission Factors'!$B$6,'Emission Factors'!$C$6,IF(G31='Emission Factors'!$B$7,'Emission Factors'!$C$7,IF(G31='Emission Factors'!$B$8,'Emission Factors'!$C$8,IF(G31='Emission Factors'!$B$9,'Emission Factors'!$C$9,IF(G31='Emission Factors'!$B$10,'Emission Factors'!$C$10,IF(G31='Emission Factors'!$B$11,'Emission Factors'!$C$11,IF(G31='Emission Factors'!$B$12,'Emission Factors'!$C$12,IF(G31='Emission Factors'!$B$13,'Emission Factors'!$C$13,IF(G31='Emission Factors'!$B$14,'Emission Factors'!$C$14,0))))))))))))</f>
        <v>0</v>
      </c>
      <c r="Y31" s="204">
        <f>IF(H31='Emission Factors'!$B$3,AB31,IF(H31='Emission Factors'!$B$4,'Emission Factors'!$C$4,IF(H31='Emission Factors'!$B$5,'Emission Factors'!$C$5,IF(H31='Emission Factors'!$B$6,'Emission Factors'!$C$6,IF(H31='Emission Factors'!$B$7,'Emission Factors'!$C$7,IF(H31='Emission Factors'!$B$8,'Emission Factors'!$C$8,IF(H31='Emission Factors'!$B$9,'Emission Factors'!$C$9,IF(H31='Emission Factors'!$B$10,'Emission Factors'!$C$10,IF(H31='Emission Factors'!$B$11,'Emission Factors'!$C$11,IF(H31='Emission Factors'!$B$12,'Emission Factors'!$C$12,IF(H31='Emission Factors'!$B$13,'Emission Factors'!$C$13,IF(H31='Emission Factors'!$B$14,'Emission Factors'!$C$14,0))))))))))))</f>
        <v>0</v>
      </c>
      <c r="Z31" s="204" t="e">
        <f>IF(AND($G$12&lt;&gt;"",$G$14&lt;&gt;""),$G$12*AL31/T31,IF($I$12="AK",'Grid Emissions'!C10*0.000001,IF($I$12="DC",'Grid Emissions'!C17*0.000001,IF($I$12="HI",'Grid Emissions'!C21*0.000001,IF($I$12="PR",'Grid Emissions'!C49*0.000001,(VLOOKUP($I$12,'Grid Emission Forecast'!$B$4:$AF$52,MATCH(T31,'Grid Emission Forecast'!$B$4:$AF$4,0),FALSE)*0.000001)*(1-($O$12)))))))</f>
        <v>#N/A</v>
      </c>
      <c r="AA31" s="204" t="e">
        <f>IF($I$12="AK",'Grid Emissions'!C10*0.000001,IF($I$12="DC",'Grid Emissions'!C17*0.000001,IF($I$12="HI",'Grid Emissions'!C21*0.000001,IF($I$12="PR",'Grid Emissions'!C49*0.000001,(VLOOKUP($I$12,'Grid Emission Forecast'!$B$57:$AF$105,MATCH(T31,'Grid Emission Forecast'!$B$57:$AF$57,0),FALSE)*0.000001)*(1-($O$12))))))</f>
        <v>#N/A</v>
      </c>
      <c r="AB31" s="204" t="e">
        <f>IF($K$14=$DG$11,'Emission Factors'!$C$3,IF($K$14=$DG$12,Z31,IF($K$14=$DG$13,AA31,Z31)))</f>
        <v>#N/A</v>
      </c>
      <c r="AC31" s="205">
        <f>IF(I31='Emission Factors'!$B$3,AB31,IF(I31='Emission Factors'!$B$4,'Emission Factors'!$C$4,IF(I31='Emission Factors'!$B$5,'Emission Factors'!$C$5,IF(I31='Emission Factors'!$B$6,'Emission Factors'!$C$6,IF(I31='Emission Factors'!$B$7,'Emission Factors'!$C$7,IF(I31='Emission Factors'!$B$8,'Emission Factors'!$C$8,IF(I31='Emission Factors'!$B$9,'Emission Factors'!$C$9,IF(I31='Emission Factors'!$B$10,'Emission Factors'!$C$10,IF(I31='Emission Factors'!$B$11,'Emission Factors'!$C$11,IF(I31='Emission Factors'!$B$12,'Emission Factors'!$C$12,IF(I31='Emission Factors'!$B$13,'Emission Factors'!$C$13,IF(I31='Emission Factors'!$B$14,'Emission Factors'!$C$14,0))))))))))))</f>
        <v>0</v>
      </c>
      <c r="AD31" s="223" t="str">
        <f>IF(Q31&lt;&gt;"",AN31/AH31,"")</f>
        <v/>
      </c>
      <c r="AE31" s="221" t="str">
        <f>IF(OR(K31&lt;&gt;"",J31&lt;&gt;""),((IF(K31&lt;&gt;"",(K31*X31),0))+(IF(J31&lt;&gt;"",(J31*AB31),0))+(IF(L31&lt;&gt;"",(L31*Y31),0))-(IF(AND(G31&lt;&gt;"",I31&lt;&gt;""),(AC31*M31),0))),"")</f>
        <v/>
      </c>
      <c r="AF31" s="222">
        <f>IF(AND($I$16&lt;&gt;"",$I$16=0,AE31&lt;&gt;""),(AE31*$I$16),0)</f>
        <v>0</v>
      </c>
      <c r="AG31" s="117" t="e">
        <f>(1+S31)^(-T31)</f>
        <v>#VALUE!</v>
      </c>
      <c r="AH31" s="117" t="e">
        <f>(1-(1+S31)^(-T31))/S31</f>
        <v>#VALUE!</v>
      </c>
      <c r="AI31" s="117" t="e">
        <f>(1-((1+U31)/(1+S31))^T31)/(S31-U31)</f>
        <v>#VALUE!</v>
      </c>
      <c r="AJ31" s="117" t="e">
        <f>(1-((1+V31)/(1+S31))^T31)/(S31-V31)</f>
        <v>#VALUE!</v>
      </c>
      <c r="AK31" s="117" t="e">
        <f>(1-((1+W31)/(1+S31))^T31)/(S31-W31)</f>
        <v>#VALUE!</v>
      </c>
      <c r="AL31" s="117" t="e">
        <f>IF($G$14&lt;0,(1-((1+$G$14)/(1))^T31)/(0-$G$14),(T31^2))</f>
        <v>#VALUE!</v>
      </c>
      <c r="AM31" s="117">
        <f>(IF(I31&lt;&gt;"",(IF(I31='Emission Factors'!$B$3,AI31,AJ31)),0))</f>
        <v>0</v>
      </c>
      <c r="AN31" s="117" t="str">
        <f>IF(Q31&lt;&gt;"",(Q31+(IF(R31&lt;&gt;"",R31*AH31,0))+(IF(N31&lt;&gt;"",N31*AM31,0))-((IF(O31&lt;&gt;"",O31*AI31,0))+(IF(P31&lt;&gt;"",P31*AJ31,0))+(IF(AF31&lt;&gt;"",AF31*AK31,0)))),"")</f>
        <v/>
      </c>
      <c r="AO31" s="235" t="str">
        <f t="shared" si="12"/>
        <v/>
      </c>
      <c r="AP31" s="182" t="str">
        <f>IF('Inputs for Conserved Energy'!AB20&lt;&gt;"",'Inputs for Conserved Energy'!AB20,(IF(OR(J31&lt;&gt;"",K31&lt;&gt;"",L31&lt;&gt;"",M31&lt;&gt;""),((J31*0.00341214)+K31+L31-IF(I31="Electricity",M31*0.00341214,M31)),"")))</f>
        <v/>
      </c>
      <c r="AQ31" s="235" t="str">
        <f>IF('Inputs for Conserved Energy'!AC20&lt;&gt;"",'Inputs for Conserved Energy'!AC20,IF(AND(AP31&lt;&gt;"",AP31&gt;0),AD31/AP31,""))</f>
        <v/>
      </c>
      <c r="AR31" s="182" t="str">
        <f>IF('Inputs for Conserved Energy'!AD20&lt;&gt;"",'Inputs for Conserved Energy'!AD20,IF(AP31&lt;&gt;"",AP31/3.41214,""))</f>
        <v/>
      </c>
      <c r="AS31" s="179" t="str">
        <f>IF('Inputs for Conserved Energy'!AE20&lt;&gt;"",'Inputs for Conserved Energy'!AE20,IF(AND(AR31&lt;&gt;"",AR31&gt;0),AD31/AR30,""))</f>
        <v/>
      </c>
    </row>
    <row r="32" spans="2:45" x14ac:dyDescent="0.25">
      <c r="B32" s="243"/>
      <c r="C32" s="49"/>
      <c r="D32" s="146" t="str">
        <f t="shared" ref="D32:D44" si="14">IF(E32&lt;&gt;"",D31+1,"")</f>
        <v/>
      </c>
      <c r="E32" s="162" t="str">
        <f>IF('Inputs for Conserved Energy'!E21&lt;&gt;"",'Inputs for Conserved Energy'!E21,"")</f>
        <v/>
      </c>
      <c r="F32" s="163"/>
      <c r="G32" s="119" t="str">
        <f>IF('Inputs for Conserved Energy'!F21&lt;&gt;"",'Inputs for Conserved Energy'!F21,"")</f>
        <v/>
      </c>
      <c r="H32" s="114" t="str">
        <f>IF('Inputs for Conserved Energy'!G21&lt;&gt;"",'Inputs for Conserved Energy'!G21,"")</f>
        <v/>
      </c>
      <c r="I32" s="120" t="str">
        <f>IF('Inputs for Conserved Energy'!H21&lt;&gt;"",'Inputs for Conserved Energy'!H21,"")</f>
        <v/>
      </c>
      <c r="J32" s="125" t="str">
        <f>IF('Inputs for Conserved Energy'!I21&lt;&gt;"",'Inputs for Conserved Energy'!I21,"")</f>
        <v/>
      </c>
      <c r="K32" s="115" t="str">
        <f>IF('Inputs for Conserved Energy'!J21&lt;&gt;"",'Inputs for Conserved Energy'!J21,"")</f>
        <v/>
      </c>
      <c r="L32" s="126" t="str">
        <f>IF('Inputs for Conserved Energy'!K21&lt;&gt;"",'Inputs for Conserved Energy'!K21,"")</f>
        <v/>
      </c>
      <c r="M32" s="125" t="str">
        <f>IF('Inputs for Conserved Energy'!L21&lt;&gt;"",'Inputs for Conserved Energy'!L21,"")</f>
        <v/>
      </c>
      <c r="N32" s="120" t="str">
        <f>IF('Inputs for Conserved Energy'!M21&lt;&gt;"",'Inputs for Conserved Energy'!M21,"")</f>
        <v/>
      </c>
      <c r="O32" s="130" t="str">
        <f>IF('Inputs for Conserved Energy'!N21&lt;&gt;"",'Inputs for Conserved Energy'!N21,"")</f>
        <v/>
      </c>
      <c r="P32" s="120" t="str">
        <f>IF('Inputs for Conserved Energy'!O21&lt;&gt;"",'Inputs for Conserved Energy'!O21,"")</f>
        <v/>
      </c>
      <c r="Q32" s="119" t="str">
        <f>IF('Inputs for Conserved Energy'!P21&lt;&gt;"",'Inputs for Conserved Energy'!P21,"")</f>
        <v/>
      </c>
      <c r="R32" s="114" t="str">
        <f>IF('Inputs for Conserved Energy'!Q21&lt;&gt;"",'Inputs for Conserved Energy'!Q21,"")</f>
        <v/>
      </c>
      <c r="S32" s="215" t="str">
        <f>IF('Inputs for Conserved Energy'!R21&lt;&gt;"",'Inputs for Conserved Energy'!R21,(IF(E32&lt;&gt;"",0.05,"")))</f>
        <v/>
      </c>
      <c r="T32" s="217" t="str">
        <f>IF('Inputs for Conserved Energy'!S21&lt;&gt;"",'Inputs for Conserved Energy'!S21,(IF(E32&lt;&gt;"",10,"")))</f>
        <v/>
      </c>
      <c r="U32" s="135" t="str">
        <f>IF('Inputs for Conserved Energy'!T21&lt;&gt;"",'Inputs for Conserved Energy'!T21,(IF(E32&lt;&gt;"",0.035,"")))</f>
        <v/>
      </c>
      <c r="V32" s="216" t="str">
        <f>IF('Inputs for Conserved Energy'!U21&lt;&gt;"",'Inputs for Conserved Energy'!U21,(IF(E32&lt;&gt;"",0.035,"")))</f>
        <v/>
      </c>
      <c r="W32" s="177" t="str">
        <f t="shared" ref="W32:W56" si="15">IF(E32&lt;&gt;"",7.5%,"")</f>
        <v/>
      </c>
      <c r="X32" s="202">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0</v>
      </c>
      <c r="Y32" s="204">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204" t="e">
        <f>IF(AND($G$12&lt;&gt;"",$G$14&lt;&gt;""),$G$12*AL32/T32,IF($I$12="AK",'Grid Emissions'!C11*0.000001,IF($I$12="DC",'Grid Emissions'!C18*0.000001,IF($I$12="HI",'Grid Emissions'!C22*0.000001,IF($I$12="PR",'Grid Emissions'!C50*0.000001,(VLOOKUP($I$12,'Grid Emission Forecast'!$B$4:$AF$52,MATCH(T32,'Grid Emission Forecast'!$B$4:$AF$4,0),FALSE)*0.000001)*(1-($O$12)))))))</f>
        <v>#N/A</v>
      </c>
      <c r="AA32" s="204" t="e">
        <f>IF($I$12="AK",'Grid Emissions'!C11*0.000001,IF($I$12="DC",'Grid Emissions'!C18*0.000001,IF($I$12="HI",'Grid Emissions'!C22*0.000001,IF($I$12="PR",'Grid Emissions'!C50*0.000001,(VLOOKUP($I$12,'Grid Emission Forecast'!$B$57:$AF$105,MATCH(T32,'Grid Emission Forecast'!$B$57:$AF$57,0),FALSE)*0.000001)*(1-($O$12))))))</f>
        <v>#N/A</v>
      </c>
      <c r="AB32" s="204" t="e">
        <f>IF($K$14=$DG$11,'Emission Factors'!$C$3,IF($K$14=$DG$12,Z32,IF($K$14=$DG$13,AA32,Z32)))</f>
        <v>#N/A</v>
      </c>
      <c r="AC32" s="205">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223" t="str">
        <f t="shared" si="1"/>
        <v/>
      </c>
      <c r="AE32" s="221" t="str">
        <f t="shared" si="2"/>
        <v/>
      </c>
      <c r="AF32" s="222">
        <f t="shared" si="3"/>
        <v>0</v>
      </c>
      <c r="AG32" s="117" t="e">
        <f t="shared" si="4"/>
        <v>#VALUE!</v>
      </c>
      <c r="AH32" s="117" t="e">
        <f t="shared" si="5"/>
        <v>#VALUE!</v>
      </c>
      <c r="AI32" s="117" t="e">
        <f t="shared" si="6"/>
        <v>#VALUE!</v>
      </c>
      <c r="AJ32" s="117" t="e">
        <f t="shared" si="7"/>
        <v>#VALUE!</v>
      </c>
      <c r="AK32" s="117" t="e">
        <f t="shared" si="8"/>
        <v>#VALUE!</v>
      </c>
      <c r="AL32" s="117" t="e">
        <f t="shared" si="9"/>
        <v>#VALUE!</v>
      </c>
      <c r="AM32" s="117">
        <f>(IF(I32&lt;&gt;"",(IF(I32='Emission Factors'!$B$3,AI32,AJ32)),0))</f>
        <v>0</v>
      </c>
      <c r="AN32" s="117" t="str">
        <f t="shared" ref="AN32:AN87" si="16">IF(Q32&lt;&gt;"",(Q32+(IF(R32&lt;&gt;"",R32*AH32,0))+(IF(N32&lt;&gt;"",N32*AM32,0))-((IF(O32&lt;&gt;"",O32*AI32,0))+(IF(P32&lt;&gt;"",P32*AJ32,0))+(IF(AF32&lt;&gt;"",AF32*AK32,0)))),"")</f>
        <v/>
      </c>
      <c r="AO32" s="235" t="str">
        <f t="shared" si="12"/>
        <v/>
      </c>
      <c r="AP32" s="182" t="str">
        <f>IF('Inputs for Conserved Energy'!AB21&lt;&gt;"",'Inputs for Conserved Energy'!AB21,(IF(OR(J32&lt;&gt;"",K32&lt;&gt;"",L32&lt;&gt;"",M32&lt;&gt;""),((J32*0.00341214)+K32+L32-IF(I32="Electricity",M32*0.00341214,M32)),"")))</f>
        <v/>
      </c>
      <c r="AQ32" s="235" t="str">
        <f>IF('Inputs for Conserved Energy'!AC21&lt;&gt;"",'Inputs for Conserved Energy'!AC21,IF(AND(AP32&lt;&gt;"",AP32&gt;0),AD32/AP32,""))</f>
        <v/>
      </c>
      <c r="AR32" s="182" t="str">
        <f>IF('Inputs for Conserved Energy'!AD21&lt;&gt;"",'Inputs for Conserved Energy'!AD21,IF(AP32&lt;&gt;"",AP32/3.41214,""))</f>
        <v/>
      </c>
      <c r="AS32" s="179" t="str">
        <f>IF('Inputs for Conserved Energy'!AE21&lt;&gt;"",'Inputs for Conserved Energy'!AE21,IF(AND(AR32&lt;&gt;"",AR32&gt;0),AD32/AR31,""))</f>
        <v/>
      </c>
    </row>
    <row r="33" spans="2:45" x14ac:dyDescent="0.25">
      <c r="B33" s="243"/>
      <c r="C33" s="49"/>
      <c r="D33" s="146" t="str">
        <f t="shared" si="14"/>
        <v/>
      </c>
      <c r="E33" s="162" t="str">
        <f>IF('Inputs for Conserved Energy'!E22&lt;&gt;"",'Inputs for Conserved Energy'!E22,"")</f>
        <v/>
      </c>
      <c r="F33" s="163"/>
      <c r="G33" s="119" t="str">
        <f>IF('Inputs for Conserved Energy'!F22&lt;&gt;"",'Inputs for Conserved Energy'!F22,"")</f>
        <v/>
      </c>
      <c r="H33" s="114" t="str">
        <f>IF('Inputs for Conserved Energy'!G22&lt;&gt;"",'Inputs for Conserved Energy'!G22,"")</f>
        <v/>
      </c>
      <c r="I33" s="120" t="str">
        <f>IF('Inputs for Conserved Energy'!H22&lt;&gt;"",'Inputs for Conserved Energy'!H22,"")</f>
        <v/>
      </c>
      <c r="J33" s="125" t="str">
        <f>IF('Inputs for Conserved Energy'!I22&lt;&gt;"",'Inputs for Conserved Energy'!I22,"")</f>
        <v/>
      </c>
      <c r="K33" s="115" t="str">
        <f>IF('Inputs for Conserved Energy'!J22&lt;&gt;"",'Inputs for Conserved Energy'!J22,"")</f>
        <v/>
      </c>
      <c r="L33" s="126" t="str">
        <f>IF('Inputs for Conserved Energy'!K22&lt;&gt;"",'Inputs for Conserved Energy'!K22,"")</f>
        <v/>
      </c>
      <c r="M33" s="125" t="str">
        <f>IF('Inputs for Conserved Energy'!L22&lt;&gt;"",'Inputs for Conserved Energy'!L22,"")</f>
        <v/>
      </c>
      <c r="N33" s="120" t="str">
        <f>IF('Inputs for Conserved Energy'!M22&lt;&gt;"",'Inputs for Conserved Energy'!M22,"")</f>
        <v/>
      </c>
      <c r="O33" s="130" t="str">
        <f>IF('Inputs for Conserved Energy'!N22&lt;&gt;"",'Inputs for Conserved Energy'!N22,"")</f>
        <v/>
      </c>
      <c r="P33" s="120" t="str">
        <f>IF('Inputs for Conserved Energy'!O22&lt;&gt;"",'Inputs for Conserved Energy'!O22,"")</f>
        <v/>
      </c>
      <c r="Q33" s="119" t="str">
        <f>IF('Inputs for Conserved Energy'!P22&lt;&gt;"",'Inputs for Conserved Energy'!P22,"")</f>
        <v/>
      </c>
      <c r="R33" s="114" t="str">
        <f>IF('Inputs for Conserved Energy'!Q22&lt;&gt;"",'Inputs for Conserved Energy'!Q22,"")</f>
        <v/>
      </c>
      <c r="S33" s="215" t="str">
        <f>IF('Inputs for Conserved Energy'!R22&lt;&gt;"",'Inputs for Conserved Energy'!R22,(IF(E33&lt;&gt;"",0.05,"")))</f>
        <v/>
      </c>
      <c r="T33" s="217" t="str">
        <f>IF('Inputs for Conserved Energy'!S22&lt;&gt;"",'Inputs for Conserved Energy'!S22,(IF(E33&lt;&gt;"",10,"")))</f>
        <v/>
      </c>
      <c r="U33" s="135" t="str">
        <f>IF('Inputs for Conserved Energy'!T22&lt;&gt;"",'Inputs for Conserved Energy'!T22,(IF(E33&lt;&gt;"",0.035,"")))</f>
        <v/>
      </c>
      <c r="V33" s="216" t="str">
        <f>IF('Inputs for Conserved Energy'!U22&lt;&gt;"",'Inputs for Conserved Energy'!U22,(IF(E33&lt;&gt;"",0.035,"")))</f>
        <v/>
      </c>
      <c r="W33" s="177" t="str">
        <f t="shared" si="15"/>
        <v/>
      </c>
      <c r="X33" s="202">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0</v>
      </c>
      <c r="Y33" s="204">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204" t="e">
        <f>IF(AND($G$12&lt;&gt;"",$G$14&lt;&gt;""),$G$12*AL33/T33,IF($I$12="AK",'Grid Emissions'!C12*0.000001,IF($I$12="DC",'Grid Emissions'!C19*0.000001,IF($I$12="HI",'Grid Emissions'!C23*0.000001,IF($I$12="PR",'Grid Emissions'!C51*0.000001,(VLOOKUP($I$12,'Grid Emission Forecast'!$B$4:$AF$52,MATCH(T33,'Grid Emission Forecast'!$B$4:$AF$4,0),FALSE)*0.000001)*(1-($O$12)))))))</f>
        <v>#N/A</v>
      </c>
      <c r="AA33" s="204" t="e">
        <f>IF($I$12="AK",'Grid Emissions'!C12*0.000001,IF($I$12="DC",'Grid Emissions'!C19*0.000001,IF($I$12="HI",'Grid Emissions'!C23*0.000001,IF($I$12="PR",'Grid Emissions'!C51*0.000001,(VLOOKUP($I$12,'Grid Emission Forecast'!$B$57:$AF$105,MATCH(T33,'Grid Emission Forecast'!$B$57:$AF$57,0),FALSE)*0.000001)*(1-($O$12))))))</f>
        <v>#N/A</v>
      </c>
      <c r="AB33" s="204" t="e">
        <f>IF($K$14=$DG$11,'Emission Factors'!$C$3,IF($K$14=$DG$12,Z33,IF($K$14=$DG$13,AA33,Z33)))</f>
        <v>#N/A</v>
      </c>
      <c r="AC33" s="205">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223" t="str">
        <f t="shared" si="1"/>
        <v/>
      </c>
      <c r="AE33" s="221" t="str">
        <f t="shared" si="2"/>
        <v/>
      </c>
      <c r="AF33" s="222">
        <f t="shared" si="3"/>
        <v>0</v>
      </c>
      <c r="AG33" s="117" t="e">
        <f t="shared" si="4"/>
        <v>#VALUE!</v>
      </c>
      <c r="AH33" s="117" t="e">
        <f t="shared" si="5"/>
        <v>#VALUE!</v>
      </c>
      <c r="AI33" s="117" t="e">
        <f t="shared" si="6"/>
        <v>#VALUE!</v>
      </c>
      <c r="AJ33" s="117" t="e">
        <f t="shared" si="7"/>
        <v>#VALUE!</v>
      </c>
      <c r="AK33" s="117" t="e">
        <f t="shared" si="8"/>
        <v>#VALUE!</v>
      </c>
      <c r="AL33" s="117" t="e">
        <f t="shared" si="9"/>
        <v>#VALUE!</v>
      </c>
      <c r="AM33" s="117">
        <f>(IF(I33&lt;&gt;"",(IF(I33='Emission Factors'!$B$3,AI33,AJ33)),0))</f>
        <v>0</v>
      </c>
      <c r="AN33" s="117" t="str">
        <f t="shared" si="16"/>
        <v/>
      </c>
      <c r="AO33" s="235" t="str">
        <f t="shared" si="12"/>
        <v/>
      </c>
      <c r="AP33" s="182" t="str">
        <f>IF('Inputs for Conserved Energy'!AB22&lt;&gt;"",'Inputs for Conserved Energy'!AB22,(IF(OR(J33&lt;&gt;"",K33&lt;&gt;"",L33&lt;&gt;"",M33&lt;&gt;""),((J33*0.00341214)+K33+L33-IF(I33="Electricity",M33*0.00341214,M33)),"")))</f>
        <v/>
      </c>
      <c r="AQ33" s="235" t="str">
        <f>IF('Inputs for Conserved Energy'!AC22&lt;&gt;"",'Inputs for Conserved Energy'!AC22,IF(AND(AP33&lt;&gt;"",AP33&gt;0),AD33/AP33,""))</f>
        <v/>
      </c>
      <c r="AR33" s="182" t="str">
        <f>IF('Inputs for Conserved Energy'!AD22&lt;&gt;"",'Inputs for Conserved Energy'!AD22,IF(AP33&lt;&gt;"",AP33/3.41214,""))</f>
        <v/>
      </c>
      <c r="AS33" s="179" t="str">
        <f>IF('Inputs for Conserved Energy'!AE22&lt;&gt;"",'Inputs for Conserved Energy'!AE22,IF(AND(AR33&lt;&gt;"",AR33&gt;0),AD33/AR32,""))</f>
        <v/>
      </c>
    </row>
    <row r="34" spans="2:45" x14ac:dyDescent="0.25">
      <c r="B34" s="243"/>
      <c r="C34" s="49"/>
      <c r="D34" s="146" t="str">
        <f t="shared" si="14"/>
        <v/>
      </c>
      <c r="E34" s="162" t="str">
        <f>IF('Inputs for Conserved Energy'!E23&lt;&gt;"",'Inputs for Conserved Energy'!E23,"")</f>
        <v/>
      </c>
      <c r="F34" s="163"/>
      <c r="G34" s="119" t="str">
        <f>IF('Inputs for Conserved Energy'!F23&lt;&gt;"",'Inputs for Conserved Energy'!F23,"")</f>
        <v/>
      </c>
      <c r="H34" s="114" t="str">
        <f>IF('Inputs for Conserved Energy'!G23&lt;&gt;"",'Inputs for Conserved Energy'!G23,"")</f>
        <v/>
      </c>
      <c r="I34" s="120" t="str">
        <f>IF('Inputs for Conserved Energy'!H23&lt;&gt;"",'Inputs for Conserved Energy'!H23,"")</f>
        <v/>
      </c>
      <c r="J34" s="125" t="str">
        <f>IF('Inputs for Conserved Energy'!I23&lt;&gt;"",'Inputs for Conserved Energy'!I23,"")</f>
        <v/>
      </c>
      <c r="K34" s="115" t="str">
        <f>IF('Inputs for Conserved Energy'!J23&lt;&gt;"",'Inputs for Conserved Energy'!J23,"")</f>
        <v/>
      </c>
      <c r="L34" s="126" t="str">
        <f>IF('Inputs for Conserved Energy'!K23&lt;&gt;"",'Inputs for Conserved Energy'!K23,"")</f>
        <v/>
      </c>
      <c r="M34" s="125" t="str">
        <f>IF('Inputs for Conserved Energy'!L23&lt;&gt;"",'Inputs for Conserved Energy'!L23,"")</f>
        <v/>
      </c>
      <c r="N34" s="120" t="str">
        <f>IF('Inputs for Conserved Energy'!M23&lt;&gt;"",'Inputs for Conserved Energy'!M23,"")</f>
        <v/>
      </c>
      <c r="O34" s="130" t="str">
        <f>IF('Inputs for Conserved Energy'!N23&lt;&gt;"",'Inputs for Conserved Energy'!N23,"")</f>
        <v/>
      </c>
      <c r="P34" s="120" t="str">
        <f>IF('Inputs for Conserved Energy'!O23&lt;&gt;"",'Inputs for Conserved Energy'!O23,"")</f>
        <v/>
      </c>
      <c r="Q34" s="119" t="str">
        <f>IF('Inputs for Conserved Energy'!P23&lt;&gt;"",'Inputs for Conserved Energy'!P23,"")</f>
        <v/>
      </c>
      <c r="R34" s="114" t="str">
        <f>IF('Inputs for Conserved Energy'!Q23&lt;&gt;"",'Inputs for Conserved Energy'!Q23,"")</f>
        <v/>
      </c>
      <c r="S34" s="215" t="str">
        <f>IF('Inputs for Conserved Energy'!R23&lt;&gt;"",'Inputs for Conserved Energy'!R23,(IF(E34&lt;&gt;"",0.05,"")))</f>
        <v/>
      </c>
      <c r="T34" s="217" t="str">
        <f>IF('Inputs for Conserved Energy'!S23&lt;&gt;"",'Inputs for Conserved Energy'!S23,(IF(E34&lt;&gt;"",10,"")))</f>
        <v/>
      </c>
      <c r="U34" s="135" t="str">
        <f>IF('Inputs for Conserved Energy'!T23&lt;&gt;"",'Inputs for Conserved Energy'!T23,(IF(E34&lt;&gt;"",0.035,"")))</f>
        <v/>
      </c>
      <c r="V34" s="216" t="str">
        <f>IF('Inputs for Conserved Energy'!U23&lt;&gt;"",'Inputs for Conserved Energy'!U23,(IF(E34&lt;&gt;"",0.035,"")))</f>
        <v/>
      </c>
      <c r="W34" s="177" t="str">
        <f t="shared" si="15"/>
        <v/>
      </c>
      <c r="X34" s="202">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0</v>
      </c>
      <c r="Y34" s="204">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0</v>
      </c>
      <c r="Z34" s="204" t="e">
        <f>IF(AND($G$12&lt;&gt;"",$G$14&lt;&gt;""),$G$12*AL34/T34,IF($I$12="AK",'Grid Emissions'!C13*0.000001,IF($I$12="DC",'Grid Emissions'!C20*0.000001,IF($I$12="HI",'Grid Emissions'!C24*0.000001,IF($I$12="PR",'Grid Emissions'!C52*0.000001,(VLOOKUP($I$12,'Grid Emission Forecast'!$B$4:$AF$52,MATCH(T34,'Grid Emission Forecast'!$B$4:$AF$4,0),FALSE)*0.000001)*(1-($O$12)))))))</f>
        <v>#N/A</v>
      </c>
      <c r="AA34" s="204" t="e">
        <f>IF($I$12="AK",'Grid Emissions'!C13*0.000001,IF($I$12="DC",'Grid Emissions'!C20*0.000001,IF($I$12="HI",'Grid Emissions'!C24*0.000001,IF($I$12="PR",'Grid Emissions'!C52*0.000001,(VLOOKUP($I$12,'Grid Emission Forecast'!$B$57:$AF$105,MATCH(T34,'Grid Emission Forecast'!$B$57:$AF$57,0),FALSE)*0.000001)*(1-($O$12))))))</f>
        <v>#N/A</v>
      </c>
      <c r="AB34" s="204" t="e">
        <f>IF($K$14=$DG$11,'Emission Factors'!$C$3,IF($K$14=$DG$12,Z34,IF($K$14=$DG$13,AA34,Z34)))</f>
        <v>#N/A</v>
      </c>
      <c r="AC34" s="205">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223" t="str">
        <f t="shared" si="1"/>
        <v/>
      </c>
      <c r="AE34" s="221" t="str">
        <f t="shared" si="2"/>
        <v/>
      </c>
      <c r="AF34" s="222">
        <f t="shared" si="3"/>
        <v>0</v>
      </c>
      <c r="AG34" s="117" t="e">
        <f t="shared" si="4"/>
        <v>#VALUE!</v>
      </c>
      <c r="AH34" s="117" t="e">
        <f t="shared" si="5"/>
        <v>#VALUE!</v>
      </c>
      <c r="AI34" s="117" t="e">
        <f t="shared" si="6"/>
        <v>#VALUE!</v>
      </c>
      <c r="AJ34" s="117" t="e">
        <f t="shared" si="7"/>
        <v>#VALUE!</v>
      </c>
      <c r="AK34" s="117" t="e">
        <f t="shared" si="8"/>
        <v>#VALUE!</v>
      </c>
      <c r="AL34" s="117" t="e">
        <f t="shared" si="9"/>
        <v>#VALUE!</v>
      </c>
      <c r="AM34" s="117">
        <f>(IF(I34&lt;&gt;"",(IF(I34='Emission Factors'!$B$3,AI34,AJ34)),0))</f>
        <v>0</v>
      </c>
      <c r="AN34" s="117" t="str">
        <f t="shared" si="16"/>
        <v/>
      </c>
      <c r="AO34" s="235" t="str">
        <f t="shared" si="12"/>
        <v/>
      </c>
      <c r="AP34" s="182" t="str">
        <f>IF('Inputs for Conserved Energy'!AB23&lt;&gt;"",'Inputs for Conserved Energy'!AB23,(IF(OR(J34&lt;&gt;"",K34&lt;&gt;"",L34&lt;&gt;"",M34&lt;&gt;""),((J34*0.00341214)+K34+L34-IF(I34="Electricity",M34*0.00341214,M34)),"")))</f>
        <v/>
      </c>
      <c r="AQ34" s="235" t="str">
        <f>IF('Inputs for Conserved Energy'!AC23&lt;&gt;"",'Inputs for Conserved Energy'!AC23,IF(AND(AP34&lt;&gt;"",AP34&gt;0),AD34/AP34,""))</f>
        <v/>
      </c>
      <c r="AR34" s="182" t="str">
        <f>IF('Inputs for Conserved Energy'!AD23&lt;&gt;"",'Inputs for Conserved Energy'!AD23,IF(AP34&lt;&gt;"",AP34/3.41214,""))</f>
        <v/>
      </c>
      <c r="AS34" s="179" t="str">
        <f>IF('Inputs for Conserved Energy'!AE23&lt;&gt;"",'Inputs for Conserved Energy'!AE23,IF(AND(AR34&lt;&gt;"",AR34&gt;0),AD34/AR33,""))</f>
        <v/>
      </c>
    </row>
    <row r="35" spans="2:45" x14ac:dyDescent="0.25">
      <c r="B35" s="243"/>
      <c r="C35" s="49"/>
      <c r="D35" s="146" t="str">
        <f t="shared" si="14"/>
        <v/>
      </c>
      <c r="E35" s="162" t="str">
        <f>IF('Inputs for Conserved Energy'!E24&lt;&gt;"",'Inputs for Conserved Energy'!E24,"")</f>
        <v/>
      </c>
      <c r="F35" s="163"/>
      <c r="G35" s="119" t="str">
        <f>IF('Inputs for Conserved Energy'!F24&lt;&gt;"",'Inputs for Conserved Energy'!F24,"")</f>
        <v/>
      </c>
      <c r="H35" s="114" t="str">
        <f>IF('Inputs for Conserved Energy'!G24&lt;&gt;"",'Inputs for Conserved Energy'!G24,"")</f>
        <v/>
      </c>
      <c r="I35" s="120" t="str">
        <f>IF('Inputs for Conserved Energy'!H24&lt;&gt;"",'Inputs for Conserved Energy'!H24,"")</f>
        <v/>
      </c>
      <c r="J35" s="125" t="str">
        <f>IF('Inputs for Conserved Energy'!I24&lt;&gt;"",'Inputs for Conserved Energy'!I24,"")</f>
        <v/>
      </c>
      <c r="K35" s="115" t="str">
        <f>IF('Inputs for Conserved Energy'!J24&lt;&gt;"",'Inputs for Conserved Energy'!J24,"")</f>
        <v/>
      </c>
      <c r="L35" s="126" t="str">
        <f>IF('Inputs for Conserved Energy'!K24&lt;&gt;"",'Inputs for Conserved Energy'!K24,"")</f>
        <v/>
      </c>
      <c r="M35" s="125" t="str">
        <f>IF('Inputs for Conserved Energy'!L24&lt;&gt;"",'Inputs for Conserved Energy'!L24,"")</f>
        <v/>
      </c>
      <c r="N35" s="120" t="str">
        <f>IF('Inputs for Conserved Energy'!M24&lt;&gt;"",'Inputs for Conserved Energy'!M24,"")</f>
        <v/>
      </c>
      <c r="O35" s="130" t="str">
        <f>IF('Inputs for Conserved Energy'!N24&lt;&gt;"",'Inputs for Conserved Energy'!N24,"")</f>
        <v/>
      </c>
      <c r="P35" s="120" t="str">
        <f>IF('Inputs for Conserved Energy'!O24&lt;&gt;"",'Inputs for Conserved Energy'!O24,"")</f>
        <v/>
      </c>
      <c r="Q35" s="119" t="str">
        <f>IF('Inputs for Conserved Energy'!P24&lt;&gt;"",'Inputs for Conserved Energy'!P24,"")</f>
        <v/>
      </c>
      <c r="R35" s="114" t="str">
        <f>IF('Inputs for Conserved Energy'!Q24&lt;&gt;"",'Inputs for Conserved Energy'!Q24,"")</f>
        <v/>
      </c>
      <c r="S35" s="215" t="str">
        <f>IF('Inputs for Conserved Energy'!R24&lt;&gt;"",'Inputs for Conserved Energy'!R24,(IF(E35&lt;&gt;"",0.05,"")))</f>
        <v/>
      </c>
      <c r="T35" s="217" t="str">
        <f>IF('Inputs for Conserved Energy'!S24&lt;&gt;"",'Inputs for Conserved Energy'!S24,(IF(E35&lt;&gt;"",10,"")))</f>
        <v/>
      </c>
      <c r="U35" s="135" t="str">
        <f>IF('Inputs for Conserved Energy'!T24&lt;&gt;"",'Inputs for Conserved Energy'!T24,(IF(E35&lt;&gt;"",0.035,"")))</f>
        <v/>
      </c>
      <c r="V35" s="216" t="str">
        <f>IF('Inputs for Conserved Energy'!U24&lt;&gt;"",'Inputs for Conserved Energy'!U24,(IF(E35&lt;&gt;"",0.035,"")))</f>
        <v/>
      </c>
      <c r="W35" s="177" t="str">
        <f t="shared" si="15"/>
        <v/>
      </c>
      <c r="X35" s="202">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0</v>
      </c>
      <c r="Y35" s="204">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204" t="e">
        <f>IF(AND($G$12&lt;&gt;"",$G$14&lt;&gt;""),$G$12*AL35/T35,IF($I$12="AK",'Grid Emissions'!C14*0.000001,IF($I$12="DC",'Grid Emissions'!C21*0.000001,IF($I$12="HI",'Grid Emissions'!C25*0.000001,IF($I$12="PR",'Grid Emissions'!C53*0.000001,(VLOOKUP($I$12,'Grid Emission Forecast'!$B$4:$AF$52,MATCH(T35,'Grid Emission Forecast'!$B$4:$AF$4,0),FALSE)*0.000001)*(1-($O$12)))))))</f>
        <v>#N/A</v>
      </c>
      <c r="AA35" s="204" t="e">
        <f>IF($I$12="AK",'Grid Emissions'!C14*0.000001,IF($I$12="DC",'Grid Emissions'!C21*0.000001,IF($I$12="HI",'Grid Emissions'!C25*0.000001,IF($I$12="PR",'Grid Emissions'!C53*0.000001,(VLOOKUP($I$12,'Grid Emission Forecast'!$B$57:$AF$105,MATCH(T35,'Grid Emission Forecast'!$B$57:$AF$57,0),FALSE)*0.000001)*(1-($O$12))))))</f>
        <v>#N/A</v>
      </c>
      <c r="AB35" s="204" t="e">
        <f>IF($K$14=$DG$11,'Emission Factors'!$C$3,IF($K$14=$DG$12,Z35,IF($K$14=$DG$13,AA35,Z35)))</f>
        <v>#N/A</v>
      </c>
      <c r="AC35" s="205">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0</v>
      </c>
      <c r="AD35" s="223" t="str">
        <f t="shared" si="1"/>
        <v/>
      </c>
      <c r="AE35" s="221" t="str">
        <f t="shared" si="2"/>
        <v/>
      </c>
      <c r="AF35" s="222">
        <f t="shared" si="3"/>
        <v>0</v>
      </c>
      <c r="AG35" s="117" t="e">
        <f t="shared" si="4"/>
        <v>#VALUE!</v>
      </c>
      <c r="AH35" s="117" t="e">
        <f t="shared" si="5"/>
        <v>#VALUE!</v>
      </c>
      <c r="AI35" s="117" t="e">
        <f t="shared" si="6"/>
        <v>#VALUE!</v>
      </c>
      <c r="AJ35" s="117" t="e">
        <f t="shared" si="7"/>
        <v>#VALUE!</v>
      </c>
      <c r="AK35" s="117" t="e">
        <f t="shared" si="8"/>
        <v>#VALUE!</v>
      </c>
      <c r="AL35" s="117" t="e">
        <f t="shared" si="9"/>
        <v>#VALUE!</v>
      </c>
      <c r="AM35" s="117">
        <f>(IF(I35&lt;&gt;"",(IF(I35='Emission Factors'!$B$3,AI35,AJ35)),0))</f>
        <v>0</v>
      </c>
      <c r="AN35" s="117" t="str">
        <f t="shared" si="16"/>
        <v/>
      </c>
      <c r="AO35" s="235" t="str">
        <f t="shared" si="12"/>
        <v/>
      </c>
      <c r="AP35" s="182" t="str">
        <f>IF('Inputs for Conserved Energy'!AB24&lt;&gt;"",'Inputs for Conserved Energy'!AB24,(IF(OR(J35&lt;&gt;"",K35&lt;&gt;"",L35&lt;&gt;"",M35&lt;&gt;""),((J35*0.00341214)+K35+L35-IF(I35="Electricity",M35*0.00341214,M35)),"")))</f>
        <v/>
      </c>
      <c r="AQ35" s="235" t="str">
        <f>IF('Inputs for Conserved Energy'!AC24&lt;&gt;"",'Inputs for Conserved Energy'!AC24,IF(AND(AP35&lt;&gt;"",AP35&gt;0),AD35/AP35,""))</f>
        <v/>
      </c>
      <c r="AR35" s="182" t="str">
        <f>IF('Inputs for Conserved Energy'!AD24&lt;&gt;"",'Inputs for Conserved Energy'!AD24,IF(AP35&lt;&gt;"",AP35/3.41214,""))</f>
        <v/>
      </c>
      <c r="AS35" s="179" t="str">
        <f>IF('Inputs for Conserved Energy'!AE24&lt;&gt;"",'Inputs for Conserved Energy'!AE24,IF(AND(AR35&lt;&gt;"",AR35&gt;0),AD35/AR34,""))</f>
        <v/>
      </c>
    </row>
    <row r="36" spans="2:45" x14ac:dyDescent="0.25">
      <c r="B36" s="243"/>
      <c r="C36" s="49"/>
      <c r="D36" s="146" t="str">
        <f t="shared" si="14"/>
        <v/>
      </c>
      <c r="E36" s="162" t="str">
        <f>IF('Inputs for Conserved Energy'!E25&lt;&gt;"",'Inputs for Conserved Energy'!E25,"")</f>
        <v/>
      </c>
      <c r="F36" s="163"/>
      <c r="G36" s="119" t="str">
        <f>IF('Inputs for Conserved Energy'!F25&lt;&gt;"",'Inputs for Conserved Energy'!F25,"")</f>
        <v/>
      </c>
      <c r="H36" s="114" t="str">
        <f>IF('Inputs for Conserved Energy'!G25&lt;&gt;"",'Inputs for Conserved Energy'!G25,"")</f>
        <v/>
      </c>
      <c r="I36" s="120" t="str">
        <f>IF('Inputs for Conserved Energy'!H25&lt;&gt;"",'Inputs for Conserved Energy'!H25,"")</f>
        <v/>
      </c>
      <c r="J36" s="125" t="str">
        <f>IF('Inputs for Conserved Energy'!I25&lt;&gt;"",'Inputs for Conserved Energy'!I25,"")</f>
        <v/>
      </c>
      <c r="K36" s="115" t="str">
        <f>IF('Inputs for Conserved Energy'!J25&lt;&gt;"",'Inputs for Conserved Energy'!J25,"")</f>
        <v/>
      </c>
      <c r="L36" s="126" t="str">
        <f>IF('Inputs for Conserved Energy'!K25&lt;&gt;"",'Inputs for Conserved Energy'!K25,"")</f>
        <v/>
      </c>
      <c r="M36" s="125" t="str">
        <f>IF('Inputs for Conserved Energy'!L25&lt;&gt;"",'Inputs for Conserved Energy'!L25,"")</f>
        <v/>
      </c>
      <c r="N36" s="120" t="str">
        <f>IF('Inputs for Conserved Energy'!M25&lt;&gt;"",'Inputs for Conserved Energy'!M25,"")</f>
        <v/>
      </c>
      <c r="O36" s="130" t="str">
        <f>IF('Inputs for Conserved Energy'!N25&lt;&gt;"",'Inputs for Conserved Energy'!N25,"")</f>
        <v/>
      </c>
      <c r="P36" s="120" t="str">
        <f>IF('Inputs for Conserved Energy'!O25&lt;&gt;"",'Inputs for Conserved Energy'!O25,"")</f>
        <v/>
      </c>
      <c r="Q36" s="119" t="str">
        <f>IF('Inputs for Conserved Energy'!P25&lt;&gt;"",'Inputs for Conserved Energy'!P25,"")</f>
        <v/>
      </c>
      <c r="R36" s="114" t="str">
        <f>IF('Inputs for Conserved Energy'!Q25&lt;&gt;"",'Inputs for Conserved Energy'!Q25,"")</f>
        <v/>
      </c>
      <c r="S36" s="215" t="str">
        <f>IF('Inputs for Conserved Energy'!R25&lt;&gt;"",'Inputs for Conserved Energy'!R25,(IF(E36&lt;&gt;"",0.05,"")))</f>
        <v/>
      </c>
      <c r="T36" s="217" t="str">
        <f>IF('Inputs for Conserved Energy'!S25&lt;&gt;"",'Inputs for Conserved Energy'!S25,(IF(E36&lt;&gt;"",10,"")))</f>
        <v/>
      </c>
      <c r="U36" s="135" t="str">
        <f>IF('Inputs for Conserved Energy'!T25&lt;&gt;"",'Inputs for Conserved Energy'!T25,(IF(E36&lt;&gt;"",0.035,"")))</f>
        <v/>
      </c>
      <c r="V36" s="216" t="str">
        <f>IF('Inputs for Conserved Energy'!U25&lt;&gt;"",'Inputs for Conserved Energy'!U25,(IF(E36&lt;&gt;"",0.035,"")))</f>
        <v/>
      </c>
      <c r="W36" s="177" t="str">
        <f t="shared" si="15"/>
        <v/>
      </c>
      <c r="X36" s="202">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0</v>
      </c>
      <c r="Y36" s="204">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204" t="e">
        <f>IF(AND($G$12&lt;&gt;"",$G$14&lt;&gt;""),$G$12*AL36/T36,IF($I$12="AK",'Grid Emissions'!C15*0.000001,IF($I$12="DC",'Grid Emissions'!C22*0.000001,IF($I$12="HI",'Grid Emissions'!C26*0.000001,IF($I$12="PR",'Grid Emissions'!C54*0.000001,(VLOOKUP($I$12,'Grid Emission Forecast'!$B$4:$AF$52,MATCH(T36,'Grid Emission Forecast'!$B$4:$AF$4,0),FALSE)*0.000001)*(1-($O$12)))))))</f>
        <v>#N/A</v>
      </c>
      <c r="AA36" s="204" t="e">
        <f>IF($I$12="AK",'Grid Emissions'!C15*0.000001,IF($I$12="DC",'Grid Emissions'!C22*0.000001,IF($I$12="HI",'Grid Emissions'!C26*0.000001,IF($I$12="PR",'Grid Emissions'!C54*0.000001,(VLOOKUP($I$12,'Grid Emission Forecast'!$B$57:$AF$105,MATCH(T36,'Grid Emission Forecast'!$B$57:$AF$57,0),FALSE)*0.000001)*(1-($O$12))))))</f>
        <v>#N/A</v>
      </c>
      <c r="AB36" s="204" t="e">
        <f>IF($K$14=$DG$11,'Emission Factors'!$C$3,IF($K$14=$DG$12,Z36,IF($K$14=$DG$13,AA36,Z36)))</f>
        <v>#N/A</v>
      </c>
      <c r="AC36" s="205">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0</v>
      </c>
      <c r="AD36" s="223" t="str">
        <f t="shared" si="1"/>
        <v/>
      </c>
      <c r="AE36" s="221" t="str">
        <f t="shared" si="2"/>
        <v/>
      </c>
      <c r="AF36" s="222">
        <f t="shared" si="3"/>
        <v>0</v>
      </c>
      <c r="AG36" s="117" t="e">
        <f t="shared" si="4"/>
        <v>#VALUE!</v>
      </c>
      <c r="AH36" s="117" t="e">
        <f t="shared" si="5"/>
        <v>#VALUE!</v>
      </c>
      <c r="AI36" s="117" t="e">
        <f t="shared" si="6"/>
        <v>#VALUE!</v>
      </c>
      <c r="AJ36" s="117" t="e">
        <f t="shared" si="7"/>
        <v>#VALUE!</v>
      </c>
      <c r="AK36" s="117" t="e">
        <f t="shared" si="8"/>
        <v>#VALUE!</v>
      </c>
      <c r="AL36" s="117" t="e">
        <f t="shared" si="9"/>
        <v>#VALUE!</v>
      </c>
      <c r="AM36" s="117">
        <f>(IF(I36&lt;&gt;"",(IF(I36='Emission Factors'!$B$3,AI36,AJ36)),0))</f>
        <v>0</v>
      </c>
      <c r="AN36" s="117" t="str">
        <f t="shared" si="16"/>
        <v/>
      </c>
      <c r="AO36" s="235" t="str">
        <f t="shared" si="12"/>
        <v/>
      </c>
      <c r="AP36" s="182" t="str">
        <f>IF('Inputs for Conserved Energy'!AB25&lt;&gt;"",'Inputs for Conserved Energy'!AB25,(IF(OR(J36&lt;&gt;"",K36&lt;&gt;"",L36&lt;&gt;"",M36&lt;&gt;""),((J36*0.00341214)+K36+L36-IF(I36="Electricity",M36*0.00341214,M36)),"")))</f>
        <v/>
      </c>
      <c r="AQ36" s="235" t="str">
        <f>IF('Inputs for Conserved Energy'!AC25&lt;&gt;"",'Inputs for Conserved Energy'!AC25,IF(AND(AP36&lt;&gt;"",AP36&gt;0),AD36/AP36,""))</f>
        <v/>
      </c>
      <c r="AR36" s="182" t="str">
        <f>IF('Inputs for Conserved Energy'!AD25&lt;&gt;"",'Inputs for Conserved Energy'!AD25,IF(AP36&lt;&gt;"",AP36/3.41214,""))</f>
        <v/>
      </c>
      <c r="AS36" s="179" t="str">
        <f>IF('Inputs for Conserved Energy'!AE25&lt;&gt;"",'Inputs for Conserved Energy'!AE25,IF(AND(AR36&lt;&gt;"",AR36&gt;0),AD36/AR35,""))</f>
        <v/>
      </c>
    </row>
    <row r="37" spans="2:45" x14ac:dyDescent="0.25">
      <c r="B37" s="243"/>
      <c r="C37" s="49"/>
      <c r="D37" s="146" t="str">
        <f t="shared" si="14"/>
        <v/>
      </c>
      <c r="E37" s="162" t="str">
        <f>IF('Inputs for Conserved Energy'!E26&lt;&gt;"",'Inputs for Conserved Energy'!E26,"")</f>
        <v/>
      </c>
      <c r="F37" s="163"/>
      <c r="G37" s="119" t="str">
        <f>IF('Inputs for Conserved Energy'!F26&lt;&gt;"",'Inputs for Conserved Energy'!F26,"")</f>
        <v/>
      </c>
      <c r="H37" s="114" t="str">
        <f>IF('Inputs for Conserved Energy'!G26&lt;&gt;"",'Inputs for Conserved Energy'!G26,"")</f>
        <v/>
      </c>
      <c r="I37" s="120" t="str">
        <f>IF('Inputs for Conserved Energy'!H26&lt;&gt;"",'Inputs for Conserved Energy'!H26,"")</f>
        <v/>
      </c>
      <c r="J37" s="125" t="str">
        <f>IF('Inputs for Conserved Energy'!I26&lt;&gt;"",'Inputs for Conserved Energy'!I26,"")</f>
        <v/>
      </c>
      <c r="K37" s="115" t="str">
        <f>IF('Inputs for Conserved Energy'!J26&lt;&gt;"",'Inputs for Conserved Energy'!J26,"")</f>
        <v/>
      </c>
      <c r="L37" s="126" t="str">
        <f>IF('Inputs for Conserved Energy'!K26&lt;&gt;"",'Inputs for Conserved Energy'!K26,"")</f>
        <v/>
      </c>
      <c r="M37" s="125" t="str">
        <f>IF('Inputs for Conserved Energy'!L26&lt;&gt;"",'Inputs for Conserved Energy'!L26,"")</f>
        <v/>
      </c>
      <c r="N37" s="120" t="str">
        <f>IF('Inputs for Conserved Energy'!M26&lt;&gt;"",'Inputs for Conserved Energy'!M26,"")</f>
        <v/>
      </c>
      <c r="O37" s="130" t="str">
        <f>IF('Inputs for Conserved Energy'!N26&lt;&gt;"",'Inputs for Conserved Energy'!N26,"")</f>
        <v/>
      </c>
      <c r="P37" s="120" t="str">
        <f>IF('Inputs for Conserved Energy'!O26&lt;&gt;"",'Inputs for Conserved Energy'!O26,"")</f>
        <v/>
      </c>
      <c r="Q37" s="119" t="str">
        <f>IF('Inputs for Conserved Energy'!P26&lt;&gt;"",'Inputs for Conserved Energy'!P26,"")</f>
        <v/>
      </c>
      <c r="R37" s="114" t="str">
        <f>IF('Inputs for Conserved Energy'!Q26&lt;&gt;"",'Inputs for Conserved Energy'!Q26,"")</f>
        <v/>
      </c>
      <c r="S37" s="215" t="str">
        <f>IF('Inputs for Conserved Energy'!R26&lt;&gt;"",'Inputs for Conserved Energy'!R26,(IF(E37&lt;&gt;"",0.05,"")))</f>
        <v/>
      </c>
      <c r="T37" s="217" t="str">
        <f>IF('Inputs for Conserved Energy'!S26&lt;&gt;"",'Inputs for Conserved Energy'!S26,(IF(E37&lt;&gt;"",10,"")))</f>
        <v/>
      </c>
      <c r="U37" s="135" t="str">
        <f>IF('Inputs for Conserved Energy'!T26&lt;&gt;"",'Inputs for Conserved Energy'!T26,(IF(E37&lt;&gt;"",0.035,"")))</f>
        <v/>
      </c>
      <c r="V37" s="216" t="str">
        <f>IF('Inputs for Conserved Energy'!U26&lt;&gt;"",'Inputs for Conserved Energy'!U26,(IF(E37&lt;&gt;"",0.035,"")))</f>
        <v/>
      </c>
      <c r="W37" s="177" t="str">
        <f t="shared" si="15"/>
        <v/>
      </c>
      <c r="X37" s="202">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0</v>
      </c>
      <c r="Y37" s="204">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204" t="e">
        <f>IF(AND($G$12&lt;&gt;"",$G$14&lt;&gt;""),$G$12*AL37/T37,IF($I$12="AK",'Grid Emissions'!C16*0.000001,IF($I$12="DC",'Grid Emissions'!C23*0.000001,IF($I$12="HI",'Grid Emissions'!C27*0.000001,IF($I$12="PR",'Grid Emissions'!C55*0.000001,(VLOOKUP($I$12,'Grid Emission Forecast'!$B$4:$AF$52,MATCH(T37,'Grid Emission Forecast'!$B$4:$AF$4,0),FALSE)*0.000001)*(1-($O$12)))))))</f>
        <v>#N/A</v>
      </c>
      <c r="AA37" s="204" t="e">
        <f>IF($I$12="AK",'Grid Emissions'!C16*0.000001,IF($I$12="DC",'Grid Emissions'!C23*0.000001,IF($I$12="HI",'Grid Emissions'!C27*0.000001,IF($I$12="PR",'Grid Emissions'!C55*0.000001,(VLOOKUP($I$12,'Grid Emission Forecast'!$B$57:$AF$105,MATCH(T37,'Grid Emission Forecast'!$B$57:$AF$57,0),FALSE)*0.000001)*(1-($O$12))))))</f>
        <v>#N/A</v>
      </c>
      <c r="AB37" s="204" t="e">
        <f>IF($K$14=$DG$11,'Emission Factors'!$C$3,IF($K$14=$DG$12,Z37,IF($K$14=$DG$13,AA37,Z37)))</f>
        <v>#N/A</v>
      </c>
      <c r="AC37" s="205">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223" t="str">
        <f t="shared" si="1"/>
        <v/>
      </c>
      <c r="AE37" s="221" t="str">
        <f t="shared" si="2"/>
        <v/>
      </c>
      <c r="AF37" s="222">
        <f t="shared" si="3"/>
        <v>0</v>
      </c>
      <c r="AG37" s="117" t="e">
        <f t="shared" si="4"/>
        <v>#VALUE!</v>
      </c>
      <c r="AH37" s="117" t="e">
        <f t="shared" si="5"/>
        <v>#VALUE!</v>
      </c>
      <c r="AI37" s="117" t="e">
        <f t="shared" si="6"/>
        <v>#VALUE!</v>
      </c>
      <c r="AJ37" s="117" t="e">
        <f t="shared" si="7"/>
        <v>#VALUE!</v>
      </c>
      <c r="AK37" s="117" t="e">
        <f t="shared" si="8"/>
        <v>#VALUE!</v>
      </c>
      <c r="AL37" s="117" t="e">
        <f t="shared" si="9"/>
        <v>#VALUE!</v>
      </c>
      <c r="AM37" s="117">
        <f>(IF(I37&lt;&gt;"",(IF(I37='Emission Factors'!$B$3,AI37,AJ37)),0))</f>
        <v>0</v>
      </c>
      <c r="AN37" s="117" t="str">
        <f t="shared" si="16"/>
        <v/>
      </c>
      <c r="AO37" s="235" t="str">
        <f t="shared" si="12"/>
        <v/>
      </c>
      <c r="AP37" s="182" t="str">
        <f>IF('Inputs for Conserved Energy'!AB26&lt;&gt;"",'Inputs for Conserved Energy'!AB26,(IF(OR(J37&lt;&gt;"",K37&lt;&gt;"",L37&lt;&gt;"",M37&lt;&gt;""),((J37*0.00341214)+K37+L37-IF(I37="Electricity",M37*0.00341214,M37)),"")))</f>
        <v/>
      </c>
      <c r="AQ37" s="235" t="str">
        <f>IF('Inputs for Conserved Energy'!AC26&lt;&gt;"",'Inputs for Conserved Energy'!AC26,IF(AND(AP37&lt;&gt;"",AP37&gt;0),AD37/AP37,""))</f>
        <v/>
      </c>
      <c r="AR37" s="182" t="str">
        <f>IF('Inputs for Conserved Energy'!AD26&lt;&gt;"",'Inputs for Conserved Energy'!AD26,IF(AP37&lt;&gt;"",AP37/3.41214,""))</f>
        <v/>
      </c>
      <c r="AS37" s="179" t="str">
        <f>IF('Inputs for Conserved Energy'!AE26&lt;&gt;"",'Inputs for Conserved Energy'!AE26,IF(AND(AR37&lt;&gt;"",AR37&gt;0),AD37/AR36,""))</f>
        <v/>
      </c>
    </row>
    <row r="38" spans="2:45" x14ac:dyDescent="0.25">
      <c r="B38" s="243"/>
      <c r="C38" s="49"/>
      <c r="D38" s="146" t="str">
        <f t="shared" si="14"/>
        <v/>
      </c>
      <c r="E38" s="162" t="str">
        <f>IF('Inputs for Conserved Energy'!E27&lt;&gt;"",'Inputs for Conserved Energy'!E27,"")</f>
        <v/>
      </c>
      <c r="F38" s="163"/>
      <c r="G38" s="119" t="str">
        <f>IF('Inputs for Conserved Energy'!F27&lt;&gt;"",'Inputs for Conserved Energy'!F27,"")</f>
        <v/>
      </c>
      <c r="H38" s="114" t="str">
        <f>IF('Inputs for Conserved Energy'!G27&lt;&gt;"",'Inputs for Conserved Energy'!G27,"")</f>
        <v/>
      </c>
      <c r="I38" s="120" t="str">
        <f>IF('Inputs for Conserved Energy'!H27&lt;&gt;"",'Inputs for Conserved Energy'!H27,"")</f>
        <v/>
      </c>
      <c r="J38" s="125" t="str">
        <f>IF('Inputs for Conserved Energy'!I27&lt;&gt;"",'Inputs for Conserved Energy'!I27,"")</f>
        <v/>
      </c>
      <c r="K38" s="115" t="str">
        <f>IF('Inputs for Conserved Energy'!J27&lt;&gt;"",'Inputs for Conserved Energy'!J27,"")</f>
        <v/>
      </c>
      <c r="L38" s="126" t="str">
        <f>IF('Inputs for Conserved Energy'!K27&lt;&gt;"",'Inputs for Conserved Energy'!K27,"")</f>
        <v/>
      </c>
      <c r="M38" s="125" t="str">
        <f>IF('Inputs for Conserved Energy'!L27&lt;&gt;"",'Inputs for Conserved Energy'!L27,"")</f>
        <v/>
      </c>
      <c r="N38" s="120" t="str">
        <f>IF('Inputs for Conserved Energy'!M27&lt;&gt;"",'Inputs for Conserved Energy'!M27,"")</f>
        <v/>
      </c>
      <c r="O38" s="130" t="str">
        <f>IF('Inputs for Conserved Energy'!N27&lt;&gt;"",'Inputs for Conserved Energy'!N27,"")</f>
        <v/>
      </c>
      <c r="P38" s="120" t="str">
        <f>IF('Inputs for Conserved Energy'!O27&lt;&gt;"",'Inputs for Conserved Energy'!O27,"")</f>
        <v/>
      </c>
      <c r="Q38" s="119" t="str">
        <f>IF('Inputs for Conserved Energy'!P27&lt;&gt;"",'Inputs for Conserved Energy'!P27,"")</f>
        <v/>
      </c>
      <c r="R38" s="114" t="str">
        <f>IF('Inputs for Conserved Energy'!Q27&lt;&gt;"",'Inputs for Conserved Energy'!Q27,"")</f>
        <v/>
      </c>
      <c r="S38" s="215" t="str">
        <f>IF('Inputs for Conserved Energy'!R27&lt;&gt;"",'Inputs for Conserved Energy'!R27,(IF(E38&lt;&gt;"",0.05,"")))</f>
        <v/>
      </c>
      <c r="T38" s="217" t="str">
        <f>IF('Inputs for Conserved Energy'!S27&lt;&gt;"",'Inputs for Conserved Energy'!S27,(IF(E38&lt;&gt;"",10,"")))</f>
        <v/>
      </c>
      <c r="U38" s="135" t="str">
        <f>IF('Inputs for Conserved Energy'!T27&lt;&gt;"",'Inputs for Conserved Energy'!T27,(IF(E38&lt;&gt;"",0.035,"")))</f>
        <v/>
      </c>
      <c r="V38" s="216" t="str">
        <f>IF('Inputs for Conserved Energy'!U27&lt;&gt;"",'Inputs for Conserved Energy'!U27,(IF(E38&lt;&gt;"",0.035,"")))</f>
        <v/>
      </c>
      <c r="W38" s="177" t="str">
        <f t="shared" si="15"/>
        <v/>
      </c>
      <c r="X38" s="202">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204">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204" t="e">
        <f>IF(AND($G$12&lt;&gt;"",$G$14&lt;&gt;""),$G$12*AL38/T38,IF($I$12="AK",'Grid Emissions'!C17*0.000001,IF($I$12="DC",'Grid Emissions'!C24*0.000001,IF($I$12="HI",'Grid Emissions'!C28*0.000001,IF($I$12="PR",'Grid Emissions'!C56*0.000001,(VLOOKUP($I$12,'Grid Emission Forecast'!$B$4:$AF$52,MATCH(T38,'Grid Emission Forecast'!$B$4:$AF$4,0),FALSE)*0.000001)*(1-($O$12)))))))</f>
        <v>#N/A</v>
      </c>
      <c r="AA38" s="204" t="e">
        <f>IF($I$12="AK",'Grid Emissions'!C17*0.000001,IF($I$12="DC",'Grid Emissions'!C24*0.000001,IF($I$12="HI",'Grid Emissions'!C28*0.000001,IF($I$12="PR",'Grid Emissions'!C56*0.000001,(VLOOKUP($I$12,'Grid Emission Forecast'!$B$57:$AF$105,MATCH(T38,'Grid Emission Forecast'!$B$57:$AF$57,0),FALSE)*0.000001)*(1-($O$12))))))</f>
        <v>#N/A</v>
      </c>
      <c r="AB38" s="204" t="e">
        <f>IF($K$14=$DG$11,'Emission Factors'!$C$3,IF($K$14=$DG$12,Z38,IF($K$14=$DG$13,AA38,Z38)))</f>
        <v>#N/A</v>
      </c>
      <c r="AC38" s="205">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223" t="str">
        <f t="shared" si="1"/>
        <v/>
      </c>
      <c r="AE38" s="221" t="str">
        <f t="shared" si="2"/>
        <v/>
      </c>
      <c r="AF38" s="222">
        <f t="shared" si="3"/>
        <v>0</v>
      </c>
      <c r="AG38" s="117" t="e">
        <f t="shared" si="4"/>
        <v>#VALUE!</v>
      </c>
      <c r="AH38" s="117" t="e">
        <f t="shared" si="5"/>
        <v>#VALUE!</v>
      </c>
      <c r="AI38" s="117" t="e">
        <f t="shared" si="6"/>
        <v>#VALUE!</v>
      </c>
      <c r="AJ38" s="117" t="e">
        <f t="shared" si="7"/>
        <v>#VALUE!</v>
      </c>
      <c r="AK38" s="117" t="e">
        <f t="shared" si="8"/>
        <v>#VALUE!</v>
      </c>
      <c r="AL38" s="117" t="e">
        <f t="shared" si="9"/>
        <v>#VALUE!</v>
      </c>
      <c r="AM38" s="117">
        <f>(IF(I38&lt;&gt;"",(IF(I38='Emission Factors'!$B$3,AI38,AJ38)),0))</f>
        <v>0</v>
      </c>
      <c r="AN38" s="117" t="str">
        <f t="shared" si="16"/>
        <v/>
      </c>
      <c r="AO38" s="235" t="str">
        <f t="shared" si="12"/>
        <v/>
      </c>
      <c r="AP38" s="182" t="str">
        <f>IF('Inputs for Conserved Energy'!AB27&lt;&gt;"",'Inputs for Conserved Energy'!AB27,(IF(OR(J38&lt;&gt;"",K38&lt;&gt;"",L38&lt;&gt;"",M38&lt;&gt;""),((J38*0.00341214)+K38+L38-IF(I38="Electricity",M38*0.00341214,M38)),"")))</f>
        <v/>
      </c>
      <c r="AQ38" s="235" t="str">
        <f>IF('Inputs for Conserved Energy'!AC27&lt;&gt;"",'Inputs for Conserved Energy'!AC27,IF(AND(AP38&lt;&gt;"",AP38&gt;0),AD38/AP38,""))</f>
        <v/>
      </c>
      <c r="AR38" s="182" t="str">
        <f>IF('Inputs for Conserved Energy'!AD27&lt;&gt;"",'Inputs for Conserved Energy'!AD27,IF(AP38&lt;&gt;"",AP38/3.41214,""))</f>
        <v/>
      </c>
      <c r="AS38" s="179" t="str">
        <f>IF('Inputs for Conserved Energy'!AE27&lt;&gt;"",'Inputs for Conserved Energy'!AE27,IF(AND(AR38&lt;&gt;"",AR38&gt;0),AD38/AR37,""))</f>
        <v/>
      </c>
    </row>
    <row r="39" spans="2:45" x14ac:dyDescent="0.25">
      <c r="B39" s="243"/>
      <c r="C39" s="49"/>
      <c r="D39" s="146" t="str">
        <f t="shared" si="14"/>
        <v/>
      </c>
      <c r="E39" s="162" t="str">
        <f>IF('Inputs for Conserved Energy'!E28&lt;&gt;"",'Inputs for Conserved Energy'!E28,"")</f>
        <v/>
      </c>
      <c r="F39" s="163"/>
      <c r="G39" s="119" t="str">
        <f>IF('Inputs for Conserved Energy'!F28&lt;&gt;"",'Inputs for Conserved Energy'!F28,"")</f>
        <v/>
      </c>
      <c r="H39" s="114" t="str">
        <f>IF('Inputs for Conserved Energy'!G28&lt;&gt;"",'Inputs for Conserved Energy'!G28,"")</f>
        <v/>
      </c>
      <c r="I39" s="120" t="str">
        <f>IF('Inputs for Conserved Energy'!H28&lt;&gt;"",'Inputs for Conserved Energy'!H28,"")</f>
        <v/>
      </c>
      <c r="J39" s="125" t="str">
        <f>IF('Inputs for Conserved Energy'!I28&lt;&gt;"",'Inputs for Conserved Energy'!I28,"")</f>
        <v/>
      </c>
      <c r="K39" s="115" t="str">
        <f>IF('Inputs for Conserved Energy'!J28&lt;&gt;"",'Inputs for Conserved Energy'!J28,"")</f>
        <v/>
      </c>
      <c r="L39" s="126" t="str">
        <f>IF('Inputs for Conserved Energy'!K28&lt;&gt;"",'Inputs for Conserved Energy'!K28,"")</f>
        <v/>
      </c>
      <c r="M39" s="125" t="str">
        <f>IF('Inputs for Conserved Energy'!L28&lt;&gt;"",'Inputs for Conserved Energy'!L28,"")</f>
        <v/>
      </c>
      <c r="N39" s="120" t="str">
        <f>IF('Inputs for Conserved Energy'!M28&lt;&gt;"",'Inputs for Conserved Energy'!M28,"")</f>
        <v/>
      </c>
      <c r="O39" s="130" t="str">
        <f>IF('Inputs for Conserved Energy'!N28&lt;&gt;"",'Inputs for Conserved Energy'!N28,"")</f>
        <v/>
      </c>
      <c r="P39" s="120" t="str">
        <f>IF('Inputs for Conserved Energy'!O28&lt;&gt;"",'Inputs for Conserved Energy'!O28,"")</f>
        <v/>
      </c>
      <c r="Q39" s="119" t="str">
        <f>IF('Inputs for Conserved Energy'!P28&lt;&gt;"",'Inputs for Conserved Energy'!P28,"")</f>
        <v/>
      </c>
      <c r="R39" s="114" t="str">
        <f>IF('Inputs for Conserved Energy'!Q28&lt;&gt;"",'Inputs for Conserved Energy'!Q28,"")</f>
        <v/>
      </c>
      <c r="S39" s="215" t="str">
        <f>IF('Inputs for Conserved Energy'!R28&lt;&gt;"",'Inputs for Conserved Energy'!R28,(IF(E39&lt;&gt;"",0.05,"")))</f>
        <v/>
      </c>
      <c r="T39" s="217" t="str">
        <f>IF('Inputs for Conserved Energy'!S28&lt;&gt;"",'Inputs for Conserved Energy'!S28,(IF(E39&lt;&gt;"",10,"")))</f>
        <v/>
      </c>
      <c r="U39" s="135" t="str">
        <f>IF('Inputs for Conserved Energy'!T28&lt;&gt;"",'Inputs for Conserved Energy'!T28,(IF(E39&lt;&gt;"",0.035,"")))</f>
        <v/>
      </c>
      <c r="V39" s="216" t="str">
        <f>IF('Inputs for Conserved Energy'!U28&lt;&gt;"",'Inputs for Conserved Energy'!U28,(IF(E39&lt;&gt;"",0.035,"")))</f>
        <v/>
      </c>
      <c r="W39" s="177" t="str">
        <f t="shared" si="15"/>
        <v/>
      </c>
      <c r="X39" s="202">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204">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204" t="e">
        <f>IF(AND($G$12&lt;&gt;"",$G$14&lt;&gt;""),$G$12*AL39/T39,IF($I$12="AK",'Grid Emissions'!C18*0.000001,IF($I$12="DC",'Grid Emissions'!C25*0.000001,IF($I$12="HI",'Grid Emissions'!C29*0.000001,IF($I$12="PR",'Grid Emissions'!C57*0.000001,(VLOOKUP($I$12,'Grid Emission Forecast'!$B$4:$AF$52,MATCH(T39,'Grid Emission Forecast'!$B$4:$AF$4,0),FALSE)*0.000001)*(1-($O$12)))))))</f>
        <v>#N/A</v>
      </c>
      <c r="AA39" s="204" t="e">
        <f>IF($I$12="AK",'Grid Emissions'!C18*0.000001,IF($I$12="DC",'Grid Emissions'!C25*0.000001,IF($I$12="HI",'Grid Emissions'!C29*0.000001,IF($I$12="PR",'Grid Emissions'!C57*0.000001,(VLOOKUP($I$12,'Grid Emission Forecast'!$B$57:$AF$105,MATCH(T39,'Grid Emission Forecast'!$B$57:$AF$57,0),FALSE)*0.000001)*(1-($O$12))))))</f>
        <v>#N/A</v>
      </c>
      <c r="AB39" s="204" t="e">
        <f>IF($K$14=$DG$11,'Emission Factors'!$C$3,IF($K$14=$DG$12,Z39,IF($K$14=$DG$13,AA39,Z39)))</f>
        <v>#N/A</v>
      </c>
      <c r="AC39" s="205">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223" t="str">
        <f t="shared" si="1"/>
        <v/>
      </c>
      <c r="AE39" s="221" t="str">
        <f t="shared" si="2"/>
        <v/>
      </c>
      <c r="AF39" s="222">
        <f t="shared" si="3"/>
        <v>0</v>
      </c>
      <c r="AG39" s="117" t="e">
        <f t="shared" si="4"/>
        <v>#VALUE!</v>
      </c>
      <c r="AH39" s="117" t="e">
        <f t="shared" si="5"/>
        <v>#VALUE!</v>
      </c>
      <c r="AI39" s="117" t="e">
        <f t="shared" si="6"/>
        <v>#VALUE!</v>
      </c>
      <c r="AJ39" s="117" t="e">
        <f t="shared" si="7"/>
        <v>#VALUE!</v>
      </c>
      <c r="AK39" s="117" t="e">
        <f t="shared" si="8"/>
        <v>#VALUE!</v>
      </c>
      <c r="AL39" s="117" t="e">
        <f t="shared" si="9"/>
        <v>#VALUE!</v>
      </c>
      <c r="AM39" s="117">
        <f>(IF(I39&lt;&gt;"",(IF(I39='Emission Factors'!$B$3,AI39,AJ39)),0))</f>
        <v>0</v>
      </c>
      <c r="AN39" s="117" t="str">
        <f t="shared" si="16"/>
        <v/>
      </c>
      <c r="AO39" s="235" t="str">
        <f t="shared" si="12"/>
        <v/>
      </c>
      <c r="AP39" s="182" t="str">
        <f>IF('Inputs for Conserved Energy'!AB28&lt;&gt;"",'Inputs for Conserved Energy'!AB28,(IF(OR(J39&lt;&gt;"",K39&lt;&gt;"",L39&lt;&gt;"",M39&lt;&gt;""),((J39*0.00341214)+K39+L39-IF(I39="Electricity",M39*0.00341214,M39)),"")))</f>
        <v/>
      </c>
      <c r="AQ39" s="235" t="str">
        <f>IF('Inputs for Conserved Energy'!AC28&lt;&gt;"",'Inputs for Conserved Energy'!AC28,IF(AND(AP39&lt;&gt;"",AP39&gt;0),AD39/AP39,""))</f>
        <v/>
      </c>
      <c r="AR39" s="182" t="str">
        <f>IF('Inputs for Conserved Energy'!AD28&lt;&gt;"",'Inputs for Conserved Energy'!AD28,IF(AP39&lt;&gt;"",AP39/3.41214,""))</f>
        <v/>
      </c>
      <c r="AS39" s="179" t="str">
        <f>IF('Inputs for Conserved Energy'!AE28&lt;&gt;"",'Inputs for Conserved Energy'!AE28,IF(AND(AR39&lt;&gt;"",AR39&gt;0),AD39/AR38,""))</f>
        <v/>
      </c>
    </row>
    <row r="40" spans="2:45" x14ac:dyDescent="0.25">
      <c r="B40" s="243"/>
      <c r="C40" s="49"/>
      <c r="D40" s="146" t="str">
        <f t="shared" si="14"/>
        <v/>
      </c>
      <c r="E40" s="162" t="str">
        <f>IF('Inputs for Conserved Energy'!E29&lt;&gt;"",'Inputs for Conserved Energy'!E29,"")</f>
        <v/>
      </c>
      <c r="F40" s="163"/>
      <c r="G40" s="119" t="str">
        <f>IF('Inputs for Conserved Energy'!F29&lt;&gt;"",'Inputs for Conserved Energy'!F29,"")</f>
        <v/>
      </c>
      <c r="H40" s="114" t="str">
        <f>IF('Inputs for Conserved Energy'!G29&lt;&gt;"",'Inputs for Conserved Energy'!G29,"")</f>
        <v/>
      </c>
      <c r="I40" s="120" t="str">
        <f>IF('Inputs for Conserved Energy'!H29&lt;&gt;"",'Inputs for Conserved Energy'!H29,"")</f>
        <v/>
      </c>
      <c r="J40" s="125" t="str">
        <f>IF('Inputs for Conserved Energy'!I29&lt;&gt;"",'Inputs for Conserved Energy'!I29,"")</f>
        <v/>
      </c>
      <c r="K40" s="115" t="str">
        <f>IF('Inputs for Conserved Energy'!J29&lt;&gt;"",'Inputs for Conserved Energy'!J29,"")</f>
        <v/>
      </c>
      <c r="L40" s="126" t="str">
        <f>IF('Inputs for Conserved Energy'!K29&lt;&gt;"",'Inputs for Conserved Energy'!K29,"")</f>
        <v/>
      </c>
      <c r="M40" s="125" t="str">
        <f>IF('Inputs for Conserved Energy'!L29&lt;&gt;"",'Inputs for Conserved Energy'!L29,"")</f>
        <v/>
      </c>
      <c r="N40" s="120" t="str">
        <f>IF('Inputs for Conserved Energy'!M29&lt;&gt;"",'Inputs for Conserved Energy'!M29,"")</f>
        <v/>
      </c>
      <c r="O40" s="130" t="str">
        <f>IF('Inputs for Conserved Energy'!N29&lt;&gt;"",'Inputs for Conserved Energy'!N29,"")</f>
        <v/>
      </c>
      <c r="P40" s="120" t="str">
        <f>IF('Inputs for Conserved Energy'!O29&lt;&gt;"",'Inputs for Conserved Energy'!O29,"")</f>
        <v/>
      </c>
      <c r="Q40" s="119" t="str">
        <f>IF('Inputs for Conserved Energy'!P29&lt;&gt;"",'Inputs for Conserved Energy'!P29,"")</f>
        <v/>
      </c>
      <c r="R40" s="114" t="str">
        <f>IF('Inputs for Conserved Energy'!Q29&lt;&gt;"",'Inputs for Conserved Energy'!Q29,"")</f>
        <v/>
      </c>
      <c r="S40" s="215" t="str">
        <f>IF('Inputs for Conserved Energy'!R29&lt;&gt;"",'Inputs for Conserved Energy'!R29,(IF(E40&lt;&gt;"",0.05,"")))</f>
        <v/>
      </c>
      <c r="T40" s="217" t="str">
        <f>IF('Inputs for Conserved Energy'!S29&lt;&gt;"",'Inputs for Conserved Energy'!S29,(IF(E40&lt;&gt;"",10,"")))</f>
        <v/>
      </c>
      <c r="U40" s="135" t="str">
        <f>IF('Inputs for Conserved Energy'!T29&lt;&gt;"",'Inputs for Conserved Energy'!T29,(IF(E40&lt;&gt;"",0.035,"")))</f>
        <v/>
      </c>
      <c r="V40" s="216" t="str">
        <f>IF('Inputs for Conserved Energy'!U29&lt;&gt;"",'Inputs for Conserved Energy'!U29,(IF(E40&lt;&gt;"",0.035,"")))</f>
        <v/>
      </c>
      <c r="W40" s="177" t="str">
        <f t="shared" si="15"/>
        <v/>
      </c>
      <c r="X40" s="202">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204">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204" t="e">
        <f>IF(AND($G$12&lt;&gt;"",$G$14&lt;&gt;""),$G$12*AL40/T40,IF($I$12="AK",'Grid Emissions'!C19*0.000001,IF($I$12="DC",'Grid Emissions'!C26*0.000001,IF($I$12="HI",'Grid Emissions'!C30*0.000001,IF($I$12="PR",'Grid Emissions'!C58*0.000001,(VLOOKUP($I$12,'Grid Emission Forecast'!$B$4:$AF$52,MATCH(T40,'Grid Emission Forecast'!$B$4:$AF$4,0),FALSE)*0.000001)*(1-($O$12)))))))</f>
        <v>#N/A</v>
      </c>
      <c r="AA40" s="204" t="e">
        <f>IF($I$12="AK",'Grid Emissions'!C19*0.000001,IF($I$12="DC",'Grid Emissions'!C26*0.000001,IF($I$12="HI",'Grid Emissions'!C30*0.000001,IF($I$12="PR",'Grid Emissions'!C58*0.000001,(VLOOKUP($I$12,'Grid Emission Forecast'!$B$57:$AF$105,MATCH(T40,'Grid Emission Forecast'!$B$57:$AF$57,0),FALSE)*0.000001)*(1-($O$12))))))</f>
        <v>#N/A</v>
      </c>
      <c r="AB40" s="204" t="e">
        <f>IF($K$14=$DG$11,'Emission Factors'!$C$3,IF($K$14=$DG$12,Z40,IF($K$14=$DG$13,AA40,Z40)))</f>
        <v>#N/A</v>
      </c>
      <c r="AC40" s="205">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223" t="str">
        <f t="shared" si="1"/>
        <v/>
      </c>
      <c r="AE40" s="221" t="str">
        <f t="shared" si="2"/>
        <v/>
      </c>
      <c r="AF40" s="222">
        <f t="shared" si="3"/>
        <v>0</v>
      </c>
      <c r="AG40" s="117" t="e">
        <f t="shared" si="4"/>
        <v>#VALUE!</v>
      </c>
      <c r="AH40" s="117" t="e">
        <f t="shared" si="5"/>
        <v>#VALUE!</v>
      </c>
      <c r="AI40" s="117" t="e">
        <f t="shared" si="6"/>
        <v>#VALUE!</v>
      </c>
      <c r="AJ40" s="117" t="e">
        <f t="shared" si="7"/>
        <v>#VALUE!</v>
      </c>
      <c r="AK40" s="117" t="e">
        <f t="shared" si="8"/>
        <v>#VALUE!</v>
      </c>
      <c r="AL40" s="117" t="e">
        <f t="shared" si="9"/>
        <v>#VALUE!</v>
      </c>
      <c r="AM40" s="117">
        <f>(IF(I40&lt;&gt;"",(IF(I40='Emission Factors'!$B$3,AI40,AJ40)),0))</f>
        <v>0</v>
      </c>
      <c r="AN40" s="117" t="str">
        <f t="shared" si="16"/>
        <v/>
      </c>
      <c r="AO40" s="235" t="str">
        <f t="shared" si="12"/>
        <v/>
      </c>
      <c r="AP40" s="182" t="str">
        <f>IF('Inputs for Conserved Energy'!AB29&lt;&gt;"",'Inputs for Conserved Energy'!AB29,(IF(OR(J40&lt;&gt;"",K40&lt;&gt;"",L40&lt;&gt;"",M40&lt;&gt;""),((J40*0.00341214)+K40+L40-IF(I40="Electricity",M40*0.00341214,M40)),"")))</f>
        <v/>
      </c>
      <c r="AQ40" s="235" t="str">
        <f>IF('Inputs for Conserved Energy'!AC29&lt;&gt;"",'Inputs for Conserved Energy'!AC29,IF(AND(AP40&lt;&gt;"",AP40&gt;0),AD40/AP40,""))</f>
        <v/>
      </c>
      <c r="AR40" s="182" t="str">
        <f>IF('Inputs for Conserved Energy'!AD29&lt;&gt;"",'Inputs for Conserved Energy'!AD29,IF(AP40&lt;&gt;"",AP40/3.41214,""))</f>
        <v/>
      </c>
      <c r="AS40" s="179" t="str">
        <f>IF('Inputs for Conserved Energy'!AE29&lt;&gt;"",'Inputs for Conserved Energy'!AE29,IF(AND(AR40&lt;&gt;"",AR40&gt;0),AD40/AR39,""))</f>
        <v/>
      </c>
    </row>
    <row r="41" spans="2:45" x14ac:dyDescent="0.25">
      <c r="B41" s="243"/>
      <c r="C41" s="49"/>
      <c r="D41" s="146" t="str">
        <f t="shared" si="14"/>
        <v/>
      </c>
      <c r="E41" s="162" t="str">
        <f>IF('Inputs for Conserved Energy'!E30&lt;&gt;"",'Inputs for Conserved Energy'!E30,"")</f>
        <v/>
      </c>
      <c r="F41" s="163"/>
      <c r="G41" s="119" t="str">
        <f>IF('Inputs for Conserved Energy'!F30&lt;&gt;"",'Inputs for Conserved Energy'!F30,"")</f>
        <v/>
      </c>
      <c r="H41" s="114" t="str">
        <f>IF('Inputs for Conserved Energy'!G30&lt;&gt;"",'Inputs for Conserved Energy'!G30,"")</f>
        <v/>
      </c>
      <c r="I41" s="120" t="str">
        <f>IF('Inputs for Conserved Energy'!H30&lt;&gt;"",'Inputs for Conserved Energy'!H30,"")</f>
        <v/>
      </c>
      <c r="J41" s="125" t="str">
        <f>IF('Inputs for Conserved Energy'!I30&lt;&gt;"",'Inputs for Conserved Energy'!I30,"")</f>
        <v/>
      </c>
      <c r="K41" s="115" t="str">
        <f>IF('Inputs for Conserved Energy'!J30&lt;&gt;"",'Inputs for Conserved Energy'!J30,"")</f>
        <v/>
      </c>
      <c r="L41" s="126" t="str">
        <f>IF('Inputs for Conserved Energy'!K30&lt;&gt;"",'Inputs for Conserved Energy'!K30,"")</f>
        <v/>
      </c>
      <c r="M41" s="125" t="str">
        <f>IF('Inputs for Conserved Energy'!L30&lt;&gt;"",'Inputs for Conserved Energy'!L30,"")</f>
        <v/>
      </c>
      <c r="N41" s="120" t="str">
        <f>IF('Inputs for Conserved Energy'!M30&lt;&gt;"",'Inputs for Conserved Energy'!M30,"")</f>
        <v/>
      </c>
      <c r="O41" s="130" t="str">
        <f>IF('Inputs for Conserved Energy'!N30&lt;&gt;"",'Inputs for Conserved Energy'!N30,"")</f>
        <v/>
      </c>
      <c r="P41" s="120" t="str">
        <f>IF('Inputs for Conserved Energy'!O30&lt;&gt;"",'Inputs for Conserved Energy'!O30,"")</f>
        <v/>
      </c>
      <c r="Q41" s="119" t="str">
        <f>IF('Inputs for Conserved Energy'!P30&lt;&gt;"",'Inputs for Conserved Energy'!P30,"")</f>
        <v/>
      </c>
      <c r="R41" s="114" t="str">
        <f>IF('Inputs for Conserved Energy'!Q30&lt;&gt;"",'Inputs for Conserved Energy'!Q30,"")</f>
        <v/>
      </c>
      <c r="S41" s="215" t="str">
        <f>IF('Inputs for Conserved Energy'!R30&lt;&gt;"",'Inputs for Conserved Energy'!R30,(IF(E41&lt;&gt;"",0.05,"")))</f>
        <v/>
      </c>
      <c r="T41" s="217" t="str">
        <f>IF('Inputs for Conserved Energy'!S30&lt;&gt;"",'Inputs for Conserved Energy'!S30,(IF(E41&lt;&gt;"",10,"")))</f>
        <v/>
      </c>
      <c r="U41" s="135" t="str">
        <f>IF('Inputs for Conserved Energy'!T30&lt;&gt;"",'Inputs for Conserved Energy'!T30,(IF(E41&lt;&gt;"",0.035,"")))</f>
        <v/>
      </c>
      <c r="V41" s="216" t="str">
        <f>IF('Inputs for Conserved Energy'!U30&lt;&gt;"",'Inputs for Conserved Energy'!U30,(IF(E41&lt;&gt;"",0.035,"")))</f>
        <v/>
      </c>
      <c r="W41" s="177" t="str">
        <f t="shared" si="15"/>
        <v/>
      </c>
      <c r="X41" s="202">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204">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204" t="e">
        <f>IF(AND($G$12&lt;&gt;"",$G$14&lt;&gt;""),$G$12*AL41/T41,IF($I$12="AK",'Grid Emissions'!C20*0.000001,IF($I$12="DC",'Grid Emissions'!C27*0.000001,IF($I$12="HI",'Grid Emissions'!C31*0.000001,IF($I$12="PR",'Grid Emissions'!C59*0.000001,(VLOOKUP($I$12,'Grid Emission Forecast'!$B$4:$AF$52,MATCH(T41,'Grid Emission Forecast'!$B$4:$AF$4,0),FALSE)*0.000001)*(1-($O$12)))))))</f>
        <v>#N/A</v>
      </c>
      <c r="AA41" s="204" t="e">
        <f>IF($I$12="AK",'Grid Emissions'!C20*0.000001,IF($I$12="DC",'Grid Emissions'!C27*0.000001,IF($I$12="HI",'Grid Emissions'!C31*0.000001,IF($I$12="PR",'Grid Emissions'!C59*0.000001,(VLOOKUP($I$12,'Grid Emission Forecast'!$B$57:$AF$105,MATCH(T41,'Grid Emission Forecast'!$B$57:$AF$57,0),FALSE)*0.000001)*(1-($O$12))))))</f>
        <v>#N/A</v>
      </c>
      <c r="AB41" s="204" t="e">
        <f>IF($K$14=$DG$11,'Emission Factors'!$C$3,IF($K$14=$DG$12,Z41,IF($K$14=$DG$13,AA41,Z41)))</f>
        <v>#N/A</v>
      </c>
      <c r="AC41" s="205">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223" t="str">
        <f t="shared" si="1"/>
        <v/>
      </c>
      <c r="AE41" s="221" t="str">
        <f t="shared" si="2"/>
        <v/>
      </c>
      <c r="AF41" s="222">
        <f t="shared" si="3"/>
        <v>0</v>
      </c>
      <c r="AG41" s="117" t="e">
        <f t="shared" si="4"/>
        <v>#VALUE!</v>
      </c>
      <c r="AH41" s="117" t="e">
        <f t="shared" si="5"/>
        <v>#VALUE!</v>
      </c>
      <c r="AI41" s="117" t="e">
        <f t="shared" si="6"/>
        <v>#VALUE!</v>
      </c>
      <c r="AJ41" s="117" t="e">
        <f t="shared" si="7"/>
        <v>#VALUE!</v>
      </c>
      <c r="AK41" s="117" t="e">
        <f t="shared" si="8"/>
        <v>#VALUE!</v>
      </c>
      <c r="AL41" s="117" t="e">
        <f t="shared" si="9"/>
        <v>#VALUE!</v>
      </c>
      <c r="AM41" s="117">
        <f>(IF(I41&lt;&gt;"",(IF(I41='Emission Factors'!$B$3,AI41,AJ41)),0))</f>
        <v>0</v>
      </c>
      <c r="AN41" s="117" t="str">
        <f t="shared" si="16"/>
        <v/>
      </c>
      <c r="AO41" s="235" t="str">
        <f t="shared" si="12"/>
        <v/>
      </c>
      <c r="AP41" s="182" t="str">
        <f>IF('Inputs for Conserved Energy'!AB30&lt;&gt;"",'Inputs for Conserved Energy'!AB30,(IF(OR(J41&lt;&gt;"",K41&lt;&gt;"",L41&lt;&gt;"",M41&lt;&gt;""),((J41*0.00341214)+K41+L41-IF(I41="Electricity",M41*0.00341214,M41)),"")))</f>
        <v/>
      </c>
      <c r="AQ41" s="235" t="str">
        <f>IF('Inputs for Conserved Energy'!AC30&lt;&gt;"",'Inputs for Conserved Energy'!AC30,IF(AND(AP41&lt;&gt;"",AP41&gt;0),AD41/AP41,""))</f>
        <v/>
      </c>
      <c r="AR41" s="182" t="str">
        <f>IF('Inputs for Conserved Energy'!AD30&lt;&gt;"",'Inputs for Conserved Energy'!AD30,IF(AP41&lt;&gt;"",AP41/3.41214,""))</f>
        <v/>
      </c>
      <c r="AS41" s="179" t="str">
        <f>IF('Inputs for Conserved Energy'!AE30&lt;&gt;"",'Inputs for Conserved Energy'!AE30,IF(AND(AR41&lt;&gt;"",AR41&gt;0),AD41/AR40,""))</f>
        <v/>
      </c>
    </row>
    <row r="42" spans="2:45" x14ac:dyDescent="0.25">
      <c r="B42" s="243"/>
      <c r="C42" s="49"/>
      <c r="D42" s="146" t="str">
        <f t="shared" si="14"/>
        <v/>
      </c>
      <c r="E42" s="162" t="str">
        <f>IF('Inputs for Conserved Energy'!E31&lt;&gt;"",'Inputs for Conserved Energy'!E31,"")</f>
        <v/>
      </c>
      <c r="F42" s="163"/>
      <c r="G42" s="119" t="str">
        <f>IF('Inputs for Conserved Energy'!F31&lt;&gt;"",'Inputs for Conserved Energy'!F31,"")</f>
        <v/>
      </c>
      <c r="H42" s="114" t="str">
        <f>IF('Inputs for Conserved Energy'!G31&lt;&gt;"",'Inputs for Conserved Energy'!G31,"")</f>
        <v/>
      </c>
      <c r="I42" s="120" t="str">
        <f>IF('Inputs for Conserved Energy'!H31&lt;&gt;"",'Inputs for Conserved Energy'!H31,"")</f>
        <v/>
      </c>
      <c r="J42" s="125" t="str">
        <f>IF('Inputs for Conserved Energy'!I31&lt;&gt;"",'Inputs for Conserved Energy'!I31,"")</f>
        <v/>
      </c>
      <c r="K42" s="115" t="str">
        <f>IF('Inputs for Conserved Energy'!J31&lt;&gt;"",'Inputs for Conserved Energy'!J31,"")</f>
        <v/>
      </c>
      <c r="L42" s="126" t="str">
        <f>IF('Inputs for Conserved Energy'!K31&lt;&gt;"",'Inputs for Conserved Energy'!K31,"")</f>
        <v/>
      </c>
      <c r="M42" s="125" t="str">
        <f>IF('Inputs for Conserved Energy'!L31&lt;&gt;"",'Inputs for Conserved Energy'!L31,"")</f>
        <v/>
      </c>
      <c r="N42" s="120" t="str">
        <f>IF('Inputs for Conserved Energy'!M31&lt;&gt;"",'Inputs for Conserved Energy'!M31,"")</f>
        <v/>
      </c>
      <c r="O42" s="130" t="str">
        <f>IF('Inputs for Conserved Energy'!N31&lt;&gt;"",'Inputs for Conserved Energy'!N31,"")</f>
        <v/>
      </c>
      <c r="P42" s="120" t="str">
        <f>IF('Inputs for Conserved Energy'!O31&lt;&gt;"",'Inputs for Conserved Energy'!O31,"")</f>
        <v/>
      </c>
      <c r="Q42" s="119" t="str">
        <f>IF('Inputs for Conserved Energy'!P31&lt;&gt;"",'Inputs for Conserved Energy'!P31,"")</f>
        <v/>
      </c>
      <c r="R42" s="114" t="str">
        <f>IF('Inputs for Conserved Energy'!Q31&lt;&gt;"",'Inputs for Conserved Energy'!Q31,"")</f>
        <v/>
      </c>
      <c r="S42" s="215" t="str">
        <f>IF('Inputs for Conserved Energy'!R31&lt;&gt;"",'Inputs for Conserved Energy'!R31,(IF(E42&lt;&gt;"",0.05,"")))</f>
        <v/>
      </c>
      <c r="T42" s="217" t="str">
        <f>IF('Inputs for Conserved Energy'!S31&lt;&gt;"",'Inputs for Conserved Energy'!S31,(IF(E42&lt;&gt;"",10,"")))</f>
        <v/>
      </c>
      <c r="U42" s="135" t="str">
        <f>IF('Inputs for Conserved Energy'!T31&lt;&gt;"",'Inputs for Conserved Energy'!T31,(IF(E42&lt;&gt;"",0.035,"")))</f>
        <v/>
      </c>
      <c r="V42" s="216" t="str">
        <f>IF('Inputs for Conserved Energy'!U31&lt;&gt;"",'Inputs for Conserved Energy'!U31,(IF(E42&lt;&gt;"",0.035,"")))</f>
        <v/>
      </c>
      <c r="W42" s="177" t="str">
        <f t="shared" si="15"/>
        <v/>
      </c>
      <c r="X42" s="202">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204">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204" t="e">
        <f>IF(AND($G$12&lt;&gt;"",$G$14&lt;&gt;""),$G$12*AL42/T42,IF($I$12="AK",'Grid Emissions'!C21*0.000001,IF($I$12="DC",'Grid Emissions'!C28*0.000001,IF($I$12="HI",'Grid Emissions'!C32*0.000001,IF($I$12="PR",'Grid Emissions'!C60*0.000001,(VLOOKUP($I$12,'Grid Emission Forecast'!$B$4:$AF$52,MATCH(T42,'Grid Emission Forecast'!$B$4:$AF$4,0),FALSE)*0.000001)*(1-($O$12)))))))</f>
        <v>#N/A</v>
      </c>
      <c r="AA42" s="204" t="e">
        <f>IF($I$12="AK",'Grid Emissions'!C21*0.000001,IF($I$12="DC",'Grid Emissions'!C28*0.000001,IF($I$12="HI",'Grid Emissions'!C32*0.000001,IF($I$12="PR",'Grid Emissions'!C60*0.000001,(VLOOKUP($I$12,'Grid Emission Forecast'!$B$57:$AF$105,MATCH(T42,'Grid Emission Forecast'!$B$57:$AF$57,0),FALSE)*0.000001)*(1-($O$12))))))</f>
        <v>#N/A</v>
      </c>
      <c r="AB42" s="204" t="e">
        <f>IF($K$14=$DG$11,'Emission Factors'!$C$3,IF($K$14=$DG$12,Z42,IF($K$14=$DG$13,AA42,Z42)))</f>
        <v>#N/A</v>
      </c>
      <c r="AC42" s="205">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223" t="str">
        <f t="shared" si="1"/>
        <v/>
      </c>
      <c r="AE42" s="221" t="str">
        <f t="shared" si="2"/>
        <v/>
      </c>
      <c r="AF42" s="222">
        <f t="shared" si="3"/>
        <v>0</v>
      </c>
      <c r="AG42" s="117" t="e">
        <f t="shared" si="4"/>
        <v>#VALUE!</v>
      </c>
      <c r="AH42" s="117" t="e">
        <f t="shared" si="5"/>
        <v>#VALUE!</v>
      </c>
      <c r="AI42" s="117" t="e">
        <f t="shared" si="6"/>
        <v>#VALUE!</v>
      </c>
      <c r="AJ42" s="117" t="e">
        <f t="shared" si="7"/>
        <v>#VALUE!</v>
      </c>
      <c r="AK42" s="117" t="e">
        <f t="shared" si="8"/>
        <v>#VALUE!</v>
      </c>
      <c r="AL42" s="117" t="e">
        <f t="shared" si="9"/>
        <v>#VALUE!</v>
      </c>
      <c r="AM42" s="117">
        <f>(IF(I42&lt;&gt;"",(IF(I42='Emission Factors'!$B$3,AI42,AJ42)),0))</f>
        <v>0</v>
      </c>
      <c r="AN42" s="117" t="str">
        <f t="shared" si="16"/>
        <v/>
      </c>
      <c r="AO42" s="235" t="str">
        <f t="shared" si="12"/>
        <v/>
      </c>
      <c r="AP42" s="182" t="str">
        <f>IF('Inputs for Conserved Energy'!AB31&lt;&gt;"",'Inputs for Conserved Energy'!AB31,(IF(OR(J42&lt;&gt;"",K42&lt;&gt;"",L42&lt;&gt;"",M42&lt;&gt;""),((J42*0.00341214)+K42+L42-IF(I42="Electricity",M42*0.00341214,M42)),"")))</f>
        <v/>
      </c>
      <c r="AQ42" s="235" t="str">
        <f>IF('Inputs for Conserved Energy'!AC31&lt;&gt;"",'Inputs for Conserved Energy'!AC31,IF(AND(AP42&lt;&gt;"",AP42&gt;0),AD42/AP42,""))</f>
        <v/>
      </c>
      <c r="AR42" s="182" t="str">
        <f>IF('Inputs for Conserved Energy'!AD31&lt;&gt;"",'Inputs for Conserved Energy'!AD31,IF(AP42&lt;&gt;"",AP42/3.41214,""))</f>
        <v/>
      </c>
      <c r="AS42" s="179" t="str">
        <f>IF('Inputs for Conserved Energy'!AE31&lt;&gt;"",'Inputs for Conserved Energy'!AE31,IF(AND(AR42&lt;&gt;"",AR42&gt;0),AD42/AR41,""))</f>
        <v/>
      </c>
    </row>
    <row r="43" spans="2:45" x14ac:dyDescent="0.25">
      <c r="B43" s="243"/>
      <c r="C43" s="49"/>
      <c r="D43" s="146" t="str">
        <f t="shared" si="14"/>
        <v/>
      </c>
      <c r="E43" s="162" t="str">
        <f>IF('Inputs for Conserved Energy'!E32&lt;&gt;"",'Inputs for Conserved Energy'!E32,"")</f>
        <v/>
      </c>
      <c r="F43" s="163"/>
      <c r="G43" s="119" t="str">
        <f>IF('Inputs for Conserved Energy'!F32&lt;&gt;"",'Inputs for Conserved Energy'!F32,"")</f>
        <v/>
      </c>
      <c r="H43" s="114" t="str">
        <f>IF('Inputs for Conserved Energy'!G32&lt;&gt;"",'Inputs for Conserved Energy'!G32,"")</f>
        <v/>
      </c>
      <c r="I43" s="120" t="str">
        <f>IF('Inputs for Conserved Energy'!H32&lt;&gt;"",'Inputs for Conserved Energy'!H32,"")</f>
        <v/>
      </c>
      <c r="J43" s="125" t="str">
        <f>IF('Inputs for Conserved Energy'!I32&lt;&gt;"",'Inputs for Conserved Energy'!I32,"")</f>
        <v/>
      </c>
      <c r="K43" s="115" t="str">
        <f>IF('Inputs for Conserved Energy'!J32&lt;&gt;"",'Inputs for Conserved Energy'!J32,"")</f>
        <v/>
      </c>
      <c r="L43" s="126" t="str">
        <f>IF('Inputs for Conserved Energy'!K32&lt;&gt;"",'Inputs for Conserved Energy'!K32,"")</f>
        <v/>
      </c>
      <c r="M43" s="125" t="str">
        <f>IF('Inputs for Conserved Energy'!L32&lt;&gt;"",'Inputs for Conserved Energy'!L32,"")</f>
        <v/>
      </c>
      <c r="N43" s="120" t="str">
        <f>IF('Inputs for Conserved Energy'!M32&lt;&gt;"",'Inputs for Conserved Energy'!M32,"")</f>
        <v/>
      </c>
      <c r="O43" s="130" t="str">
        <f>IF('Inputs for Conserved Energy'!N32&lt;&gt;"",'Inputs for Conserved Energy'!N32,"")</f>
        <v/>
      </c>
      <c r="P43" s="120" t="str">
        <f>IF('Inputs for Conserved Energy'!O32&lt;&gt;"",'Inputs for Conserved Energy'!O32,"")</f>
        <v/>
      </c>
      <c r="Q43" s="119" t="str">
        <f>IF('Inputs for Conserved Energy'!P32&lt;&gt;"",'Inputs for Conserved Energy'!P32,"")</f>
        <v/>
      </c>
      <c r="R43" s="114" t="str">
        <f>IF('Inputs for Conserved Energy'!Q32&lt;&gt;"",'Inputs for Conserved Energy'!Q32,"")</f>
        <v/>
      </c>
      <c r="S43" s="215" t="str">
        <f>IF('Inputs for Conserved Energy'!R32&lt;&gt;"",'Inputs for Conserved Energy'!R32,(IF(E43&lt;&gt;"",0.05,"")))</f>
        <v/>
      </c>
      <c r="T43" s="217" t="str">
        <f>IF('Inputs for Conserved Energy'!S32&lt;&gt;"",'Inputs for Conserved Energy'!S32,(IF(E43&lt;&gt;"",10,"")))</f>
        <v/>
      </c>
      <c r="U43" s="135" t="str">
        <f>IF('Inputs for Conserved Energy'!T32&lt;&gt;"",'Inputs for Conserved Energy'!T32,(IF(E43&lt;&gt;"",0.035,"")))</f>
        <v/>
      </c>
      <c r="V43" s="216" t="str">
        <f>IF('Inputs for Conserved Energy'!U32&lt;&gt;"",'Inputs for Conserved Energy'!U32,(IF(E43&lt;&gt;"",0.035,"")))</f>
        <v/>
      </c>
      <c r="W43" s="177" t="str">
        <f t="shared" si="15"/>
        <v/>
      </c>
      <c r="X43" s="202">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204">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204" t="e">
        <f>IF(AND($G$12&lt;&gt;"",$G$14&lt;&gt;""),$G$12*AL43/T43,IF($I$12="AK",'Grid Emissions'!C22*0.000001,IF($I$12="DC",'Grid Emissions'!C29*0.000001,IF($I$12="HI",'Grid Emissions'!C33*0.000001,IF($I$12="PR",'Grid Emissions'!C61*0.000001,(VLOOKUP($I$12,'Grid Emission Forecast'!$B$4:$AF$52,MATCH(T43,'Grid Emission Forecast'!$B$4:$AF$4,0),FALSE)*0.000001)*(1-($O$12)))))))</f>
        <v>#N/A</v>
      </c>
      <c r="AA43" s="204" t="e">
        <f>IF($I$12="AK",'Grid Emissions'!C22*0.000001,IF($I$12="DC",'Grid Emissions'!C29*0.000001,IF($I$12="HI",'Grid Emissions'!C33*0.000001,IF($I$12="PR",'Grid Emissions'!C61*0.000001,(VLOOKUP($I$12,'Grid Emission Forecast'!$B$57:$AF$105,MATCH(T43,'Grid Emission Forecast'!$B$57:$AF$57,0),FALSE)*0.000001)*(1-($O$12))))))</f>
        <v>#N/A</v>
      </c>
      <c r="AB43" s="204" t="e">
        <f>IF($K$14=$DG$11,'Emission Factors'!$C$3,IF($K$14=$DG$12,Z43,IF($K$14=$DG$13,AA43,Z43)))</f>
        <v>#N/A</v>
      </c>
      <c r="AC43" s="205">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223" t="str">
        <f t="shared" si="1"/>
        <v/>
      </c>
      <c r="AE43" s="221" t="str">
        <f t="shared" si="2"/>
        <v/>
      </c>
      <c r="AF43" s="222">
        <f t="shared" si="3"/>
        <v>0</v>
      </c>
      <c r="AG43" s="117" t="e">
        <f t="shared" si="4"/>
        <v>#VALUE!</v>
      </c>
      <c r="AH43" s="117" t="e">
        <f t="shared" si="5"/>
        <v>#VALUE!</v>
      </c>
      <c r="AI43" s="117" t="e">
        <f t="shared" si="6"/>
        <v>#VALUE!</v>
      </c>
      <c r="AJ43" s="117" t="e">
        <f t="shared" si="7"/>
        <v>#VALUE!</v>
      </c>
      <c r="AK43" s="117" t="e">
        <f t="shared" si="8"/>
        <v>#VALUE!</v>
      </c>
      <c r="AL43" s="117" t="e">
        <f t="shared" si="9"/>
        <v>#VALUE!</v>
      </c>
      <c r="AM43" s="117">
        <f>(IF(I43&lt;&gt;"",(IF(I43='Emission Factors'!$B$3,AI43,AJ43)),0))</f>
        <v>0</v>
      </c>
      <c r="AN43" s="117" t="str">
        <f t="shared" si="16"/>
        <v/>
      </c>
      <c r="AO43" s="235" t="str">
        <f t="shared" si="12"/>
        <v/>
      </c>
      <c r="AP43" s="182" t="str">
        <f>IF('Inputs for Conserved Energy'!AB32&lt;&gt;"",'Inputs for Conserved Energy'!AB32,(IF(OR(J43&lt;&gt;"",K43&lt;&gt;"",L43&lt;&gt;"",M43&lt;&gt;""),((J43*0.00341214)+K43+L43-IF(I43="Electricity",M43*0.00341214,M43)),"")))</f>
        <v/>
      </c>
      <c r="AQ43" s="235" t="str">
        <f>IF('Inputs for Conserved Energy'!AC32&lt;&gt;"",'Inputs for Conserved Energy'!AC32,IF(AND(AP43&lt;&gt;"",AP43&gt;0),AD43/AP43,""))</f>
        <v/>
      </c>
      <c r="AR43" s="182" t="str">
        <f>IF('Inputs for Conserved Energy'!AD32&lt;&gt;"",'Inputs for Conserved Energy'!AD32,IF(AP43&lt;&gt;"",AP43/3.41214,""))</f>
        <v/>
      </c>
      <c r="AS43" s="179" t="str">
        <f>IF('Inputs for Conserved Energy'!AE32&lt;&gt;"",'Inputs for Conserved Energy'!AE32,IF(AND(AR43&lt;&gt;"",AR43&gt;0),AD43/AR42,""))</f>
        <v/>
      </c>
    </row>
    <row r="44" spans="2:45" x14ac:dyDescent="0.25">
      <c r="B44" s="243"/>
      <c r="C44" s="49"/>
      <c r="D44" s="146" t="str">
        <f t="shared" si="14"/>
        <v/>
      </c>
      <c r="E44" s="162" t="str">
        <f>IF('Inputs for Conserved Energy'!E33&lt;&gt;"",'Inputs for Conserved Energy'!E33,"")</f>
        <v/>
      </c>
      <c r="F44" s="163"/>
      <c r="G44" s="119" t="str">
        <f>IF('Inputs for Conserved Energy'!F33&lt;&gt;"",'Inputs for Conserved Energy'!F33,"")</f>
        <v/>
      </c>
      <c r="H44" s="114" t="str">
        <f>IF('Inputs for Conserved Energy'!G33&lt;&gt;"",'Inputs for Conserved Energy'!G33,"")</f>
        <v/>
      </c>
      <c r="I44" s="120" t="str">
        <f>IF('Inputs for Conserved Energy'!H33&lt;&gt;"",'Inputs for Conserved Energy'!H33,"")</f>
        <v/>
      </c>
      <c r="J44" s="125" t="str">
        <f>IF('Inputs for Conserved Energy'!I33&lt;&gt;"",'Inputs for Conserved Energy'!I33,"")</f>
        <v/>
      </c>
      <c r="K44" s="115" t="str">
        <f>IF('Inputs for Conserved Energy'!J33&lt;&gt;"",'Inputs for Conserved Energy'!J33,"")</f>
        <v/>
      </c>
      <c r="L44" s="126" t="str">
        <f>IF('Inputs for Conserved Energy'!K33&lt;&gt;"",'Inputs for Conserved Energy'!K33,"")</f>
        <v/>
      </c>
      <c r="M44" s="125" t="str">
        <f>IF('Inputs for Conserved Energy'!L33&lt;&gt;"",'Inputs for Conserved Energy'!L33,"")</f>
        <v/>
      </c>
      <c r="N44" s="120" t="str">
        <f>IF('Inputs for Conserved Energy'!M33&lt;&gt;"",'Inputs for Conserved Energy'!M33,"")</f>
        <v/>
      </c>
      <c r="O44" s="130" t="str">
        <f>IF('Inputs for Conserved Energy'!N33&lt;&gt;"",'Inputs for Conserved Energy'!N33,"")</f>
        <v/>
      </c>
      <c r="P44" s="120" t="str">
        <f>IF('Inputs for Conserved Energy'!O33&lt;&gt;"",'Inputs for Conserved Energy'!O33,"")</f>
        <v/>
      </c>
      <c r="Q44" s="119" t="str">
        <f>IF('Inputs for Conserved Energy'!P33&lt;&gt;"",'Inputs for Conserved Energy'!P33,"")</f>
        <v/>
      </c>
      <c r="R44" s="114" t="str">
        <f>IF('Inputs for Conserved Energy'!Q33&lt;&gt;"",'Inputs for Conserved Energy'!Q33,"")</f>
        <v/>
      </c>
      <c r="S44" s="215" t="str">
        <f>IF('Inputs for Conserved Energy'!R33&lt;&gt;"",'Inputs for Conserved Energy'!R33,(IF(E44&lt;&gt;"",0.05,"")))</f>
        <v/>
      </c>
      <c r="T44" s="217" t="str">
        <f>IF('Inputs for Conserved Energy'!S33&lt;&gt;"",'Inputs for Conserved Energy'!S33,(IF(E44&lt;&gt;"",10,"")))</f>
        <v/>
      </c>
      <c r="U44" s="135" t="str">
        <f>IF('Inputs for Conserved Energy'!T33&lt;&gt;"",'Inputs for Conserved Energy'!T33,(IF(E44&lt;&gt;"",0.035,"")))</f>
        <v/>
      </c>
      <c r="V44" s="216" t="str">
        <f>IF('Inputs for Conserved Energy'!U33&lt;&gt;"",'Inputs for Conserved Energy'!U33,(IF(E44&lt;&gt;"",0.035,"")))</f>
        <v/>
      </c>
      <c r="W44" s="177" t="str">
        <f t="shared" si="15"/>
        <v/>
      </c>
      <c r="X44" s="202">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204">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204" t="e">
        <f>IF(AND($G$12&lt;&gt;"",$G$14&lt;&gt;""),$G$12*AL44/T44,IF($I$12="AK",'Grid Emissions'!C23*0.000001,IF($I$12="DC",'Grid Emissions'!C30*0.000001,IF($I$12="HI",'Grid Emissions'!C34*0.000001,IF($I$12="PR",'Grid Emissions'!C62*0.000001,(VLOOKUP($I$12,'Grid Emission Forecast'!$B$4:$AF$52,MATCH(T44,'Grid Emission Forecast'!$B$4:$AF$4,0),FALSE)*0.000001)*(1-($O$12)))))))</f>
        <v>#N/A</v>
      </c>
      <c r="AA44" s="204" t="e">
        <f>IF($I$12="AK",'Grid Emissions'!C23*0.000001,IF($I$12="DC",'Grid Emissions'!C30*0.000001,IF($I$12="HI",'Grid Emissions'!C34*0.000001,IF($I$12="PR",'Grid Emissions'!C62*0.000001,(VLOOKUP($I$12,'Grid Emission Forecast'!$B$57:$AF$105,MATCH(T44,'Grid Emission Forecast'!$B$57:$AF$57,0),FALSE)*0.000001)*(1-($O$12))))))</f>
        <v>#N/A</v>
      </c>
      <c r="AB44" s="204" t="e">
        <f>IF($K$14=$DG$11,'Emission Factors'!$C$3,IF($K$14=$DG$12,Z44,IF($K$14=$DG$13,AA44,Z44)))</f>
        <v>#N/A</v>
      </c>
      <c r="AC44" s="205">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223" t="str">
        <f t="shared" si="1"/>
        <v/>
      </c>
      <c r="AE44" s="221" t="str">
        <f t="shared" si="2"/>
        <v/>
      </c>
      <c r="AF44" s="222">
        <f t="shared" si="3"/>
        <v>0</v>
      </c>
      <c r="AG44" s="117" t="e">
        <f t="shared" si="4"/>
        <v>#VALUE!</v>
      </c>
      <c r="AH44" s="117" t="e">
        <f t="shared" si="5"/>
        <v>#VALUE!</v>
      </c>
      <c r="AI44" s="117" t="e">
        <f t="shared" si="6"/>
        <v>#VALUE!</v>
      </c>
      <c r="AJ44" s="117" t="e">
        <f t="shared" si="7"/>
        <v>#VALUE!</v>
      </c>
      <c r="AK44" s="117" t="e">
        <f t="shared" si="8"/>
        <v>#VALUE!</v>
      </c>
      <c r="AL44" s="117" t="e">
        <f t="shared" si="9"/>
        <v>#VALUE!</v>
      </c>
      <c r="AM44" s="117">
        <f>(IF(I44&lt;&gt;"",(IF(I44='Emission Factors'!$B$3,AI44,AJ44)),0))</f>
        <v>0</v>
      </c>
      <c r="AN44" s="117" t="str">
        <f t="shared" si="16"/>
        <v/>
      </c>
      <c r="AO44" s="235" t="str">
        <f t="shared" si="12"/>
        <v/>
      </c>
      <c r="AP44" s="182" t="str">
        <f>IF('Inputs for Conserved Energy'!AB33&lt;&gt;"",'Inputs for Conserved Energy'!AB33,(IF(OR(J44&lt;&gt;"",K44&lt;&gt;"",L44&lt;&gt;"",M44&lt;&gt;""),((J44*0.00341214)+K44+L44-IF(I44="Electricity",M44*0.00341214,M44)),"")))</f>
        <v/>
      </c>
      <c r="AQ44" s="235" t="str">
        <f>IF('Inputs for Conserved Energy'!AC33&lt;&gt;"",'Inputs for Conserved Energy'!AC33,IF(AND(AP44&lt;&gt;"",AP44&gt;0),AD44/AP44,""))</f>
        <v/>
      </c>
      <c r="AR44" s="182" t="str">
        <f>IF('Inputs for Conserved Energy'!AD33&lt;&gt;"",'Inputs for Conserved Energy'!AD33,IF(AP44&lt;&gt;"",AP44/3.41214,""))</f>
        <v/>
      </c>
      <c r="AS44" s="179" t="str">
        <f>IF('Inputs for Conserved Energy'!AE33&lt;&gt;"",'Inputs for Conserved Energy'!AE33,IF(AND(AR44&lt;&gt;"",AR44&gt;0),AD44/AR43,""))</f>
        <v/>
      </c>
    </row>
    <row r="45" spans="2:45" x14ac:dyDescent="0.25">
      <c r="B45" s="243"/>
      <c r="C45" s="49"/>
      <c r="D45" s="146"/>
      <c r="E45" s="162" t="str">
        <f>IF('Inputs for Conserved Energy'!E34&lt;&gt;"",'Inputs for Conserved Energy'!E34,"")</f>
        <v/>
      </c>
      <c r="F45" s="163"/>
      <c r="G45" s="119" t="str">
        <f>IF('Inputs for Conserved Energy'!F34&lt;&gt;"",'Inputs for Conserved Energy'!F34,"")</f>
        <v/>
      </c>
      <c r="H45" s="114" t="str">
        <f>IF('Inputs for Conserved Energy'!G34&lt;&gt;"",'Inputs for Conserved Energy'!G34,"")</f>
        <v/>
      </c>
      <c r="I45" s="120" t="str">
        <f>IF('Inputs for Conserved Energy'!H34&lt;&gt;"",'Inputs for Conserved Energy'!H34,"")</f>
        <v/>
      </c>
      <c r="J45" s="125" t="str">
        <f>IF('Inputs for Conserved Energy'!I34&lt;&gt;"",'Inputs for Conserved Energy'!I34,"")</f>
        <v/>
      </c>
      <c r="K45" s="115" t="str">
        <f>IF('Inputs for Conserved Energy'!J34&lt;&gt;"",'Inputs for Conserved Energy'!J34,"")</f>
        <v/>
      </c>
      <c r="L45" s="126" t="str">
        <f>IF('Inputs for Conserved Energy'!K34&lt;&gt;"",'Inputs for Conserved Energy'!K34,"")</f>
        <v/>
      </c>
      <c r="M45" s="125" t="str">
        <f>IF('Inputs for Conserved Energy'!L34&lt;&gt;"",'Inputs for Conserved Energy'!L34,"")</f>
        <v/>
      </c>
      <c r="N45" s="120" t="str">
        <f>IF('Inputs for Conserved Energy'!M34&lt;&gt;"",'Inputs for Conserved Energy'!M34,"")</f>
        <v/>
      </c>
      <c r="O45" s="130" t="str">
        <f>IF('Inputs for Conserved Energy'!N34&lt;&gt;"",'Inputs for Conserved Energy'!N34,"")</f>
        <v/>
      </c>
      <c r="P45" s="120" t="str">
        <f>IF('Inputs for Conserved Energy'!O34&lt;&gt;"",'Inputs for Conserved Energy'!O34,"")</f>
        <v/>
      </c>
      <c r="Q45" s="119" t="str">
        <f>IF('Inputs for Conserved Energy'!P34&lt;&gt;"",'Inputs for Conserved Energy'!P34,"")</f>
        <v/>
      </c>
      <c r="R45" s="114" t="str">
        <f>IF('Inputs for Conserved Energy'!Q34&lt;&gt;"",'Inputs for Conserved Energy'!Q34,"")</f>
        <v/>
      </c>
      <c r="S45" s="215" t="str">
        <f>IF('Inputs for Conserved Energy'!R34&lt;&gt;"",'Inputs for Conserved Energy'!R34,(IF(E45&lt;&gt;"",0.05,"")))</f>
        <v/>
      </c>
      <c r="T45" s="217" t="str">
        <f>IF('Inputs for Conserved Energy'!S34&lt;&gt;"",'Inputs for Conserved Energy'!S34,(IF(E45&lt;&gt;"",10,"")))</f>
        <v/>
      </c>
      <c r="U45" s="135" t="str">
        <f>IF('Inputs for Conserved Energy'!T34&lt;&gt;"",'Inputs for Conserved Energy'!T34,(IF(E45&lt;&gt;"",0.035,"")))</f>
        <v/>
      </c>
      <c r="V45" s="216" t="str">
        <f>IF('Inputs for Conserved Energy'!U34&lt;&gt;"",'Inputs for Conserved Energy'!U34,(IF(E45&lt;&gt;"",0.035,"")))</f>
        <v/>
      </c>
      <c r="W45" s="177" t="str">
        <f t="shared" si="15"/>
        <v/>
      </c>
      <c r="X45" s="202">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204">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204" t="e">
        <f>IF(AND($G$12&lt;&gt;"",$G$14&lt;&gt;""),$G$12*AL45/T45,IF($I$12="AK",'Grid Emissions'!C24*0.000001,IF($I$12="DC",'Grid Emissions'!C31*0.000001,IF($I$12="HI",'Grid Emissions'!C35*0.000001,IF($I$12="PR",'Grid Emissions'!C63*0.000001,(VLOOKUP($I$12,'Grid Emission Forecast'!$B$4:$AF$52,MATCH(T45,'Grid Emission Forecast'!$B$4:$AF$4,0),FALSE)*0.000001)*(1-($O$12)))))))</f>
        <v>#N/A</v>
      </c>
      <c r="AA45" s="204" t="e">
        <f>IF($I$12="AK",'Grid Emissions'!C24*0.000001,IF($I$12="DC",'Grid Emissions'!C31*0.000001,IF($I$12="HI",'Grid Emissions'!C35*0.000001,IF($I$12="PR",'Grid Emissions'!C63*0.000001,(VLOOKUP($I$12,'Grid Emission Forecast'!$B$57:$AF$105,MATCH(T45,'Grid Emission Forecast'!$B$57:$AF$57,0),FALSE)*0.000001)*(1-($O$12))))))</f>
        <v>#N/A</v>
      </c>
      <c r="AB45" s="204" t="e">
        <f>IF($K$14=$DG$11,'Emission Factors'!$C$3,IF($K$14=$DG$12,Z45,IF($K$14=$DG$13,AA45,Z45)))</f>
        <v>#N/A</v>
      </c>
      <c r="AC45" s="205">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223" t="str">
        <f t="shared" si="1"/>
        <v/>
      </c>
      <c r="AE45" s="221" t="str">
        <f t="shared" si="2"/>
        <v/>
      </c>
      <c r="AF45" s="222">
        <f t="shared" si="3"/>
        <v>0</v>
      </c>
      <c r="AG45" s="117" t="e">
        <f t="shared" si="4"/>
        <v>#VALUE!</v>
      </c>
      <c r="AH45" s="117" t="e">
        <f t="shared" si="5"/>
        <v>#VALUE!</v>
      </c>
      <c r="AI45" s="117" t="e">
        <f t="shared" si="6"/>
        <v>#VALUE!</v>
      </c>
      <c r="AJ45" s="117" t="e">
        <f t="shared" si="7"/>
        <v>#VALUE!</v>
      </c>
      <c r="AK45" s="117" t="e">
        <f t="shared" si="8"/>
        <v>#VALUE!</v>
      </c>
      <c r="AL45" s="117" t="e">
        <f t="shared" si="9"/>
        <v>#VALUE!</v>
      </c>
      <c r="AM45" s="117">
        <f>(IF(I45&lt;&gt;"",(IF(I45='Emission Factors'!$B$3,AI45,AJ45)),0))</f>
        <v>0</v>
      </c>
      <c r="AN45" s="117" t="str">
        <f t="shared" si="16"/>
        <v/>
      </c>
      <c r="AO45" s="235" t="str">
        <f t="shared" si="12"/>
        <v/>
      </c>
      <c r="AP45" s="182" t="str">
        <f>IF('Inputs for Conserved Energy'!AB34&lt;&gt;"",'Inputs for Conserved Energy'!AB34,(IF(OR(J45&lt;&gt;"",K45&lt;&gt;"",L45&lt;&gt;"",M45&lt;&gt;""),((J45*0.00341214)+K45+L45-IF(I45="Electricity",M45*0.00341214,M45)),"")))</f>
        <v/>
      </c>
      <c r="AQ45" s="235" t="str">
        <f>IF('Inputs for Conserved Energy'!AC34&lt;&gt;"",'Inputs for Conserved Energy'!AC34,IF(AND(AP45&lt;&gt;"",AP45&gt;0),AD45/AP45,""))</f>
        <v/>
      </c>
      <c r="AR45" s="182" t="str">
        <f>IF('Inputs for Conserved Energy'!AD34&lt;&gt;"",'Inputs for Conserved Energy'!AD34,IF(AP45&lt;&gt;"",AP45/3.41214,""))</f>
        <v/>
      </c>
      <c r="AS45" s="179" t="str">
        <f>IF('Inputs for Conserved Energy'!AE34&lt;&gt;"",'Inputs for Conserved Energy'!AE34,IF(AND(AR45&lt;&gt;"",AR45&gt;0),AD45/AR44,""))</f>
        <v/>
      </c>
    </row>
    <row r="46" spans="2:45" x14ac:dyDescent="0.25">
      <c r="B46" s="243"/>
      <c r="C46" s="49"/>
      <c r="D46" s="146" t="str">
        <f t="shared" ref="D46:D87" si="17">IF(E46&lt;&gt;"",D45+1,"")</f>
        <v/>
      </c>
      <c r="E46" s="162" t="str">
        <f>IF('Inputs for Conserved Energy'!E35&lt;&gt;"",'Inputs for Conserved Energy'!E35,"")</f>
        <v/>
      </c>
      <c r="F46" s="163"/>
      <c r="G46" s="119" t="str">
        <f>IF('Inputs for Conserved Energy'!F35&lt;&gt;"",'Inputs for Conserved Energy'!F35,"")</f>
        <v/>
      </c>
      <c r="H46" s="114" t="str">
        <f>IF('Inputs for Conserved Energy'!G35&lt;&gt;"",'Inputs for Conserved Energy'!G35,"")</f>
        <v/>
      </c>
      <c r="I46" s="120" t="str">
        <f>IF('Inputs for Conserved Energy'!H35&lt;&gt;"",'Inputs for Conserved Energy'!H35,"")</f>
        <v/>
      </c>
      <c r="J46" s="125" t="str">
        <f>IF('Inputs for Conserved Energy'!I35&lt;&gt;"",'Inputs for Conserved Energy'!I35,"")</f>
        <v/>
      </c>
      <c r="K46" s="115" t="str">
        <f>IF('Inputs for Conserved Energy'!J35&lt;&gt;"",'Inputs for Conserved Energy'!J35,"")</f>
        <v/>
      </c>
      <c r="L46" s="126" t="str">
        <f>IF('Inputs for Conserved Energy'!K35&lt;&gt;"",'Inputs for Conserved Energy'!K35,"")</f>
        <v/>
      </c>
      <c r="M46" s="125" t="str">
        <f>IF('Inputs for Conserved Energy'!L35&lt;&gt;"",'Inputs for Conserved Energy'!L35,"")</f>
        <v/>
      </c>
      <c r="N46" s="120" t="str">
        <f>IF('Inputs for Conserved Energy'!M35&lt;&gt;"",'Inputs for Conserved Energy'!M35,"")</f>
        <v/>
      </c>
      <c r="O46" s="130" t="str">
        <f>IF('Inputs for Conserved Energy'!N35&lt;&gt;"",'Inputs for Conserved Energy'!N35,"")</f>
        <v/>
      </c>
      <c r="P46" s="120" t="str">
        <f>IF('Inputs for Conserved Energy'!O35&lt;&gt;"",'Inputs for Conserved Energy'!O35,"")</f>
        <v/>
      </c>
      <c r="Q46" s="119" t="str">
        <f>IF('Inputs for Conserved Energy'!P35&lt;&gt;"",'Inputs for Conserved Energy'!P35,"")</f>
        <v/>
      </c>
      <c r="R46" s="114" t="str">
        <f>IF('Inputs for Conserved Energy'!Q35&lt;&gt;"",'Inputs for Conserved Energy'!Q35,"")</f>
        <v/>
      </c>
      <c r="S46" s="215" t="str">
        <f>IF('Inputs for Conserved Energy'!R35&lt;&gt;"",'Inputs for Conserved Energy'!R35,(IF(E46&lt;&gt;"",0.05,"")))</f>
        <v/>
      </c>
      <c r="T46" s="217" t="str">
        <f>IF('Inputs for Conserved Energy'!S35&lt;&gt;"",'Inputs for Conserved Energy'!S35,(IF(E46&lt;&gt;"",10,"")))</f>
        <v/>
      </c>
      <c r="U46" s="135" t="str">
        <f>IF('Inputs for Conserved Energy'!T35&lt;&gt;"",'Inputs for Conserved Energy'!T35,(IF(E46&lt;&gt;"",0.035,"")))</f>
        <v/>
      </c>
      <c r="V46" s="216" t="str">
        <f>IF('Inputs for Conserved Energy'!U35&lt;&gt;"",'Inputs for Conserved Energy'!U35,(IF(E46&lt;&gt;"",0.035,"")))</f>
        <v/>
      </c>
      <c r="W46" s="177" t="str">
        <f t="shared" si="15"/>
        <v/>
      </c>
      <c r="X46" s="202">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204">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204" t="e">
        <f>IF(AND($G$12&lt;&gt;"",$G$14&lt;&gt;""),$G$12*AL46/T46,IF($I$12="AK",'Grid Emissions'!C25*0.000001,IF($I$12="DC",'Grid Emissions'!C32*0.000001,IF($I$12="HI",'Grid Emissions'!C36*0.000001,IF($I$12="PR",'Grid Emissions'!C64*0.000001,(VLOOKUP($I$12,'Grid Emission Forecast'!$B$4:$AF$52,MATCH(T46,'Grid Emission Forecast'!$B$4:$AF$4,0),FALSE)*0.000001)*(1-($O$12)))))))</f>
        <v>#N/A</v>
      </c>
      <c r="AA46" s="204" t="e">
        <f>IF($I$12="AK",'Grid Emissions'!C25*0.000001,IF($I$12="DC",'Grid Emissions'!C32*0.000001,IF($I$12="HI",'Grid Emissions'!C36*0.000001,IF($I$12="PR",'Grid Emissions'!C64*0.000001,(VLOOKUP($I$12,'Grid Emission Forecast'!$B$57:$AF$105,MATCH(T46,'Grid Emission Forecast'!$B$57:$AF$57,0),FALSE)*0.000001)*(1-($O$12))))))</f>
        <v>#N/A</v>
      </c>
      <c r="AB46" s="204" t="e">
        <f>IF($K$14=$DG$11,'Emission Factors'!$C$3,IF($K$14=$DG$12,Z46,IF($K$14=$DG$13,AA46,Z46)))</f>
        <v>#N/A</v>
      </c>
      <c r="AC46" s="205">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223" t="str">
        <f t="shared" si="1"/>
        <v/>
      </c>
      <c r="AE46" s="221" t="str">
        <f t="shared" si="2"/>
        <v/>
      </c>
      <c r="AF46" s="222">
        <f t="shared" si="3"/>
        <v>0</v>
      </c>
      <c r="AG46" s="117" t="e">
        <f t="shared" si="4"/>
        <v>#VALUE!</v>
      </c>
      <c r="AH46" s="117" t="e">
        <f t="shared" si="5"/>
        <v>#VALUE!</v>
      </c>
      <c r="AI46" s="117" t="e">
        <f t="shared" si="6"/>
        <v>#VALUE!</v>
      </c>
      <c r="AJ46" s="117" t="e">
        <f t="shared" si="7"/>
        <v>#VALUE!</v>
      </c>
      <c r="AK46" s="117" t="e">
        <f t="shared" si="8"/>
        <v>#VALUE!</v>
      </c>
      <c r="AL46" s="117" t="e">
        <f t="shared" si="9"/>
        <v>#VALUE!</v>
      </c>
      <c r="AM46" s="117">
        <f>(IF(I46&lt;&gt;"",(IF(I46='Emission Factors'!$B$3,AI46,AJ46)),0))</f>
        <v>0</v>
      </c>
      <c r="AN46" s="117" t="str">
        <f t="shared" si="16"/>
        <v/>
      </c>
      <c r="AO46" s="235" t="str">
        <f t="shared" si="12"/>
        <v/>
      </c>
      <c r="AP46" s="182" t="str">
        <f>IF('Inputs for Conserved Energy'!AB35&lt;&gt;"",'Inputs for Conserved Energy'!AB35,(IF(OR(J46&lt;&gt;"",K46&lt;&gt;"",L46&lt;&gt;"",M46&lt;&gt;""),((J46*0.00341214)+K46+L46-IF(I46="Electricity",M46*0.00341214,M46)),"")))</f>
        <v/>
      </c>
      <c r="AQ46" s="235" t="str">
        <f>IF('Inputs for Conserved Energy'!AC35&lt;&gt;"",'Inputs for Conserved Energy'!AC35,IF(AND(AP46&lt;&gt;"",AP46&gt;0),AD46/AP46,""))</f>
        <v/>
      </c>
      <c r="AR46" s="182" t="str">
        <f>IF('Inputs for Conserved Energy'!AD35&lt;&gt;"",'Inputs for Conserved Energy'!AD35,IF(AP46&lt;&gt;"",AP46/3.41214,""))</f>
        <v/>
      </c>
      <c r="AS46" s="179" t="str">
        <f>IF('Inputs for Conserved Energy'!AE35&lt;&gt;"",'Inputs for Conserved Energy'!AE35,IF(AND(AR46&lt;&gt;"",AR46&gt;0),AD46/AR45,""))</f>
        <v/>
      </c>
    </row>
    <row r="47" spans="2:45" x14ac:dyDescent="0.25">
      <c r="B47" s="243"/>
      <c r="C47" s="49"/>
      <c r="D47" s="146" t="str">
        <f t="shared" si="17"/>
        <v/>
      </c>
      <c r="E47" s="162" t="str">
        <f>IF('Inputs for Conserved Energy'!E36&lt;&gt;"",'Inputs for Conserved Energy'!E36,"")</f>
        <v/>
      </c>
      <c r="F47" s="163"/>
      <c r="G47" s="119" t="str">
        <f>IF('Inputs for Conserved Energy'!F36&lt;&gt;"",'Inputs for Conserved Energy'!F36,"")</f>
        <v/>
      </c>
      <c r="H47" s="114" t="str">
        <f>IF('Inputs for Conserved Energy'!G36&lt;&gt;"",'Inputs for Conserved Energy'!G36,"")</f>
        <v/>
      </c>
      <c r="I47" s="120" t="str">
        <f>IF('Inputs for Conserved Energy'!H36&lt;&gt;"",'Inputs for Conserved Energy'!H36,"")</f>
        <v/>
      </c>
      <c r="J47" s="125" t="str">
        <f>IF('Inputs for Conserved Energy'!I36&lt;&gt;"",'Inputs for Conserved Energy'!I36,"")</f>
        <v/>
      </c>
      <c r="K47" s="115" t="str">
        <f>IF('Inputs for Conserved Energy'!J36&lt;&gt;"",'Inputs for Conserved Energy'!J36,"")</f>
        <v/>
      </c>
      <c r="L47" s="126" t="str">
        <f>IF('Inputs for Conserved Energy'!K36&lt;&gt;"",'Inputs for Conserved Energy'!K36,"")</f>
        <v/>
      </c>
      <c r="M47" s="125" t="str">
        <f>IF('Inputs for Conserved Energy'!L36&lt;&gt;"",'Inputs for Conserved Energy'!L36,"")</f>
        <v/>
      </c>
      <c r="N47" s="120" t="str">
        <f>IF('Inputs for Conserved Energy'!M36&lt;&gt;"",'Inputs for Conserved Energy'!M36,"")</f>
        <v/>
      </c>
      <c r="O47" s="130" t="str">
        <f>IF('Inputs for Conserved Energy'!N36&lt;&gt;"",'Inputs for Conserved Energy'!N36,"")</f>
        <v/>
      </c>
      <c r="P47" s="120" t="str">
        <f>IF('Inputs for Conserved Energy'!O36&lt;&gt;"",'Inputs for Conserved Energy'!O36,"")</f>
        <v/>
      </c>
      <c r="Q47" s="119" t="str">
        <f>IF('Inputs for Conserved Energy'!P36&lt;&gt;"",'Inputs for Conserved Energy'!P36,"")</f>
        <v/>
      </c>
      <c r="R47" s="114" t="str">
        <f>IF('Inputs for Conserved Energy'!Q36&lt;&gt;"",'Inputs for Conserved Energy'!Q36,"")</f>
        <v/>
      </c>
      <c r="S47" s="215" t="str">
        <f>IF('Inputs for Conserved Energy'!R36&lt;&gt;"",'Inputs for Conserved Energy'!R36,(IF(E47&lt;&gt;"",0.05,"")))</f>
        <v/>
      </c>
      <c r="T47" s="217" t="str">
        <f>IF('Inputs for Conserved Energy'!S36&lt;&gt;"",'Inputs for Conserved Energy'!S36,(IF(E47&lt;&gt;"",10,"")))</f>
        <v/>
      </c>
      <c r="U47" s="135" t="str">
        <f>IF('Inputs for Conserved Energy'!T36&lt;&gt;"",'Inputs for Conserved Energy'!T36,(IF(E47&lt;&gt;"",0.035,"")))</f>
        <v/>
      </c>
      <c r="V47" s="216" t="str">
        <f>IF('Inputs for Conserved Energy'!U36&lt;&gt;"",'Inputs for Conserved Energy'!U36,(IF(E47&lt;&gt;"",0.035,"")))</f>
        <v/>
      </c>
      <c r="W47" s="177" t="str">
        <f t="shared" si="15"/>
        <v/>
      </c>
      <c r="X47" s="202">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204">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204" t="e">
        <f>IF(AND($G$12&lt;&gt;"",$G$14&lt;&gt;""),$G$12*AL47/T47,IF($I$12="AK",'Grid Emissions'!C26*0.000001,IF($I$12="DC",'Grid Emissions'!C33*0.000001,IF($I$12="HI",'Grid Emissions'!C37*0.000001,IF($I$12="PR",'Grid Emissions'!C65*0.000001,(VLOOKUP($I$12,'Grid Emission Forecast'!$B$4:$AF$52,MATCH(T47,'Grid Emission Forecast'!$B$4:$AF$4,0),FALSE)*0.000001)*(1-($O$12)))))))</f>
        <v>#N/A</v>
      </c>
      <c r="AA47" s="204" t="e">
        <f>IF($I$12="AK",'Grid Emissions'!C26*0.000001,IF($I$12="DC",'Grid Emissions'!C33*0.000001,IF($I$12="HI",'Grid Emissions'!C37*0.000001,IF($I$12="PR",'Grid Emissions'!C65*0.000001,(VLOOKUP($I$12,'Grid Emission Forecast'!$B$57:$AF$105,MATCH(T47,'Grid Emission Forecast'!$B$57:$AF$57,0),FALSE)*0.000001)*(1-($O$12))))))</f>
        <v>#N/A</v>
      </c>
      <c r="AB47" s="204" t="e">
        <f>IF($K$14=$DG$11,'Emission Factors'!$C$3,IF($K$14=$DG$12,Z47,IF($K$14=$DG$13,AA47,Z47)))</f>
        <v>#N/A</v>
      </c>
      <c r="AC47" s="205">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223" t="str">
        <f t="shared" si="1"/>
        <v/>
      </c>
      <c r="AE47" s="221" t="str">
        <f t="shared" si="2"/>
        <v/>
      </c>
      <c r="AF47" s="222">
        <f t="shared" si="3"/>
        <v>0</v>
      </c>
      <c r="AG47" s="117" t="e">
        <f t="shared" si="4"/>
        <v>#VALUE!</v>
      </c>
      <c r="AH47" s="117" t="e">
        <f t="shared" si="5"/>
        <v>#VALUE!</v>
      </c>
      <c r="AI47" s="117" t="e">
        <f t="shared" si="6"/>
        <v>#VALUE!</v>
      </c>
      <c r="AJ47" s="117" t="e">
        <f t="shared" si="7"/>
        <v>#VALUE!</v>
      </c>
      <c r="AK47" s="117" t="e">
        <f t="shared" si="8"/>
        <v>#VALUE!</v>
      </c>
      <c r="AL47" s="117" t="e">
        <f t="shared" si="9"/>
        <v>#VALUE!</v>
      </c>
      <c r="AM47" s="117">
        <f>(IF(I47&lt;&gt;"",(IF(I47='Emission Factors'!$B$3,AI47,AJ47)),0))</f>
        <v>0</v>
      </c>
      <c r="AN47" s="117" t="str">
        <f t="shared" si="16"/>
        <v/>
      </c>
      <c r="AO47" s="235" t="str">
        <f t="shared" si="12"/>
        <v/>
      </c>
      <c r="AP47" s="182" t="str">
        <f>IF('Inputs for Conserved Energy'!AB36&lt;&gt;"",'Inputs for Conserved Energy'!AB36,(IF(OR(J47&lt;&gt;"",K47&lt;&gt;"",L47&lt;&gt;"",M47&lt;&gt;""),((J47*0.00341214)+K47+L47-IF(I47="Electricity",M47*0.00341214,M47)),"")))</f>
        <v/>
      </c>
      <c r="AQ47" s="235" t="str">
        <f>IF('Inputs for Conserved Energy'!AC36&lt;&gt;"",'Inputs for Conserved Energy'!AC36,IF(AND(AP47&lt;&gt;"",AP47&gt;0),AD47/AP47,""))</f>
        <v/>
      </c>
      <c r="AR47" s="182" t="str">
        <f>IF('Inputs for Conserved Energy'!AD36&lt;&gt;"",'Inputs for Conserved Energy'!AD36,IF(AP47&lt;&gt;"",AP47/3.41214,""))</f>
        <v/>
      </c>
      <c r="AS47" s="179" t="str">
        <f>IF('Inputs for Conserved Energy'!AE36&lt;&gt;"",'Inputs for Conserved Energy'!AE36,IF(AND(AR47&lt;&gt;"",AR47&gt;0),AD47/AR46,""))</f>
        <v/>
      </c>
    </row>
    <row r="48" spans="2:45" x14ac:dyDescent="0.25">
      <c r="B48" s="243"/>
      <c r="C48" s="49"/>
      <c r="D48" s="146" t="str">
        <f t="shared" si="17"/>
        <v/>
      </c>
      <c r="E48" s="162" t="str">
        <f>IF('Inputs for Conserved Energy'!E37&lt;&gt;"",'Inputs for Conserved Energy'!E37,"")</f>
        <v/>
      </c>
      <c r="F48" s="163"/>
      <c r="G48" s="119" t="str">
        <f>IF('Inputs for Conserved Energy'!F37&lt;&gt;"",'Inputs for Conserved Energy'!F37,"")</f>
        <v/>
      </c>
      <c r="H48" s="114" t="str">
        <f>IF('Inputs for Conserved Energy'!G37&lt;&gt;"",'Inputs for Conserved Energy'!G37,"")</f>
        <v/>
      </c>
      <c r="I48" s="120" t="str">
        <f>IF('Inputs for Conserved Energy'!H37&lt;&gt;"",'Inputs for Conserved Energy'!H37,"")</f>
        <v/>
      </c>
      <c r="J48" s="125" t="str">
        <f>IF('Inputs for Conserved Energy'!I37&lt;&gt;"",'Inputs for Conserved Energy'!I37,"")</f>
        <v/>
      </c>
      <c r="K48" s="115" t="str">
        <f>IF('Inputs for Conserved Energy'!J37&lt;&gt;"",'Inputs for Conserved Energy'!J37,"")</f>
        <v/>
      </c>
      <c r="L48" s="126" t="str">
        <f>IF('Inputs for Conserved Energy'!K37&lt;&gt;"",'Inputs for Conserved Energy'!K37,"")</f>
        <v/>
      </c>
      <c r="M48" s="125" t="str">
        <f>IF('Inputs for Conserved Energy'!L37&lt;&gt;"",'Inputs for Conserved Energy'!L37,"")</f>
        <v/>
      </c>
      <c r="N48" s="120" t="str">
        <f>IF('Inputs for Conserved Energy'!M37&lt;&gt;"",'Inputs for Conserved Energy'!M37,"")</f>
        <v/>
      </c>
      <c r="O48" s="130" t="str">
        <f>IF('Inputs for Conserved Energy'!N37&lt;&gt;"",'Inputs for Conserved Energy'!N37,"")</f>
        <v/>
      </c>
      <c r="P48" s="120" t="str">
        <f>IF('Inputs for Conserved Energy'!O37&lt;&gt;"",'Inputs for Conserved Energy'!O37,"")</f>
        <v/>
      </c>
      <c r="Q48" s="119" t="str">
        <f>IF('Inputs for Conserved Energy'!P37&lt;&gt;"",'Inputs for Conserved Energy'!P37,"")</f>
        <v/>
      </c>
      <c r="R48" s="114" t="str">
        <f>IF('Inputs for Conserved Energy'!Q37&lt;&gt;"",'Inputs for Conserved Energy'!Q37,"")</f>
        <v/>
      </c>
      <c r="S48" s="215" t="str">
        <f>IF('Inputs for Conserved Energy'!R37&lt;&gt;"",'Inputs for Conserved Energy'!R37,(IF(E48&lt;&gt;"",0.05,"")))</f>
        <v/>
      </c>
      <c r="T48" s="217" t="str">
        <f>IF('Inputs for Conserved Energy'!S37&lt;&gt;"",'Inputs for Conserved Energy'!S37,(IF(E48&lt;&gt;"",10,"")))</f>
        <v/>
      </c>
      <c r="U48" s="135" t="str">
        <f>IF('Inputs for Conserved Energy'!T37&lt;&gt;"",'Inputs for Conserved Energy'!T37,(IF(E48&lt;&gt;"",0.035,"")))</f>
        <v/>
      </c>
      <c r="V48" s="216" t="str">
        <f>IF('Inputs for Conserved Energy'!U37&lt;&gt;"",'Inputs for Conserved Energy'!U37,(IF(E48&lt;&gt;"",0.035,"")))</f>
        <v/>
      </c>
      <c r="W48" s="177" t="str">
        <f t="shared" si="15"/>
        <v/>
      </c>
      <c r="X48" s="202">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204">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204" t="e">
        <f>IF(AND($G$12&lt;&gt;"",$G$14&lt;&gt;""),$G$12*AL48/T48,IF($I$12="AK",'Grid Emissions'!C27*0.000001,IF($I$12="DC",'Grid Emissions'!C34*0.000001,IF($I$12="HI",'Grid Emissions'!C38*0.000001,IF($I$12="PR",'Grid Emissions'!C66*0.000001,(VLOOKUP($I$12,'Grid Emission Forecast'!$B$4:$AF$52,MATCH(T48,'Grid Emission Forecast'!$B$4:$AF$4,0),FALSE)*0.000001)*(1-($O$12)))))))</f>
        <v>#N/A</v>
      </c>
      <c r="AA48" s="204" t="e">
        <f>IF($I$12="AK",'Grid Emissions'!C27*0.000001,IF($I$12="DC",'Grid Emissions'!C34*0.000001,IF($I$12="HI",'Grid Emissions'!C38*0.000001,IF($I$12="PR",'Grid Emissions'!C66*0.000001,(VLOOKUP($I$12,'Grid Emission Forecast'!$B$57:$AF$105,MATCH(T48,'Grid Emission Forecast'!$B$57:$AF$57,0),FALSE)*0.000001)*(1-($O$12))))))</f>
        <v>#N/A</v>
      </c>
      <c r="AB48" s="204" t="e">
        <f>IF($K$14=$DG$11,'Emission Factors'!$C$3,IF($K$14=$DG$12,Z48,IF($K$14=$DG$13,AA48,Z48)))</f>
        <v>#N/A</v>
      </c>
      <c r="AC48" s="205">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223" t="str">
        <f t="shared" si="1"/>
        <v/>
      </c>
      <c r="AE48" s="221" t="str">
        <f t="shared" si="2"/>
        <v/>
      </c>
      <c r="AF48" s="222">
        <f t="shared" si="3"/>
        <v>0</v>
      </c>
      <c r="AG48" s="117" t="e">
        <f t="shared" si="4"/>
        <v>#VALUE!</v>
      </c>
      <c r="AH48" s="117" t="e">
        <f t="shared" si="5"/>
        <v>#VALUE!</v>
      </c>
      <c r="AI48" s="117" t="e">
        <f t="shared" si="6"/>
        <v>#VALUE!</v>
      </c>
      <c r="AJ48" s="117" t="e">
        <f t="shared" si="7"/>
        <v>#VALUE!</v>
      </c>
      <c r="AK48" s="117" t="e">
        <f t="shared" si="8"/>
        <v>#VALUE!</v>
      </c>
      <c r="AL48" s="117" t="e">
        <f t="shared" si="9"/>
        <v>#VALUE!</v>
      </c>
      <c r="AM48" s="117">
        <f>(IF(I48&lt;&gt;"",(IF(I48='Emission Factors'!$B$3,AI48,AJ48)),0))</f>
        <v>0</v>
      </c>
      <c r="AN48" s="117" t="str">
        <f t="shared" si="16"/>
        <v/>
      </c>
      <c r="AO48" s="235" t="str">
        <f t="shared" si="12"/>
        <v/>
      </c>
      <c r="AP48" s="182" t="str">
        <f>IF('Inputs for Conserved Energy'!AB37&lt;&gt;"",'Inputs for Conserved Energy'!AB37,(IF(OR(J48&lt;&gt;"",K48&lt;&gt;"",L48&lt;&gt;"",M48&lt;&gt;""),((J48*0.00341214)+K48+L48-IF(I48="Electricity",M48*0.00341214,M48)),"")))</f>
        <v/>
      </c>
      <c r="AQ48" s="235" t="str">
        <f>IF('Inputs for Conserved Energy'!AC37&lt;&gt;"",'Inputs for Conserved Energy'!AC37,IF(AND(AP48&lt;&gt;"",AP48&gt;0),AD48/AP48,""))</f>
        <v/>
      </c>
      <c r="AR48" s="182" t="str">
        <f>IF('Inputs for Conserved Energy'!AD37&lt;&gt;"",'Inputs for Conserved Energy'!AD37,IF(AP48&lt;&gt;"",AP48/3.41214,""))</f>
        <v/>
      </c>
      <c r="AS48" s="179" t="str">
        <f>IF('Inputs for Conserved Energy'!AE37&lt;&gt;"",'Inputs for Conserved Energy'!AE37,IF(AND(AR48&lt;&gt;"",AR48&gt;0),AD48/AR47,""))</f>
        <v/>
      </c>
    </row>
    <row r="49" spans="2:45" x14ac:dyDescent="0.25">
      <c r="B49" s="243"/>
      <c r="C49" s="49"/>
      <c r="D49" s="146" t="str">
        <f t="shared" si="17"/>
        <v/>
      </c>
      <c r="E49" s="162" t="str">
        <f>IF('Inputs for Conserved Energy'!E38&lt;&gt;"",'Inputs for Conserved Energy'!E38,"")</f>
        <v/>
      </c>
      <c r="F49" s="163"/>
      <c r="G49" s="119" t="str">
        <f>IF('Inputs for Conserved Energy'!F38&lt;&gt;"",'Inputs for Conserved Energy'!F38,"")</f>
        <v/>
      </c>
      <c r="H49" s="114" t="str">
        <f>IF('Inputs for Conserved Energy'!G38&lt;&gt;"",'Inputs for Conserved Energy'!G38,"")</f>
        <v/>
      </c>
      <c r="I49" s="120" t="str">
        <f>IF('Inputs for Conserved Energy'!H38&lt;&gt;"",'Inputs for Conserved Energy'!H38,"")</f>
        <v/>
      </c>
      <c r="J49" s="125" t="str">
        <f>IF('Inputs for Conserved Energy'!I38&lt;&gt;"",'Inputs for Conserved Energy'!I38,"")</f>
        <v/>
      </c>
      <c r="K49" s="115" t="str">
        <f>IF('Inputs for Conserved Energy'!J38&lt;&gt;"",'Inputs for Conserved Energy'!J38,"")</f>
        <v/>
      </c>
      <c r="L49" s="126" t="str">
        <f>IF('Inputs for Conserved Energy'!K38&lt;&gt;"",'Inputs for Conserved Energy'!K38,"")</f>
        <v/>
      </c>
      <c r="M49" s="125" t="str">
        <f>IF('Inputs for Conserved Energy'!L38&lt;&gt;"",'Inputs for Conserved Energy'!L38,"")</f>
        <v/>
      </c>
      <c r="N49" s="120" t="str">
        <f>IF('Inputs for Conserved Energy'!M38&lt;&gt;"",'Inputs for Conserved Energy'!M38,"")</f>
        <v/>
      </c>
      <c r="O49" s="130" t="str">
        <f>IF('Inputs for Conserved Energy'!N38&lt;&gt;"",'Inputs for Conserved Energy'!N38,"")</f>
        <v/>
      </c>
      <c r="P49" s="120" t="str">
        <f>IF('Inputs for Conserved Energy'!O38&lt;&gt;"",'Inputs for Conserved Energy'!O38,"")</f>
        <v/>
      </c>
      <c r="Q49" s="119" t="str">
        <f>IF('Inputs for Conserved Energy'!P38&lt;&gt;"",'Inputs for Conserved Energy'!P38,"")</f>
        <v/>
      </c>
      <c r="R49" s="114" t="str">
        <f>IF('Inputs for Conserved Energy'!Q38&lt;&gt;"",'Inputs for Conserved Energy'!Q38,"")</f>
        <v/>
      </c>
      <c r="S49" s="215" t="str">
        <f>IF('Inputs for Conserved Energy'!R38&lt;&gt;"",'Inputs for Conserved Energy'!R38,(IF(E49&lt;&gt;"",0.05,"")))</f>
        <v/>
      </c>
      <c r="T49" s="217" t="str">
        <f>IF('Inputs for Conserved Energy'!S38&lt;&gt;"",'Inputs for Conserved Energy'!S38,(IF(E49&lt;&gt;"",10,"")))</f>
        <v/>
      </c>
      <c r="U49" s="135" t="str">
        <f>IF('Inputs for Conserved Energy'!T38&lt;&gt;"",'Inputs for Conserved Energy'!T38,(IF(E49&lt;&gt;"",0.035,"")))</f>
        <v/>
      </c>
      <c r="V49" s="216" t="str">
        <f>IF('Inputs for Conserved Energy'!U38&lt;&gt;"",'Inputs for Conserved Energy'!U38,(IF(E49&lt;&gt;"",0.035,"")))</f>
        <v/>
      </c>
      <c r="W49" s="177" t="str">
        <f t="shared" si="15"/>
        <v/>
      </c>
      <c r="X49" s="202">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204">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204" t="e">
        <f>IF(AND($G$12&lt;&gt;"",$G$14&lt;&gt;""),$G$12*AL49/T49,IF($I$12="AK",'Grid Emissions'!C28*0.000001,IF($I$12="DC",'Grid Emissions'!C35*0.000001,IF($I$12="HI",'Grid Emissions'!C39*0.000001,IF($I$12="PR",'Grid Emissions'!C67*0.000001,(VLOOKUP($I$12,'Grid Emission Forecast'!$B$4:$AF$52,MATCH(T49,'Grid Emission Forecast'!$B$4:$AF$4,0),FALSE)*0.000001)*(1-($O$12)))))))</f>
        <v>#N/A</v>
      </c>
      <c r="AA49" s="204" t="e">
        <f>IF($I$12="AK",'Grid Emissions'!C28*0.000001,IF($I$12="DC",'Grid Emissions'!C35*0.000001,IF($I$12="HI",'Grid Emissions'!C39*0.000001,IF($I$12="PR",'Grid Emissions'!C67*0.000001,(VLOOKUP($I$12,'Grid Emission Forecast'!$B$57:$AF$105,MATCH(T49,'Grid Emission Forecast'!$B$57:$AF$57,0),FALSE)*0.000001)*(1-($O$12))))))</f>
        <v>#N/A</v>
      </c>
      <c r="AB49" s="204" t="e">
        <f>IF($K$14=$DG$11,'Emission Factors'!$C$3,IF($K$14=$DG$12,Z49,IF($K$14=$DG$13,AA49,Z49)))</f>
        <v>#N/A</v>
      </c>
      <c r="AC49" s="205">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223" t="str">
        <f t="shared" si="1"/>
        <v/>
      </c>
      <c r="AE49" s="221" t="str">
        <f t="shared" si="2"/>
        <v/>
      </c>
      <c r="AF49" s="222">
        <f t="shared" si="3"/>
        <v>0</v>
      </c>
      <c r="AG49" s="117" t="e">
        <f t="shared" si="4"/>
        <v>#VALUE!</v>
      </c>
      <c r="AH49" s="117" t="e">
        <f t="shared" si="5"/>
        <v>#VALUE!</v>
      </c>
      <c r="AI49" s="117" t="e">
        <f t="shared" si="6"/>
        <v>#VALUE!</v>
      </c>
      <c r="AJ49" s="117" t="e">
        <f t="shared" si="7"/>
        <v>#VALUE!</v>
      </c>
      <c r="AK49" s="117" t="e">
        <f t="shared" si="8"/>
        <v>#VALUE!</v>
      </c>
      <c r="AL49" s="117" t="e">
        <f t="shared" si="9"/>
        <v>#VALUE!</v>
      </c>
      <c r="AM49" s="117">
        <f>(IF(I49&lt;&gt;"",(IF(I49='Emission Factors'!$B$3,AI49,AJ49)),0))</f>
        <v>0</v>
      </c>
      <c r="AN49" s="117" t="str">
        <f t="shared" si="16"/>
        <v/>
      </c>
      <c r="AO49" s="235" t="str">
        <f t="shared" si="12"/>
        <v/>
      </c>
      <c r="AP49" s="182" t="str">
        <f>IF('Inputs for Conserved Energy'!AB38&lt;&gt;"",'Inputs for Conserved Energy'!AB38,(IF(OR(J49&lt;&gt;"",K49&lt;&gt;"",L49&lt;&gt;"",M49&lt;&gt;""),((J49*0.00341214)+K49+L49-IF(I49="Electricity",M49*0.00341214,M49)),"")))</f>
        <v/>
      </c>
      <c r="AQ49" s="235" t="str">
        <f>IF('Inputs for Conserved Energy'!AC38&lt;&gt;"",'Inputs for Conserved Energy'!AC38,IF(AND(AP49&lt;&gt;"",AP49&gt;0),AD49/AP49,""))</f>
        <v/>
      </c>
      <c r="AR49" s="182" t="str">
        <f>IF('Inputs for Conserved Energy'!AD38&lt;&gt;"",'Inputs for Conserved Energy'!AD38,IF(AP49&lt;&gt;"",AP49/3.41214,""))</f>
        <v/>
      </c>
      <c r="AS49" s="179" t="str">
        <f>IF('Inputs for Conserved Energy'!AE38&lt;&gt;"",'Inputs for Conserved Energy'!AE38,IF(AND(AR49&lt;&gt;"",AR49&gt;0),AD49/AR48,""))</f>
        <v/>
      </c>
    </row>
    <row r="50" spans="2:45" x14ac:dyDescent="0.25">
      <c r="B50" s="243"/>
      <c r="C50" s="49"/>
      <c r="D50" s="146" t="str">
        <f t="shared" si="17"/>
        <v/>
      </c>
      <c r="E50" s="162" t="str">
        <f>IF('Inputs for Conserved Energy'!E39&lt;&gt;"",'Inputs for Conserved Energy'!E39,"")</f>
        <v/>
      </c>
      <c r="F50" s="163"/>
      <c r="G50" s="119" t="str">
        <f>IF('Inputs for Conserved Energy'!F39&lt;&gt;"",'Inputs for Conserved Energy'!F39,"")</f>
        <v/>
      </c>
      <c r="H50" s="114" t="str">
        <f>IF('Inputs for Conserved Energy'!G39&lt;&gt;"",'Inputs for Conserved Energy'!G39,"")</f>
        <v/>
      </c>
      <c r="I50" s="120" t="str">
        <f>IF('Inputs for Conserved Energy'!H39&lt;&gt;"",'Inputs for Conserved Energy'!H39,"")</f>
        <v/>
      </c>
      <c r="J50" s="125" t="str">
        <f>IF('Inputs for Conserved Energy'!I39&lt;&gt;"",'Inputs for Conserved Energy'!I39,"")</f>
        <v/>
      </c>
      <c r="K50" s="115" t="str">
        <f>IF('Inputs for Conserved Energy'!J39&lt;&gt;"",'Inputs for Conserved Energy'!J39,"")</f>
        <v/>
      </c>
      <c r="L50" s="126" t="str">
        <f>IF('Inputs for Conserved Energy'!K39&lt;&gt;"",'Inputs for Conserved Energy'!K39,"")</f>
        <v/>
      </c>
      <c r="M50" s="125" t="str">
        <f>IF('Inputs for Conserved Energy'!L39&lt;&gt;"",'Inputs for Conserved Energy'!L39,"")</f>
        <v/>
      </c>
      <c r="N50" s="120" t="str">
        <f>IF('Inputs for Conserved Energy'!M39&lt;&gt;"",'Inputs for Conserved Energy'!M39,"")</f>
        <v/>
      </c>
      <c r="O50" s="130" t="str">
        <f>IF('Inputs for Conserved Energy'!N39&lt;&gt;"",'Inputs for Conserved Energy'!N39,"")</f>
        <v/>
      </c>
      <c r="P50" s="120" t="str">
        <f>IF('Inputs for Conserved Energy'!O39&lt;&gt;"",'Inputs for Conserved Energy'!O39,"")</f>
        <v/>
      </c>
      <c r="Q50" s="119" t="str">
        <f>IF('Inputs for Conserved Energy'!P39&lt;&gt;"",'Inputs for Conserved Energy'!P39,"")</f>
        <v/>
      </c>
      <c r="R50" s="114" t="str">
        <f>IF('Inputs for Conserved Energy'!Q39&lt;&gt;"",'Inputs for Conserved Energy'!Q39,"")</f>
        <v/>
      </c>
      <c r="S50" s="215" t="str">
        <f>IF('Inputs for Conserved Energy'!R39&lt;&gt;"",'Inputs for Conserved Energy'!R39,(IF(E50&lt;&gt;"",0.05,"")))</f>
        <v/>
      </c>
      <c r="T50" s="217" t="str">
        <f>IF('Inputs for Conserved Energy'!S39&lt;&gt;"",'Inputs for Conserved Energy'!S39,(IF(E50&lt;&gt;"",10,"")))</f>
        <v/>
      </c>
      <c r="U50" s="135" t="str">
        <f>IF('Inputs for Conserved Energy'!T39&lt;&gt;"",'Inputs for Conserved Energy'!T39,(IF(E50&lt;&gt;"",0.035,"")))</f>
        <v/>
      </c>
      <c r="V50" s="216" t="str">
        <f>IF('Inputs for Conserved Energy'!U39&lt;&gt;"",'Inputs for Conserved Energy'!U39,(IF(E50&lt;&gt;"",0.035,"")))</f>
        <v/>
      </c>
      <c r="W50" s="177" t="str">
        <f t="shared" si="15"/>
        <v/>
      </c>
      <c r="X50" s="202">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204">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204" t="e">
        <f>IF(AND($G$12&lt;&gt;"",$G$14&lt;&gt;""),$G$12*AL50/T50,IF($I$12="AK",'Grid Emissions'!C29*0.000001,IF($I$12="DC",'Grid Emissions'!C36*0.000001,IF($I$12="HI",'Grid Emissions'!C40*0.000001,IF($I$12="PR",'Grid Emissions'!C68*0.000001,(VLOOKUP($I$12,'Grid Emission Forecast'!$B$4:$AF$52,MATCH(T50,'Grid Emission Forecast'!$B$4:$AF$4,0),FALSE)*0.000001)*(1-($O$12)))))))</f>
        <v>#N/A</v>
      </c>
      <c r="AA50" s="204" t="e">
        <f>IF($I$12="AK",'Grid Emissions'!C29*0.000001,IF($I$12="DC",'Grid Emissions'!C36*0.000001,IF($I$12="HI",'Grid Emissions'!C40*0.000001,IF($I$12="PR",'Grid Emissions'!C68*0.000001,(VLOOKUP($I$12,'Grid Emission Forecast'!$B$57:$AF$105,MATCH(T50,'Grid Emission Forecast'!$B$57:$AF$57,0),FALSE)*0.000001)*(1-($O$12))))))</f>
        <v>#N/A</v>
      </c>
      <c r="AB50" s="204" t="e">
        <f>IF($K$14=$DG$11,'Emission Factors'!$C$3,IF($K$14=$DG$12,Z50,IF($K$14=$DG$13,AA50,Z50)))</f>
        <v>#N/A</v>
      </c>
      <c r="AC50" s="205">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223" t="str">
        <f t="shared" si="1"/>
        <v/>
      </c>
      <c r="AE50" s="221" t="str">
        <f t="shared" si="2"/>
        <v/>
      </c>
      <c r="AF50" s="222">
        <f t="shared" si="3"/>
        <v>0</v>
      </c>
      <c r="AG50" s="117" t="e">
        <f t="shared" si="4"/>
        <v>#VALUE!</v>
      </c>
      <c r="AH50" s="117" t="e">
        <f t="shared" si="5"/>
        <v>#VALUE!</v>
      </c>
      <c r="AI50" s="117" t="e">
        <f t="shared" si="6"/>
        <v>#VALUE!</v>
      </c>
      <c r="AJ50" s="117" t="e">
        <f t="shared" si="7"/>
        <v>#VALUE!</v>
      </c>
      <c r="AK50" s="117" t="e">
        <f t="shared" si="8"/>
        <v>#VALUE!</v>
      </c>
      <c r="AL50" s="117" t="e">
        <f t="shared" si="9"/>
        <v>#VALUE!</v>
      </c>
      <c r="AM50" s="117">
        <f>(IF(I50&lt;&gt;"",(IF(I50='Emission Factors'!$B$3,AI50,AJ50)),0))</f>
        <v>0</v>
      </c>
      <c r="AN50" s="117" t="str">
        <f t="shared" si="16"/>
        <v/>
      </c>
      <c r="AO50" s="235" t="str">
        <f t="shared" si="12"/>
        <v/>
      </c>
      <c r="AP50" s="182" t="str">
        <f>IF('Inputs for Conserved Energy'!AB39&lt;&gt;"",'Inputs for Conserved Energy'!AB39,(IF(OR(J50&lt;&gt;"",K50&lt;&gt;"",L50&lt;&gt;"",M50&lt;&gt;""),((J50*0.00341214)+K50+L50-IF(I50="Electricity",M50*0.00341214,M50)),"")))</f>
        <v/>
      </c>
      <c r="AQ50" s="235" t="str">
        <f>IF('Inputs for Conserved Energy'!AC39&lt;&gt;"",'Inputs for Conserved Energy'!AC39,IF(AND(AP50&lt;&gt;"",AP50&gt;0),AD50/AP50,""))</f>
        <v/>
      </c>
      <c r="AR50" s="182" t="str">
        <f>IF('Inputs for Conserved Energy'!AD39&lt;&gt;"",'Inputs for Conserved Energy'!AD39,IF(AP50&lt;&gt;"",AP50/3.41214,""))</f>
        <v/>
      </c>
      <c r="AS50" s="179" t="str">
        <f>IF('Inputs for Conserved Energy'!AE39&lt;&gt;"",'Inputs for Conserved Energy'!AE39,IF(AND(AR50&lt;&gt;"",AR50&gt;0),AD50/AR49,""))</f>
        <v/>
      </c>
    </row>
    <row r="51" spans="2:45" x14ac:dyDescent="0.25">
      <c r="B51" s="243"/>
      <c r="C51" s="49"/>
      <c r="D51" s="146" t="str">
        <f t="shared" si="17"/>
        <v/>
      </c>
      <c r="E51" s="162" t="str">
        <f>IF('Inputs for Conserved Energy'!E40&lt;&gt;"",'Inputs for Conserved Energy'!E40,"")</f>
        <v/>
      </c>
      <c r="F51" s="163"/>
      <c r="G51" s="119" t="str">
        <f>IF('Inputs for Conserved Energy'!F40&lt;&gt;"",'Inputs for Conserved Energy'!F40,"")</f>
        <v/>
      </c>
      <c r="H51" s="114" t="str">
        <f>IF('Inputs for Conserved Energy'!G40&lt;&gt;"",'Inputs for Conserved Energy'!G40,"")</f>
        <v/>
      </c>
      <c r="I51" s="120" t="str">
        <f>IF('Inputs for Conserved Energy'!H40&lt;&gt;"",'Inputs for Conserved Energy'!H40,"")</f>
        <v/>
      </c>
      <c r="J51" s="125" t="str">
        <f>IF('Inputs for Conserved Energy'!I40&lt;&gt;"",'Inputs for Conserved Energy'!I40,"")</f>
        <v/>
      </c>
      <c r="K51" s="115" t="str">
        <f>IF('Inputs for Conserved Energy'!J40&lt;&gt;"",'Inputs for Conserved Energy'!J40,"")</f>
        <v/>
      </c>
      <c r="L51" s="126" t="str">
        <f>IF('Inputs for Conserved Energy'!K40&lt;&gt;"",'Inputs for Conserved Energy'!K40,"")</f>
        <v/>
      </c>
      <c r="M51" s="125" t="str">
        <f>IF('Inputs for Conserved Energy'!L40&lt;&gt;"",'Inputs for Conserved Energy'!L40,"")</f>
        <v/>
      </c>
      <c r="N51" s="120" t="str">
        <f>IF('Inputs for Conserved Energy'!M40&lt;&gt;"",'Inputs for Conserved Energy'!M40,"")</f>
        <v/>
      </c>
      <c r="O51" s="130" t="str">
        <f>IF('Inputs for Conserved Energy'!N40&lt;&gt;"",'Inputs for Conserved Energy'!N40,"")</f>
        <v/>
      </c>
      <c r="P51" s="120" t="str">
        <f>IF('Inputs for Conserved Energy'!O40&lt;&gt;"",'Inputs for Conserved Energy'!O40,"")</f>
        <v/>
      </c>
      <c r="Q51" s="119" t="str">
        <f>IF('Inputs for Conserved Energy'!P40&lt;&gt;"",'Inputs for Conserved Energy'!P40,"")</f>
        <v/>
      </c>
      <c r="R51" s="114" t="str">
        <f>IF('Inputs for Conserved Energy'!Q40&lt;&gt;"",'Inputs for Conserved Energy'!Q40,"")</f>
        <v/>
      </c>
      <c r="S51" s="215" t="str">
        <f>IF('Inputs for Conserved Energy'!R40&lt;&gt;"",'Inputs for Conserved Energy'!R40,(IF(E51&lt;&gt;"",0.05,"")))</f>
        <v/>
      </c>
      <c r="T51" s="217" t="str">
        <f>IF('Inputs for Conserved Energy'!S40&lt;&gt;"",'Inputs for Conserved Energy'!S40,(IF(E51&lt;&gt;"",10,"")))</f>
        <v/>
      </c>
      <c r="U51" s="135" t="str">
        <f>IF('Inputs for Conserved Energy'!T40&lt;&gt;"",'Inputs for Conserved Energy'!T40,(IF(E51&lt;&gt;"",0.035,"")))</f>
        <v/>
      </c>
      <c r="V51" s="216" t="str">
        <f>IF('Inputs for Conserved Energy'!U40&lt;&gt;"",'Inputs for Conserved Energy'!U40,(IF(E51&lt;&gt;"",0.035,"")))</f>
        <v/>
      </c>
      <c r="W51" s="177" t="str">
        <f t="shared" si="15"/>
        <v/>
      </c>
      <c r="X51" s="202">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204">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204" t="e">
        <f>IF(AND($G$12&lt;&gt;"",$G$14&lt;&gt;""),$G$12*AL51/T51,IF($I$12="AK",'Grid Emissions'!C30*0.000001,IF($I$12="DC",'Grid Emissions'!C37*0.000001,IF($I$12="HI",'Grid Emissions'!C41*0.000001,IF($I$12="PR",'Grid Emissions'!C69*0.000001,(VLOOKUP($I$12,'Grid Emission Forecast'!$B$4:$AF$52,MATCH(T51,'Grid Emission Forecast'!$B$4:$AF$4,0),FALSE)*0.000001)*(1-($O$12)))))))</f>
        <v>#N/A</v>
      </c>
      <c r="AA51" s="204" t="e">
        <f>IF($I$12="AK",'Grid Emissions'!C30*0.000001,IF($I$12="DC",'Grid Emissions'!C37*0.000001,IF($I$12="HI",'Grid Emissions'!C41*0.000001,IF($I$12="PR",'Grid Emissions'!C69*0.000001,(VLOOKUP($I$12,'Grid Emission Forecast'!$B$57:$AF$105,MATCH(T51,'Grid Emission Forecast'!$B$57:$AF$57,0),FALSE)*0.000001)*(1-($O$12))))))</f>
        <v>#N/A</v>
      </c>
      <c r="AB51" s="204" t="e">
        <f>IF($K$14=$DG$11,'Emission Factors'!$C$3,IF($K$14=$DG$12,Z51,IF($K$14=$DG$13,AA51,Z51)))</f>
        <v>#N/A</v>
      </c>
      <c r="AC51" s="205">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223" t="str">
        <f t="shared" si="1"/>
        <v/>
      </c>
      <c r="AE51" s="221" t="str">
        <f t="shared" si="2"/>
        <v/>
      </c>
      <c r="AF51" s="222">
        <f t="shared" si="3"/>
        <v>0</v>
      </c>
      <c r="AG51" s="117" t="e">
        <f t="shared" si="4"/>
        <v>#VALUE!</v>
      </c>
      <c r="AH51" s="117" t="e">
        <f t="shared" si="5"/>
        <v>#VALUE!</v>
      </c>
      <c r="AI51" s="117" t="e">
        <f t="shared" si="6"/>
        <v>#VALUE!</v>
      </c>
      <c r="AJ51" s="117" t="e">
        <f t="shared" si="7"/>
        <v>#VALUE!</v>
      </c>
      <c r="AK51" s="117" t="e">
        <f t="shared" si="8"/>
        <v>#VALUE!</v>
      </c>
      <c r="AL51" s="117" t="e">
        <f t="shared" si="9"/>
        <v>#VALUE!</v>
      </c>
      <c r="AM51" s="117">
        <f>(IF(I51&lt;&gt;"",(IF(I51='Emission Factors'!$B$3,AI51,AJ51)),0))</f>
        <v>0</v>
      </c>
      <c r="AN51" s="117" t="str">
        <f t="shared" si="16"/>
        <v/>
      </c>
      <c r="AO51" s="235" t="str">
        <f t="shared" si="12"/>
        <v/>
      </c>
      <c r="AP51" s="182" t="str">
        <f>IF('Inputs for Conserved Energy'!AB40&lt;&gt;"",'Inputs for Conserved Energy'!AB40,(IF(OR(J51&lt;&gt;"",K51&lt;&gt;"",L51&lt;&gt;"",M51&lt;&gt;""),((J51*0.00341214)+K51+L51-IF(I51="Electricity",M51*0.00341214,M51)),"")))</f>
        <v/>
      </c>
      <c r="AQ51" s="235" t="str">
        <f>IF('Inputs for Conserved Energy'!AC40&lt;&gt;"",'Inputs for Conserved Energy'!AC40,IF(AND(AP51&lt;&gt;"",AP51&gt;0),AD51/AP51,""))</f>
        <v/>
      </c>
      <c r="AR51" s="182" t="str">
        <f>IF('Inputs for Conserved Energy'!AD40&lt;&gt;"",'Inputs for Conserved Energy'!AD40,IF(AP51&lt;&gt;"",AP51/3.41214,""))</f>
        <v/>
      </c>
      <c r="AS51" s="179" t="str">
        <f>IF('Inputs for Conserved Energy'!AE40&lt;&gt;"",'Inputs for Conserved Energy'!AE40,IF(AND(AR51&lt;&gt;"",AR51&gt;0),AD51/AR50,""))</f>
        <v/>
      </c>
    </row>
    <row r="52" spans="2:45" x14ac:dyDescent="0.25">
      <c r="B52" s="243"/>
      <c r="C52" s="49"/>
      <c r="D52" s="146" t="str">
        <f t="shared" si="17"/>
        <v/>
      </c>
      <c r="E52" s="162" t="str">
        <f>IF('Inputs for Conserved Energy'!E41&lt;&gt;"",'Inputs for Conserved Energy'!E41,"")</f>
        <v/>
      </c>
      <c r="F52" s="163"/>
      <c r="G52" s="119" t="str">
        <f>IF('Inputs for Conserved Energy'!F41&lt;&gt;"",'Inputs for Conserved Energy'!F41,"")</f>
        <v/>
      </c>
      <c r="H52" s="114" t="str">
        <f>IF('Inputs for Conserved Energy'!G41&lt;&gt;"",'Inputs for Conserved Energy'!G41,"")</f>
        <v/>
      </c>
      <c r="I52" s="120" t="str">
        <f>IF('Inputs for Conserved Energy'!H41&lt;&gt;"",'Inputs for Conserved Energy'!H41,"")</f>
        <v/>
      </c>
      <c r="J52" s="125" t="str">
        <f>IF('Inputs for Conserved Energy'!I41&lt;&gt;"",'Inputs for Conserved Energy'!I41,"")</f>
        <v/>
      </c>
      <c r="K52" s="115" t="str">
        <f>IF('Inputs for Conserved Energy'!J41&lt;&gt;"",'Inputs for Conserved Energy'!J41,"")</f>
        <v/>
      </c>
      <c r="L52" s="126" t="str">
        <f>IF('Inputs for Conserved Energy'!K41&lt;&gt;"",'Inputs for Conserved Energy'!K41,"")</f>
        <v/>
      </c>
      <c r="M52" s="125" t="str">
        <f>IF('Inputs for Conserved Energy'!L41&lt;&gt;"",'Inputs for Conserved Energy'!L41,"")</f>
        <v/>
      </c>
      <c r="N52" s="120" t="str">
        <f>IF('Inputs for Conserved Energy'!M41&lt;&gt;"",'Inputs for Conserved Energy'!M41,"")</f>
        <v/>
      </c>
      <c r="O52" s="130" t="str">
        <f>IF('Inputs for Conserved Energy'!N41&lt;&gt;"",'Inputs for Conserved Energy'!N41,"")</f>
        <v/>
      </c>
      <c r="P52" s="120" t="str">
        <f>IF('Inputs for Conserved Energy'!O41&lt;&gt;"",'Inputs for Conserved Energy'!O41,"")</f>
        <v/>
      </c>
      <c r="Q52" s="119" t="str">
        <f>IF('Inputs for Conserved Energy'!P41&lt;&gt;"",'Inputs for Conserved Energy'!P41,"")</f>
        <v/>
      </c>
      <c r="R52" s="114" t="str">
        <f>IF('Inputs for Conserved Energy'!Q41&lt;&gt;"",'Inputs for Conserved Energy'!Q41,"")</f>
        <v/>
      </c>
      <c r="S52" s="215" t="str">
        <f>IF('Inputs for Conserved Energy'!R41&lt;&gt;"",'Inputs for Conserved Energy'!R41,(IF(E52&lt;&gt;"",0.05,"")))</f>
        <v/>
      </c>
      <c r="T52" s="217" t="str">
        <f>IF('Inputs for Conserved Energy'!S41&lt;&gt;"",'Inputs for Conserved Energy'!S41,(IF(E52&lt;&gt;"",10,"")))</f>
        <v/>
      </c>
      <c r="U52" s="135" t="str">
        <f>IF('Inputs for Conserved Energy'!T41&lt;&gt;"",'Inputs for Conserved Energy'!T41,(IF(E52&lt;&gt;"",0.035,"")))</f>
        <v/>
      </c>
      <c r="V52" s="216" t="str">
        <f>IF('Inputs for Conserved Energy'!U41&lt;&gt;"",'Inputs for Conserved Energy'!U41,(IF(E52&lt;&gt;"",0.035,"")))</f>
        <v/>
      </c>
      <c r="W52" s="177" t="str">
        <f t="shared" si="15"/>
        <v/>
      </c>
      <c r="X52" s="202">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204">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204" t="e">
        <f>IF(AND($G$12&lt;&gt;"",$G$14&lt;&gt;""),$G$12*AL52/T52,IF($I$12="AK",'Grid Emissions'!C31*0.000001,IF($I$12="DC",'Grid Emissions'!C38*0.000001,IF($I$12="HI",'Grid Emissions'!C42*0.000001,IF($I$12="PR",'Grid Emissions'!C70*0.000001,(VLOOKUP($I$12,'Grid Emission Forecast'!$B$4:$AF$52,MATCH(T52,'Grid Emission Forecast'!$B$4:$AF$4,0),FALSE)*0.000001)*(1-($O$12)))))))</f>
        <v>#N/A</v>
      </c>
      <c r="AA52" s="204" t="e">
        <f>IF($I$12="AK",'Grid Emissions'!C31*0.000001,IF($I$12="DC",'Grid Emissions'!C38*0.000001,IF($I$12="HI",'Grid Emissions'!C42*0.000001,IF($I$12="PR",'Grid Emissions'!C70*0.000001,(VLOOKUP($I$12,'Grid Emission Forecast'!$B$57:$AF$105,MATCH(T52,'Grid Emission Forecast'!$B$57:$AF$57,0),FALSE)*0.000001)*(1-($O$12))))))</f>
        <v>#N/A</v>
      </c>
      <c r="AB52" s="204" t="e">
        <f>IF($K$14=$DG$11,'Emission Factors'!$C$3,IF($K$14=$DG$12,Z52,IF($K$14=$DG$13,AA52,Z52)))</f>
        <v>#N/A</v>
      </c>
      <c r="AC52" s="205">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223" t="str">
        <f t="shared" si="1"/>
        <v/>
      </c>
      <c r="AE52" s="221" t="str">
        <f t="shared" si="2"/>
        <v/>
      </c>
      <c r="AF52" s="222">
        <f t="shared" si="3"/>
        <v>0</v>
      </c>
      <c r="AG52" s="117" t="e">
        <f t="shared" si="4"/>
        <v>#VALUE!</v>
      </c>
      <c r="AH52" s="117" t="e">
        <f t="shared" si="5"/>
        <v>#VALUE!</v>
      </c>
      <c r="AI52" s="117" t="e">
        <f t="shared" si="6"/>
        <v>#VALUE!</v>
      </c>
      <c r="AJ52" s="117" t="e">
        <f t="shared" si="7"/>
        <v>#VALUE!</v>
      </c>
      <c r="AK52" s="117" t="e">
        <f t="shared" si="8"/>
        <v>#VALUE!</v>
      </c>
      <c r="AL52" s="117" t="e">
        <f t="shared" si="9"/>
        <v>#VALUE!</v>
      </c>
      <c r="AM52" s="117">
        <f>(IF(I52&lt;&gt;"",(IF(I52='Emission Factors'!$B$3,AI52,AJ52)),0))</f>
        <v>0</v>
      </c>
      <c r="AN52" s="117" t="str">
        <f t="shared" si="16"/>
        <v/>
      </c>
      <c r="AO52" s="235" t="str">
        <f t="shared" si="12"/>
        <v/>
      </c>
      <c r="AP52" s="182" t="str">
        <f>IF('Inputs for Conserved Energy'!AB41&lt;&gt;"",'Inputs for Conserved Energy'!AB41,(IF(OR(J52&lt;&gt;"",K52&lt;&gt;"",L52&lt;&gt;"",M52&lt;&gt;""),((J52*0.00341214)+K52+L52-IF(I52="Electricity",M52*0.00341214,M52)),"")))</f>
        <v/>
      </c>
      <c r="AQ52" s="235" t="str">
        <f>IF('Inputs for Conserved Energy'!AC41&lt;&gt;"",'Inputs for Conserved Energy'!AC41,IF(AND(AP52&lt;&gt;"",AP52&gt;0),AD52/AP52,""))</f>
        <v/>
      </c>
      <c r="AR52" s="182" t="str">
        <f>IF('Inputs for Conserved Energy'!AD41&lt;&gt;"",'Inputs for Conserved Energy'!AD41,IF(AP52&lt;&gt;"",AP52/3.41214,""))</f>
        <v/>
      </c>
      <c r="AS52" s="179" t="str">
        <f>IF('Inputs for Conserved Energy'!AE41&lt;&gt;"",'Inputs for Conserved Energy'!AE41,IF(AND(AR52&lt;&gt;"",AR52&gt;0),AD52/AR51,""))</f>
        <v/>
      </c>
    </row>
    <row r="53" spans="2:45" x14ac:dyDescent="0.25">
      <c r="B53" s="243"/>
      <c r="C53" s="49"/>
      <c r="D53" s="146" t="str">
        <f t="shared" si="17"/>
        <v/>
      </c>
      <c r="E53" s="162" t="str">
        <f>IF('Inputs for Conserved Energy'!E42&lt;&gt;"",'Inputs for Conserved Energy'!E42,"")</f>
        <v/>
      </c>
      <c r="F53" s="163"/>
      <c r="G53" s="119" t="str">
        <f>IF('Inputs for Conserved Energy'!F42&lt;&gt;"",'Inputs for Conserved Energy'!F42,"")</f>
        <v/>
      </c>
      <c r="H53" s="114" t="str">
        <f>IF('Inputs for Conserved Energy'!G42&lt;&gt;"",'Inputs for Conserved Energy'!G42,"")</f>
        <v/>
      </c>
      <c r="I53" s="120" t="str">
        <f>IF('Inputs for Conserved Energy'!H42&lt;&gt;"",'Inputs for Conserved Energy'!H42,"")</f>
        <v/>
      </c>
      <c r="J53" s="125" t="str">
        <f>IF('Inputs for Conserved Energy'!I42&lt;&gt;"",'Inputs for Conserved Energy'!I42,"")</f>
        <v/>
      </c>
      <c r="K53" s="115" t="str">
        <f>IF('Inputs for Conserved Energy'!J42&lt;&gt;"",'Inputs for Conserved Energy'!J42,"")</f>
        <v/>
      </c>
      <c r="L53" s="126" t="str">
        <f>IF('Inputs for Conserved Energy'!K42&lt;&gt;"",'Inputs for Conserved Energy'!K42,"")</f>
        <v/>
      </c>
      <c r="M53" s="125" t="str">
        <f>IF('Inputs for Conserved Energy'!L42&lt;&gt;"",'Inputs for Conserved Energy'!L42,"")</f>
        <v/>
      </c>
      <c r="N53" s="120" t="str">
        <f>IF('Inputs for Conserved Energy'!M42&lt;&gt;"",'Inputs for Conserved Energy'!M42,"")</f>
        <v/>
      </c>
      <c r="O53" s="130" t="str">
        <f>IF('Inputs for Conserved Energy'!N42&lt;&gt;"",'Inputs for Conserved Energy'!N42,"")</f>
        <v/>
      </c>
      <c r="P53" s="120" t="str">
        <f>IF('Inputs for Conserved Energy'!O42&lt;&gt;"",'Inputs for Conserved Energy'!O42,"")</f>
        <v/>
      </c>
      <c r="Q53" s="119" t="str">
        <f>IF('Inputs for Conserved Energy'!P42&lt;&gt;"",'Inputs for Conserved Energy'!P42,"")</f>
        <v/>
      </c>
      <c r="R53" s="114" t="str">
        <f>IF('Inputs for Conserved Energy'!Q42&lt;&gt;"",'Inputs for Conserved Energy'!Q42,"")</f>
        <v/>
      </c>
      <c r="S53" s="215" t="str">
        <f>IF('Inputs for Conserved Energy'!R42&lt;&gt;"",'Inputs for Conserved Energy'!R42,(IF(E53&lt;&gt;"",0.05,"")))</f>
        <v/>
      </c>
      <c r="T53" s="217" t="str">
        <f>IF('Inputs for Conserved Energy'!S42&lt;&gt;"",'Inputs for Conserved Energy'!S42,(IF(E53&lt;&gt;"",10,"")))</f>
        <v/>
      </c>
      <c r="U53" s="135" t="str">
        <f>IF('Inputs for Conserved Energy'!T42&lt;&gt;"",'Inputs for Conserved Energy'!T42,(IF(E53&lt;&gt;"",0.035,"")))</f>
        <v/>
      </c>
      <c r="V53" s="216" t="str">
        <f>IF('Inputs for Conserved Energy'!U42&lt;&gt;"",'Inputs for Conserved Energy'!U42,(IF(E53&lt;&gt;"",0.035,"")))</f>
        <v/>
      </c>
      <c r="W53" s="177" t="str">
        <f t="shared" si="15"/>
        <v/>
      </c>
      <c r="X53" s="202">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204">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204" t="e">
        <f>IF(AND($G$12&lt;&gt;"",$G$14&lt;&gt;""),$G$12*AL53/T53,IF($I$12="AK",'Grid Emissions'!C32*0.000001,IF($I$12="DC",'Grid Emissions'!C39*0.000001,IF($I$12="HI",'Grid Emissions'!C43*0.000001,IF($I$12="PR",'Grid Emissions'!C71*0.000001,(VLOOKUP($I$12,'Grid Emission Forecast'!$B$4:$AF$52,MATCH(T53,'Grid Emission Forecast'!$B$4:$AF$4,0),FALSE)*0.000001)*(1-($O$12)))))))</f>
        <v>#N/A</v>
      </c>
      <c r="AA53" s="204" t="e">
        <f>IF($I$12="AK",'Grid Emissions'!C32*0.000001,IF($I$12="DC",'Grid Emissions'!C39*0.000001,IF($I$12="HI",'Grid Emissions'!C43*0.000001,IF($I$12="PR",'Grid Emissions'!C71*0.000001,(VLOOKUP($I$12,'Grid Emission Forecast'!$B$57:$AF$105,MATCH(T53,'Grid Emission Forecast'!$B$57:$AF$57,0),FALSE)*0.000001)*(1-($O$12))))))</f>
        <v>#N/A</v>
      </c>
      <c r="AB53" s="204" t="e">
        <f>IF($K$14=$DG$11,'Emission Factors'!$C$3,IF($K$14=$DG$12,Z53,IF($K$14=$DG$13,AA53,Z53)))</f>
        <v>#N/A</v>
      </c>
      <c r="AC53" s="205">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223" t="str">
        <f t="shared" si="1"/>
        <v/>
      </c>
      <c r="AE53" s="221" t="str">
        <f t="shared" si="2"/>
        <v/>
      </c>
      <c r="AF53" s="222">
        <f t="shared" si="3"/>
        <v>0</v>
      </c>
      <c r="AG53" s="117" t="e">
        <f t="shared" si="4"/>
        <v>#VALUE!</v>
      </c>
      <c r="AH53" s="117" t="e">
        <f t="shared" si="5"/>
        <v>#VALUE!</v>
      </c>
      <c r="AI53" s="117" t="e">
        <f t="shared" si="6"/>
        <v>#VALUE!</v>
      </c>
      <c r="AJ53" s="117" t="e">
        <f t="shared" si="7"/>
        <v>#VALUE!</v>
      </c>
      <c r="AK53" s="117" t="e">
        <f t="shared" si="8"/>
        <v>#VALUE!</v>
      </c>
      <c r="AL53" s="117" t="e">
        <f t="shared" si="9"/>
        <v>#VALUE!</v>
      </c>
      <c r="AM53" s="117">
        <f>(IF(I53&lt;&gt;"",(IF(I53='Emission Factors'!$B$3,AI53,AJ53)),0))</f>
        <v>0</v>
      </c>
      <c r="AN53" s="117" t="str">
        <f t="shared" si="16"/>
        <v/>
      </c>
      <c r="AO53" s="235" t="str">
        <f t="shared" si="12"/>
        <v/>
      </c>
      <c r="AP53" s="182" t="str">
        <f>IF('Inputs for Conserved Energy'!AB42&lt;&gt;"",'Inputs for Conserved Energy'!AB42,(IF(OR(J53&lt;&gt;"",K53&lt;&gt;"",L53&lt;&gt;"",M53&lt;&gt;""),((J53*0.00341214)+K53+L53-IF(I53="Electricity",M53*0.00341214,M53)),"")))</f>
        <v/>
      </c>
      <c r="AQ53" s="235" t="str">
        <f>IF('Inputs for Conserved Energy'!AC42&lt;&gt;"",'Inputs for Conserved Energy'!AC42,IF(AND(AP53&lt;&gt;"",AP53&gt;0),AD53/AP53,""))</f>
        <v/>
      </c>
      <c r="AR53" s="182" t="str">
        <f>IF('Inputs for Conserved Energy'!AD42&lt;&gt;"",'Inputs for Conserved Energy'!AD42,IF(AP53&lt;&gt;"",AP53/3.41214,""))</f>
        <v/>
      </c>
      <c r="AS53" s="179" t="str">
        <f>IF('Inputs for Conserved Energy'!AE42&lt;&gt;"",'Inputs for Conserved Energy'!AE42,IF(AND(AR53&lt;&gt;"",AR53&gt;0),AD53/AR52,""))</f>
        <v/>
      </c>
    </row>
    <row r="54" spans="2:45" x14ac:dyDescent="0.25">
      <c r="B54" s="243"/>
      <c r="C54" s="49"/>
      <c r="D54" s="146" t="str">
        <f t="shared" si="17"/>
        <v/>
      </c>
      <c r="E54" s="162" t="str">
        <f>IF('Inputs for Conserved Energy'!E43&lt;&gt;"",'Inputs for Conserved Energy'!E43,"")</f>
        <v/>
      </c>
      <c r="F54" s="163"/>
      <c r="G54" s="119" t="str">
        <f>IF('Inputs for Conserved Energy'!F43&lt;&gt;"",'Inputs for Conserved Energy'!F43,"")</f>
        <v/>
      </c>
      <c r="H54" s="114" t="str">
        <f>IF('Inputs for Conserved Energy'!G43&lt;&gt;"",'Inputs for Conserved Energy'!G43,"")</f>
        <v/>
      </c>
      <c r="I54" s="120" t="str">
        <f>IF('Inputs for Conserved Energy'!H43&lt;&gt;"",'Inputs for Conserved Energy'!H43,"")</f>
        <v/>
      </c>
      <c r="J54" s="125" t="str">
        <f>IF('Inputs for Conserved Energy'!I43&lt;&gt;"",'Inputs for Conserved Energy'!I43,"")</f>
        <v/>
      </c>
      <c r="K54" s="115" t="str">
        <f>IF('Inputs for Conserved Energy'!J43&lt;&gt;"",'Inputs for Conserved Energy'!J43,"")</f>
        <v/>
      </c>
      <c r="L54" s="126" t="str">
        <f>IF('Inputs for Conserved Energy'!K43&lt;&gt;"",'Inputs for Conserved Energy'!K43,"")</f>
        <v/>
      </c>
      <c r="M54" s="125" t="str">
        <f>IF('Inputs for Conserved Energy'!L43&lt;&gt;"",'Inputs for Conserved Energy'!L43,"")</f>
        <v/>
      </c>
      <c r="N54" s="120" t="str">
        <f>IF('Inputs for Conserved Energy'!M43&lt;&gt;"",'Inputs for Conserved Energy'!M43,"")</f>
        <v/>
      </c>
      <c r="O54" s="130" t="str">
        <f>IF('Inputs for Conserved Energy'!N43&lt;&gt;"",'Inputs for Conserved Energy'!N43,"")</f>
        <v/>
      </c>
      <c r="P54" s="120" t="str">
        <f>IF('Inputs for Conserved Energy'!O43&lt;&gt;"",'Inputs for Conserved Energy'!O43,"")</f>
        <v/>
      </c>
      <c r="Q54" s="119" t="str">
        <f>IF('Inputs for Conserved Energy'!P43&lt;&gt;"",'Inputs for Conserved Energy'!P43,"")</f>
        <v/>
      </c>
      <c r="R54" s="114" t="str">
        <f>IF('Inputs for Conserved Energy'!Q43&lt;&gt;"",'Inputs for Conserved Energy'!Q43,"")</f>
        <v/>
      </c>
      <c r="S54" s="215" t="str">
        <f>IF('Inputs for Conserved Energy'!R43&lt;&gt;"",'Inputs for Conserved Energy'!R43,(IF(E54&lt;&gt;"",0.05,"")))</f>
        <v/>
      </c>
      <c r="T54" s="217" t="str">
        <f>IF('Inputs for Conserved Energy'!S43&lt;&gt;"",'Inputs for Conserved Energy'!S43,(IF(E54&lt;&gt;"",10,"")))</f>
        <v/>
      </c>
      <c r="U54" s="135" t="str">
        <f>IF('Inputs for Conserved Energy'!T43&lt;&gt;"",'Inputs for Conserved Energy'!T43,(IF(E54&lt;&gt;"",0.035,"")))</f>
        <v/>
      </c>
      <c r="V54" s="216" t="str">
        <f>IF('Inputs for Conserved Energy'!U43&lt;&gt;"",'Inputs for Conserved Energy'!U43,(IF(E54&lt;&gt;"",0.035,"")))</f>
        <v/>
      </c>
      <c r="W54" s="177" t="str">
        <f t="shared" si="15"/>
        <v/>
      </c>
      <c r="X54" s="202">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204">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204" t="e">
        <f>IF(AND($G$12&lt;&gt;"",$G$14&lt;&gt;""),$G$12*AL54/T54,IF($I$12="AK",'Grid Emissions'!C33*0.000001,IF($I$12="DC",'Grid Emissions'!C40*0.000001,IF($I$12="HI",'Grid Emissions'!C44*0.000001,IF($I$12="PR",'Grid Emissions'!C72*0.000001,(VLOOKUP($I$12,'Grid Emission Forecast'!$B$4:$AF$52,MATCH(T54,'Grid Emission Forecast'!$B$4:$AF$4,0),FALSE)*0.000001)*(1-($O$12)))))))</f>
        <v>#N/A</v>
      </c>
      <c r="AA54" s="204" t="e">
        <f>IF($I$12="AK",'Grid Emissions'!C33*0.000001,IF($I$12="DC",'Grid Emissions'!C40*0.000001,IF($I$12="HI",'Grid Emissions'!C44*0.000001,IF($I$12="PR",'Grid Emissions'!C72*0.000001,(VLOOKUP($I$12,'Grid Emission Forecast'!$B$57:$AF$105,MATCH(T54,'Grid Emission Forecast'!$B$57:$AF$57,0),FALSE)*0.000001)*(1-($O$12))))))</f>
        <v>#N/A</v>
      </c>
      <c r="AB54" s="204" t="e">
        <f>IF($K$14=$DG$11,'Emission Factors'!$C$3,IF($K$14=$DG$12,Z54,IF($K$14=$DG$13,AA54,Z54)))</f>
        <v>#N/A</v>
      </c>
      <c r="AC54" s="205">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223" t="str">
        <f t="shared" si="1"/>
        <v/>
      </c>
      <c r="AE54" s="221" t="str">
        <f t="shared" si="2"/>
        <v/>
      </c>
      <c r="AF54" s="222">
        <f t="shared" si="3"/>
        <v>0</v>
      </c>
      <c r="AG54" s="117" t="e">
        <f t="shared" si="4"/>
        <v>#VALUE!</v>
      </c>
      <c r="AH54" s="117" t="e">
        <f t="shared" si="5"/>
        <v>#VALUE!</v>
      </c>
      <c r="AI54" s="117" t="e">
        <f t="shared" si="6"/>
        <v>#VALUE!</v>
      </c>
      <c r="AJ54" s="117" t="e">
        <f t="shared" si="7"/>
        <v>#VALUE!</v>
      </c>
      <c r="AK54" s="117" t="e">
        <f t="shared" si="8"/>
        <v>#VALUE!</v>
      </c>
      <c r="AL54" s="117" t="e">
        <f t="shared" si="9"/>
        <v>#VALUE!</v>
      </c>
      <c r="AM54" s="117">
        <f>(IF(I54&lt;&gt;"",(IF(I54='Emission Factors'!$B$3,AI54,AJ54)),0))</f>
        <v>0</v>
      </c>
      <c r="AN54" s="117" t="str">
        <f t="shared" si="16"/>
        <v/>
      </c>
      <c r="AO54" s="235" t="str">
        <f t="shared" si="12"/>
        <v/>
      </c>
      <c r="AP54" s="182" t="str">
        <f>IF('Inputs for Conserved Energy'!AB43&lt;&gt;"",'Inputs for Conserved Energy'!AB43,(IF(OR(J54&lt;&gt;"",K54&lt;&gt;"",L54&lt;&gt;"",M54&lt;&gt;""),((J54*0.00341214)+K54+L54-IF(I54="Electricity",M54*0.00341214,M54)),"")))</f>
        <v/>
      </c>
      <c r="AQ54" s="235" t="str">
        <f>IF('Inputs for Conserved Energy'!AC43&lt;&gt;"",'Inputs for Conserved Energy'!AC43,IF(AND(AP54&lt;&gt;"",AP54&gt;0),AD54/AP54,""))</f>
        <v/>
      </c>
      <c r="AR54" s="182" t="str">
        <f>IF('Inputs for Conserved Energy'!AD43&lt;&gt;"",'Inputs for Conserved Energy'!AD43,IF(AP54&lt;&gt;"",AP54/3.41214,""))</f>
        <v/>
      </c>
      <c r="AS54" s="179" t="str">
        <f>IF('Inputs for Conserved Energy'!AE43&lt;&gt;"",'Inputs for Conserved Energy'!AE43,IF(AND(AR54&lt;&gt;"",AR54&gt;0),AD54/AR53,""))</f>
        <v/>
      </c>
    </row>
    <row r="55" spans="2:45" x14ac:dyDescent="0.25">
      <c r="B55" s="243"/>
      <c r="C55" s="49"/>
      <c r="D55" s="146" t="str">
        <f t="shared" si="17"/>
        <v/>
      </c>
      <c r="E55" s="162" t="str">
        <f>IF('Inputs for Conserved Energy'!E44&lt;&gt;"",'Inputs for Conserved Energy'!E44,"")</f>
        <v/>
      </c>
      <c r="F55" s="163"/>
      <c r="G55" s="119" t="str">
        <f>IF('Inputs for Conserved Energy'!F44&lt;&gt;"",'Inputs for Conserved Energy'!F44,"")</f>
        <v/>
      </c>
      <c r="H55" s="114" t="str">
        <f>IF('Inputs for Conserved Energy'!G44&lt;&gt;"",'Inputs for Conserved Energy'!G44,"")</f>
        <v/>
      </c>
      <c r="I55" s="120" t="str">
        <f>IF('Inputs for Conserved Energy'!H44&lt;&gt;"",'Inputs for Conserved Energy'!H44,"")</f>
        <v/>
      </c>
      <c r="J55" s="125" t="str">
        <f>IF('Inputs for Conserved Energy'!I44&lt;&gt;"",'Inputs for Conserved Energy'!I44,"")</f>
        <v/>
      </c>
      <c r="K55" s="115" t="str">
        <f>IF('Inputs for Conserved Energy'!J44&lt;&gt;"",'Inputs for Conserved Energy'!J44,"")</f>
        <v/>
      </c>
      <c r="L55" s="126" t="str">
        <f>IF('Inputs for Conserved Energy'!K44&lt;&gt;"",'Inputs for Conserved Energy'!K44,"")</f>
        <v/>
      </c>
      <c r="M55" s="125" t="str">
        <f>IF('Inputs for Conserved Energy'!L44&lt;&gt;"",'Inputs for Conserved Energy'!L44,"")</f>
        <v/>
      </c>
      <c r="N55" s="120" t="str">
        <f>IF('Inputs for Conserved Energy'!M44&lt;&gt;"",'Inputs for Conserved Energy'!M44,"")</f>
        <v/>
      </c>
      <c r="O55" s="130" t="str">
        <f>IF('Inputs for Conserved Energy'!N44&lt;&gt;"",'Inputs for Conserved Energy'!N44,"")</f>
        <v/>
      </c>
      <c r="P55" s="120" t="str">
        <f>IF('Inputs for Conserved Energy'!O44&lt;&gt;"",'Inputs for Conserved Energy'!O44,"")</f>
        <v/>
      </c>
      <c r="Q55" s="119" t="str">
        <f>IF('Inputs for Conserved Energy'!P44&lt;&gt;"",'Inputs for Conserved Energy'!P44,"")</f>
        <v/>
      </c>
      <c r="R55" s="114" t="str">
        <f>IF('Inputs for Conserved Energy'!Q44&lt;&gt;"",'Inputs for Conserved Energy'!Q44,"")</f>
        <v/>
      </c>
      <c r="S55" s="215" t="str">
        <f>IF('Inputs for Conserved Energy'!R44&lt;&gt;"",'Inputs for Conserved Energy'!R44,(IF(E55&lt;&gt;"",0.05,"")))</f>
        <v/>
      </c>
      <c r="T55" s="217" t="str">
        <f>IF('Inputs for Conserved Energy'!S44&lt;&gt;"",'Inputs for Conserved Energy'!S44,(IF(E55&lt;&gt;"",10,"")))</f>
        <v/>
      </c>
      <c r="U55" s="135" t="str">
        <f>IF('Inputs for Conserved Energy'!T44&lt;&gt;"",'Inputs for Conserved Energy'!T44,(IF(E55&lt;&gt;"",0.035,"")))</f>
        <v/>
      </c>
      <c r="V55" s="216" t="str">
        <f>IF('Inputs for Conserved Energy'!U44&lt;&gt;"",'Inputs for Conserved Energy'!U44,(IF(E55&lt;&gt;"",0.035,"")))</f>
        <v/>
      </c>
      <c r="W55" s="177" t="str">
        <f t="shared" si="15"/>
        <v/>
      </c>
      <c r="X55" s="202">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204">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204" t="e">
        <f>IF(AND($G$12&lt;&gt;"",$G$14&lt;&gt;""),$G$12*AL55/T55,IF($I$12="AK",'Grid Emissions'!C34*0.000001,IF($I$12="DC",'Grid Emissions'!C41*0.000001,IF($I$12="HI",'Grid Emissions'!C45*0.000001,IF($I$12="PR",'Grid Emissions'!C73*0.000001,(VLOOKUP($I$12,'Grid Emission Forecast'!$B$4:$AF$52,MATCH(T55,'Grid Emission Forecast'!$B$4:$AF$4,0),FALSE)*0.000001)*(1-($O$12)))))))</f>
        <v>#N/A</v>
      </c>
      <c r="AA55" s="204" t="e">
        <f>IF($I$12="AK",'Grid Emissions'!C34*0.000001,IF($I$12="DC",'Grid Emissions'!C41*0.000001,IF($I$12="HI",'Grid Emissions'!C45*0.000001,IF($I$12="PR",'Grid Emissions'!C73*0.000001,(VLOOKUP($I$12,'Grid Emission Forecast'!$B$57:$AF$105,MATCH(T55,'Grid Emission Forecast'!$B$57:$AF$57,0),FALSE)*0.000001)*(1-($O$12))))))</f>
        <v>#N/A</v>
      </c>
      <c r="AB55" s="204" t="e">
        <f>IF($K$14=$DG$11,'Emission Factors'!$C$3,IF($K$14=$DG$12,Z55,IF($K$14=$DG$13,AA55,Z55)))</f>
        <v>#N/A</v>
      </c>
      <c r="AC55" s="205">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223" t="str">
        <f t="shared" si="1"/>
        <v/>
      </c>
      <c r="AE55" s="221" t="str">
        <f t="shared" si="2"/>
        <v/>
      </c>
      <c r="AF55" s="222">
        <f t="shared" si="3"/>
        <v>0</v>
      </c>
      <c r="AG55" s="117" t="e">
        <f t="shared" si="4"/>
        <v>#VALUE!</v>
      </c>
      <c r="AH55" s="117" t="e">
        <f t="shared" si="5"/>
        <v>#VALUE!</v>
      </c>
      <c r="AI55" s="117" t="e">
        <f t="shared" si="6"/>
        <v>#VALUE!</v>
      </c>
      <c r="AJ55" s="117" t="e">
        <f t="shared" si="7"/>
        <v>#VALUE!</v>
      </c>
      <c r="AK55" s="117" t="e">
        <f t="shared" si="8"/>
        <v>#VALUE!</v>
      </c>
      <c r="AL55" s="117" t="e">
        <f t="shared" si="9"/>
        <v>#VALUE!</v>
      </c>
      <c r="AM55" s="117">
        <f>(IF(I55&lt;&gt;"",(IF(I55='Emission Factors'!$B$3,AI55,AJ55)),0))</f>
        <v>0</v>
      </c>
      <c r="AN55" s="117" t="str">
        <f t="shared" si="16"/>
        <v/>
      </c>
      <c r="AO55" s="235" t="str">
        <f t="shared" si="12"/>
        <v/>
      </c>
      <c r="AP55" s="182" t="str">
        <f>IF('Inputs for Conserved Energy'!AB44&lt;&gt;"",'Inputs for Conserved Energy'!AB44,(IF(OR(J55&lt;&gt;"",K55&lt;&gt;"",L55&lt;&gt;"",M55&lt;&gt;""),((J55*0.00341214)+K55+L55-IF(I55="Electricity",M55*0.00341214,M55)),"")))</f>
        <v/>
      </c>
      <c r="AQ55" s="235" t="str">
        <f>IF('Inputs for Conserved Energy'!AC44&lt;&gt;"",'Inputs for Conserved Energy'!AC44,IF(AND(AP55&lt;&gt;"",AP55&gt;0),AD55/AP55,""))</f>
        <v/>
      </c>
      <c r="AR55" s="182" t="str">
        <f>IF('Inputs for Conserved Energy'!AD44&lt;&gt;"",'Inputs for Conserved Energy'!AD44,IF(AP55&lt;&gt;"",AP55/3.41214,""))</f>
        <v/>
      </c>
      <c r="AS55" s="179" t="str">
        <f>IF('Inputs for Conserved Energy'!AE44&lt;&gt;"",'Inputs for Conserved Energy'!AE44,IF(AND(AR55&lt;&gt;"",AR55&gt;0),AD55/AR54,""))</f>
        <v/>
      </c>
    </row>
    <row r="56" spans="2:45" x14ac:dyDescent="0.25">
      <c r="B56" s="243"/>
      <c r="C56" s="49"/>
      <c r="D56" s="146" t="str">
        <f t="shared" si="17"/>
        <v/>
      </c>
      <c r="E56" s="162" t="str">
        <f>IF('Inputs for Conserved Energy'!E45&lt;&gt;"",'Inputs for Conserved Energy'!E45,"")</f>
        <v/>
      </c>
      <c r="F56" s="163"/>
      <c r="G56" s="119" t="str">
        <f>IF('Inputs for Conserved Energy'!F45&lt;&gt;"",'Inputs for Conserved Energy'!F45,"")</f>
        <v/>
      </c>
      <c r="H56" s="114" t="str">
        <f>IF('Inputs for Conserved Energy'!G45&lt;&gt;"",'Inputs for Conserved Energy'!G45,"")</f>
        <v/>
      </c>
      <c r="I56" s="120" t="str">
        <f>IF('Inputs for Conserved Energy'!H45&lt;&gt;"",'Inputs for Conserved Energy'!H45,"")</f>
        <v/>
      </c>
      <c r="J56" s="125" t="str">
        <f>IF('Inputs for Conserved Energy'!I45&lt;&gt;"",'Inputs for Conserved Energy'!I45,"")</f>
        <v/>
      </c>
      <c r="K56" s="115" t="str">
        <f>IF('Inputs for Conserved Energy'!J45&lt;&gt;"",'Inputs for Conserved Energy'!J45,"")</f>
        <v/>
      </c>
      <c r="L56" s="126" t="str">
        <f>IF('Inputs for Conserved Energy'!K45&lt;&gt;"",'Inputs for Conserved Energy'!K45,"")</f>
        <v/>
      </c>
      <c r="M56" s="125" t="str">
        <f>IF('Inputs for Conserved Energy'!L45&lt;&gt;"",'Inputs for Conserved Energy'!L45,"")</f>
        <v/>
      </c>
      <c r="N56" s="120" t="str">
        <f>IF('Inputs for Conserved Energy'!M45&lt;&gt;"",'Inputs for Conserved Energy'!M45,"")</f>
        <v/>
      </c>
      <c r="O56" s="130" t="str">
        <f>IF('Inputs for Conserved Energy'!N45&lt;&gt;"",'Inputs for Conserved Energy'!N45,"")</f>
        <v/>
      </c>
      <c r="P56" s="120" t="str">
        <f>IF('Inputs for Conserved Energy'!O45&lt;&gt;"",'Inputs for Conserved Energy'!O45,"")</f>
        <v/>
      </c>
      <c r="Q56" s="119" t="str">
        <f>IF('Inputs for Conserved Energy'!P45&lt;&gt;"",'Inputs for Conserved Energy'!P45,"")</f>
        <v/>
      </c>
      <c r="R56" s="114" t="str">
        <f>IF('Inputs for Conserved Energy'!Q45&lt;&gt;"",'Inputs for Conserved Energy'!Q45,"")</f>
        <v/>
      </c>
      <c r="S56" s="215" t="str">
        <f>IF('Inputs for Conserved Energy'!R45&lt;&gt;"",'Inputs for Conserved Energy'!R45,(IF(E56&lt;&gt;"",0.05,"")))</f>
        <v/>
      </c>
      <c r="T56" s="217" t="str">
        <f>IF('Inputs for Conserved Energy'!S45&lt;&gt;"",'Inputs for Conserved Energy'!S45,(IF(E56&lt;&gt;"",10,"")))</f>
        <v/>
      </c>
      <c r="U56" s="135" t="str">
        <f>IF('Inputs for Conserved Energy'!T45&lt;&gt;"",'Inputs for Conserved Energy'!T45,(IF(E56&lt;&gt;"",0.035,"")))</f>
        <v/>
      </c>
      <c r="V56" s="216" t="str">
        <f>IF('Inputs for Conserved Energy'!U45&lt;&gt;"",'Inputs for Conserved Energy'!U45,(IF(E56&lt;&gt;"",0.035,"")))</f>
        <v/>
      </c>
      <c r="W56" s="177" t="str">
        <f t="shared" si="15"/>
        <v/>
      </c>
      <c r="X56" s="202">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204">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204" t="e">
        <f>IF(AND($G$12&lt;&gt;"",$G$14&lt;&gt;""),$G$12*AL56/T56,IF($I$12="AK",'Grid Emissions'!C35*0.000001,IF($I$12="DC",'Grid Emissions'!C42*0.000001,IF($I$12="HI",'Grid Emissions'!C46*0.000001,IF($I$12="PR",'Grid Emissions'!C74*0.000001,(VLOOKUP($I$12,'Grid Emission Forecast'!$B$4:$AF$52,MATCH(T56,'Grid Emission Forecast'!$B$4:$AF$4,0),FALSE)*0.000001)*(1-($O$12)))))))</f>
        <v>#N/A</v>
      </c>
      <c r="AA56" s="204" t="e">
        <f>IF($I$12="AK",'Grid Emissions'!C35*0.000001,IF($I$12="DC",'Grid Emissions'!C42*0.000001,IF($I$12="HI",'Grid Emissions'!C46*0.000001,IF($I$12="PR",'Grid Emissions'!C74*0.000001,(VLOOKUP($I$12,'Grid Emission Forecast'!$B$57:$AF$105,MATCH(T56,'Grid Emission Forecast'!$B$57:$AF$57,0),FALSE)*0.000001)*(1-($O$12))))))</f>
        <v>#N/A</v>
      </c>
      <c r="AB56" s="204" t="e">
        <f>IF($K$14=$DG$11,'Emission Factors'!$C$3,IF($K$14=$DG$12,Z56,IF($K$14=$DG$13,AA56,Z56)))</f>
        <v>#N/A</v>
      </c>
      <c r="AC56" s="205">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223" t="str">
        <f t="shared" si="1"/>
        <v/>
      </c>
      <c r="AE56" s="221" t="str">
        <f t="shared" si="2"/>
        <v/>
      </c>
      <c r="AF56" s="222">
        <f t="shared" si="3"/>
        <v>0</v>
      </c>
      <c r="AG56" s="117" t="e">
        <f t="shared" si="4"/>
        <v>#VALUE!</v>
      </c>
      <c r="AH56" s="117" t="e">
        <f t="shared" si="5"/>
        <v>#VALUE!</v>
      </c>
      <c r="AI56" s="117" t="e">
        <f t="shared" si="6"/>
        <v>#VALUE!</v>
      </c>
      <c r="AJ56" s="117" t="e">
        <f t="shared" si="7"/>
        <v>#VALUE!</v>
      </c>
      <c r="AK56" s="117" t="e">
        <f t="shared" si="8"/>
        <v>#VALUE!</v>
      </c>
      <c r="AL56" s="117" t="e">
        <f t="shared" si="9"/>
        <v>#VALUE!</v>
      </c>
      <c r="AM56" s="117">
        <f>(IF(I56&lt;&gt;"",(IF(I56='Emission Factors'!$B$3,AI56,AJ56)),0))</f>
        <v>0</v>
      </c>
      <c r="AN56" s="117" t="str">
        <f t="shared" si="16"/>
        <v/>
      </c>
      <c r="AO56" s="235" t="str">
        <f t="shared" si="12"/>
        <v/>
      </c>
      <c r="AP56" s="182" t="str">
        <f>IF('Inputs for Conserved Energy'!AB45&lt;&gt;"",'Inputs for Conserved Energy'!AB45,(IF(OR(J56&lt;&gt;"",K56&lt;&gt;"",L56&lt;&gt;"",M56&lt;&gt;""),((J56*0.00341214)+K56+L56-IF(I56="Electricity",M56*0.00341214,M56)),"")))</f>
        <v/>
      </c>
      <c r="AQ56" s="235" t="str">
        <f>IF('Inputs for Conserved Energy'!AC45&lt;&gt;"",'Inputs for Conserved Energy'!AC45,IF(AND(AP56&lt;&gt;"",AP56&gt;0),AD56/AP56,""))</f>
        <v/>
      </c>
      <c r="AR56" s="182" t="str">
        <f>IF('Inputs for Conserved Energy'!AD45&lt;&gt;"",'Inputs for Conserved Energy'!AD45,IF(AP56&lt;&gt;"",AP56/3.41214,""))</f>
        <v/>
      </c>
      <c r="AS56" s="179" t="str">
        <f>IF('Inputs for Conserved Energy'!AE45&lt;&gt;"",'Inputs for Conserved Energy'!AE45,IF(AND(AR56&lt;&gt;"",AR56&gt;0),AD56/AR55,""))</f>
        <v/>
      </c>
    </row>
    <row r="57" spans="2:45" x14ac:dyDescent="0.25">
      <c r="B57" s="243"/>
      <c r="C57" s="49"/>
      <c r="D57" s="146" t="str">
        <f t="shared" si="17"/>
        <v/>
      </c>
      <c r="E57" s="162" t="str">
        <f>IF('Inputs for Conserved Energy'!E46&lt;&gt;"",'Inputs for Conserved Energy'!E46,"")</f>
        <v/>
      </c>
      <c r="F57" s="163"/>
      <c r="G57" s="119" t="str">
        <f>IF('Inputs for Conserved Energy'!F46&lt;&gt;"",'Inputs for Conserved Energy'!F46,"")</f>
        <v/>
      </c>
      <c r="H57" s="114" t="str">
        <f>IF('Inputs for Conserved Energy'!G46&lt;&gt;"",'Inputs for Conserved Energy'!G46,"")</f>
        <v/>
      </c>
      <c r="I57" s="120" t="str">
        <f>IF('Inputs for Conserved Energy'!H46&lt;&gt;"",'Inputs for Conserved Energy'!H46,"")</f>
        <v/>
      </c>
      <c r="J57" s="125" t="str">
        <f>IF('Inputs for Conserved Energy'!I46&lt;&gt;"",'Inputs for Conserved Energy'!I46,"")</f>
        <v/>
      </c>
      <c r="K57" s="115" t="str">
        <f>IF('Inputs for Conserved Energy'!J46&lt;&gt;"",'Inputs for Conserved Energy'!J46,"")</f>
        <v/>
      </c>
      <c r="L57" s="126" t="str">
        <f>IF('Inputs for Conserved Energy'!K46&lt;&gt;"",'Inputs for Conserved Energy'!K46,"")</f>
        <v/>
      </c>
      <c r="M57" s="125" t="str">
        <f>IF('Inputs for Conserved Energy'!L46&lt;&gt;"",'Inputs for Conserved Energy'!L46,"")</f>
        <v/>
      </c>
      <c r="N57" s="120" t="str">
        <f>IF('Inputs for Conserved Energy'!M46&lt;&gt;"",'Inputs for Conserved Energy'!M46,"")</f>
        <v/>
      </c>
      <c r="O57" s="130" t="str">
        <f>IF('Inputs for Conserved Energy'!N46&lt;&gt;"",'Inputs for Conserved Energy'!N46,"")</f>
        <v/>
      </c>
      <c r="P57" s="120" t="str">
        <f>IF('Inputs for Conserved Energy'!O46&lt;&gt;"",'Inputs for Conserved Energy'!O46,"")</f>
        <v/>
      </c>
      <c r="Q57" s="119" t="str">
        <f>IF('Inputs for Conserved Energy'!P46&lt;&gt;"",'Inputs for Conserved Energy'!P46,"")</f>
        <v/>
      </c>
      <c r="R57" s="114" t="str">
        <f>IF('Inputs for Conserved Energy'!Q46&lt;&gt;"",'Inputs for Conserved Energy'!Q46,"")</f>
        <v/>
      </c>
      <c r="S57" s="215" t="str">
        <f>IF('Inputs for Conserved Energy'!R46&lt;&gt;"",'Inputs for Conserved Energy'!R46,(IF(E57&lt;&gt;"",0.05,"")))</f>
        <v/>
      </c>
      <c r="T57" s="217" t="str">
        <f>IF('Inputs for Conserved Energy'!S46&lt;&gt;"",'Inputs for Conserved Energy'!S46,(IF(E57&lt;&gt;"",10,"")))</f>
        <v/>
      </c>
      <c r="U57" s="135" t="str">
        <f>IF('Inputs for Conserved Energy'!T46&lt;&gt;"",'Inputs for Conserved Energy'!T46,(IF(E57&lt;&gt;"",0.035,"")))</f>
        <v/>
      </c>
      <c r="V57" s="216" t="str">
        <f>IF('Inputs for Conserved Energy'!U46&lt;&gt;"",'Inputs for Conserved Energy'!U46,(IF(E57&lt;&gt;"",0.035,"")))</f>
        <v/>
      </c>
      <c r="W57" s="177" t="str">
        <f t="shared" ref="W57:W87" si="18">IF(E57&lt;&gt;"",7.5%,"")</f>
        <v/>
      </c>
      <c r="X57" s="202">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204">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204" t="e">
        <f>IF(AND($G$12&lt;&gt;"",$G$14&lt;&gt;""),$G$12*AL57/T57,IF($I$12="AK",'Grid Emissions'!C36*0.000001,IF($I$12="DC",'Grid Emissions'!C43*0.000001,IF($I$12="HI",'Grid Emissions'!C47*0.000001,IF($I$12="PR",'Grid Emissions'!C75*0.000001,(VLOOKUP($I$12,'Grid Emission Forecast'!$B$4:$AF$52,MATCH(T57,'Grid Emission Forecast'!$B$4:$AF$4,0),FALSE)*0.000001)*(1-($O$12)))))))</f>
        <v>#N/A</v>
      </c>
      <c r="AA57" s="204" t="e">
        <f>IF($I$12="AK",'Grid Emissions'!C36*0.000001,IF($I$12="DC",'Grid Emissions'!C43*0.000001,IF($I$12="HI",'Grid Emissions'!C47*0.000001,IF($I$12="PR",'Grid Emissions'!C75*0.000001,(VLOOKUP($I$12,'Grid Emission Forecast'!$B$57:$AF$105,MATCH(T57,'Grid Emission Forecast'!$B$57:$AF$57,0),FALSE)*0.000001)*(1-($O$12))))))</f>
        <v>#N/A</v>
      </c>
      <c r="AB57" s="204" t="e">
        <f>IF($K$14=$DG$11,'Emission Factors'!$C$3,IF($K$14=$DG$12,Z57,IF($K$14=$DG$13,AA57,Z57)))</f>
        <v>#N/A</v>
      </c>
      <c r="AC57" s="205">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223" t="str">
        <f t="shared" ref="AD57:AD87" si="19">IF(Q57&lt;&gt;"",AN57/AH57,"")</f>
        <v/>
      </c>
      <c r="AE57" s="221" t="str">
        <f t="shared" ref="AE57:AE87" si="20">IF(OR(K57&lt;&gt;"",J57&lt;&gt;""),((IF(K57&lt;&gt;"",(K57*X57),0))+(IF(J57&lt;&gt;"",(J57*AB57),0))+(IF(L57&lt;&gt;"",(L57*Y57),0))-(IF(AND(G57&lt;&gt;"",I57&lt;&gt;""),(AC57*M57),0))),"")</f>
        <v/>
      </c>
      <c r="AF57" s="222">
        <f t="shared" ref="AF57:AF87" si="21">IF(AND($I$16&lt;&gt;"",AE57&lt;&gt;""),(AE57*$I$16),0)</f>
        <v>0</v>
      </c>
      <c r="AG57" s="117" t="e">
        <f t="shared" ref="AG57:AG87" si="22">(1+S57)^(-T57)</f>
        <v>#VALUE!</v>
      </c>
      <c r="AH57" s="117" t="e">
        <f t="shared" ref="AH57:AH87" si="23">(1-(1+S57)^(-T57))/S57</f>
        <v>#VALUE!</v>
      </c>
      <c r="AI57" s="117" t="e">
        <f t="shared" ref="AI57:AI87" si="24">(1-((1+U57)/(1+S57))^T57)/(S57-U57)</f>
        <v>#VALUE!</v>
      </c>
      <c r="AJ57" s="117" t="e">
        <f t="shared" ref="AJ57:AJ87" si="25">(1-((1+V57)/(1+S57))^T57)/(S57-V57)</f>
        <v>#VALUE!</v>
      </c>
      <c r="AK57" s="117" t="e">
        <f t="shared" ref="AK57:AK87" si="26">(1-((1+W57)/(1+S57))^T57)/(S57-W57)</f>
        <v>#VALUE!</v>
      </c>
      <c r="AL57" s="117" t="e">
        <f t="shared" ref="AL57:AL87" si="27">IF($G$14&lt;0,(1-((1+$G$14)/(1))^T57)/(0-$G$14),(T57^2))</f>
        <v>#VALUE!</v>
      </c>
      <c r="AM57" s="117">
        <f>(IF(I57&lt;&gt;"",(IF(I57='Emission Factors'!$B$3,AI57,AJ57)),0))</f>
        <v>0</v>
      </c>
      <c r="AN57" s="117" t="str">
        <f t="shared" si="16"/>
        <v/>
      </c>
      <c r="AO57" s="235" t="str">
        <f t="shared" si="12"/>
        <v/>
      </c>
      <c r="AP57" s="182" t="str">
        <f>IF('Inputs for Conserved Energy'!AB46&lt;&gt;"",'Inputs for Conserved Energy'!AB46,(IF(OR(J57&lt;&gt;"",K57&lt;&gt;"",L57&lt;&gt;"",M57&lt;&gt;""),((J57*0.00341214)+K57+L57-IF(I57="Electricity",M57*0.00341214,M57)),"")))</f>
        <v/>
      </c>
      <c r="AQ57" s="235" t="str">
        <f>IF('Inputs for Conserved Energy'!AC46&lt;&gt;"",'Inputs for Conserved Energy'!AC46,IF(AND(AP57&lt;&gt;"",AP57&gt;0),AD57/AP57,""))</f>
        <v/>
      </c>
      <c r="AR57" s="182" t="str">
        <f>IF('Inputs for Conserved Energy'!AD46&lt;&gt;"",'Inputs for Conserved Energy'!AD46,IF(AP57&lt;&gt;"",AP57/3.41214,""))</f>
        <v/>
      </c>
      <c r="AS57" s="179" t="str">
        <f>IF('Inputs for Conserved Energy'!AE46&lt;&gt;"",'Inputs for Conserved Energy'!AE46,IF(AND(AR57&lt;&gt;"",AR57&gt;0),AD57/AR56,""))</f>
        <v/>
      </c>
    </row>
    <row r="58" spans="2:45" x14ac:dyDescent="0.25">
      <c r="B58" s="243"/>
      <c r="C58" s="49"/>
      <c r="D58" s="146" t="str">
        <f t="shared" si="17"/>
        <v/>
      </c>
      <c r="E58" s="162" t="str">
        <f>IF('Inputs for Conserved Energy'!E47&lt;&gt;"",'Inputs for Conserved Energy'!E47,"")</f>
        <v/>
      </c>
      <c r="F58" s="163"/>
      <c r="G58" s="119" t="str">
        <f>IF('Inputs for Conserved Energy'!F47&lt;&gt;"",'Inputs for Conserved Energy'!F47,"")</f>
        <v/>
      </c>
      <c r="H58" s="114" t="str">
        <f>IF('Inputs for Conserved Energy'!G47&lt;&gt;"",'Inputs for Conserved Energy'!G47,"")</f>
        <v/>
      </c>
      <c r="I58" s="120" t="str">
        <f>IF('Inputs for Conserved Energy'!H47&lt;&gt;"",'Inputs for Conserved Energy'!H47,"")</f>
        <v/>
      </c>
      <c r="J58" s="125" t="str">
        <f>IF('Inputs for Conserved Energy'!I47&lt;&gt;"",'Inputs for Conserved Energy'!I47,"")</f>
        <v/>
      </c>
      <c r="K58" s="115" t="str">
        <f>IF('Inputs for Conserved Energy'!J47&lt;&gt;"",'Inputs for Conserved Energy'!J47,"")</f>
        <v/>
      </c>
      <c r="L58" s="126" t="str">
        <f>IF('Inputs for Conserved Energy'!K47&lt;&gt;"",'Inputs for Conserved Energy'!K47,"")</f>
        <v/>
      </c>
      <c r="M58" s="125" t="str">
        <f>IF('Inputs for Conserved Energy'!L47&lt;&gt;"",'Inputs for Conserved Energy'!L47,"")</f>
        <v/>
      </c>
      <c r="N58" s="120" t="str">
        <f>IF('Inputs for Conserved Energy'!M47&lt;&gt;"",'Inputs for Conserved Energy'!M47,"")</f>
        <v/>
      </c>
      <c r="O58" s="130" t="str">
        <f>IF('Inputs for Conserved Energy'!N47&lt;&gt;"",'Inputs for Conserved Energy'!N47,"")</f>
        <v/>
      </c>
      <c r="P58" s="120" t="str">
        <f>IF('Inputs for Conserved Energy'!O47&lt;&gt;"",'Inputs for Conserved Energy'!O47,"")</f>
        <v/>
      </c>
      <c r="Q58" s="119" t="str">
        <f>IF('Inputs for Conserved Energy'!P47&lt;&gt;"",'Inputs for Conserved Energy'!P47,"")</f>
        <v/>
      </c>
      <c r="R58" s="114" t="str">
        <f>IF('Inputs for Conserved Energy'!Q47&lt;&gt;"",'Inputs for Conserved Energy'!Q47,"")</f>
        <v/>
      </c>
      <c r="S58" s="215" t="str">
        <f>IF('Inputs for Conserved Energy'!R47&lt;&gt;"",'Inputs for Conserved Energy'!R47,(IF(E58&lt;&gt;"",0.05,"")))</f>
        <v/>
      </c>
      <c r="T58" s="217" t="str">
        <f>IF('Inputs for Conserved Energy'!S47&lt;&gt;"",'Inputs for Conserved Energy'!S47,(IF(E58&lt;&gt;"",10,"")))</f>
        <v/>
      </c>
      <c r="U58" s="135" t="str">
        <f>IF('Inputs for Conserved Energy'!T47&lt;&gt;"",'Inputs for Conserved Energy'!T47,(IF(E58&lt;&gt;"",0.035,"")))</f>
        <v/>
      </c>
      <c r="V58" s="216" t="str">
        <f>IF('Inputs for Conserved Energy'!U47&lt;&gt;"",'Inputs for Conserved Energy'!U47,(IF(E58&lt;&gt;"",0.035,"")))</f>
        <v/>
      </c>
      <c r="W58" s="177" t="str">
        <f t="shared" si="18"/>
        <v/>
      </c>
      <c r="X58" s="202">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204">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204" t="e">
        <f>IF(AND($G$12&lt;&gt;"",$G$14&lt;&gt;""),$G$12*AL58/T58,IF($I$12="AK",'Grid Emissions'!C37*0.000001,IF($I$12="DC",'Grid Emissions'!C44*0.000001,IF($I$12="HI",'Grid Emissions'!C48*0.000001,IF($I$12="PR",'Grid Emissions'!C76*0.000001,(VLOOKUP($I$12,'Grid Emission Forecast'!$B$4:$AF$52,MATCH(T58,'Grid Emission Forecast'!$B$4:$AF$4,0),FALSE)*0.000001)*(1-($O$12)))))))</f>
        <v>#N/A</v>
      </c>
      <c r="AA58" s="204" t="e">
        <f>IF($I$12="AK",'Grid Emissions'!C37*0.000001,IF($I$12="DC",'Grid Emissions'!C44*0.000001,IF($I$12="HI",'Grid Emissions'!C48*0.000001,IF($I$12="PR",'Grid Emissions'!C76*0.000001,(VLOOKUP($I$12,'Grid Emission Forecast'!$B$57:$AF$105,MATCH(T58,'Grid Emission Forecast'!$B$57:$AF$57,0),FALSE)*0.000001)*(1-($O$12))))))</f>
        <v>#N/A</v>
      </c>
      <c r="AB58" s="204" t="e">
        <f>IF($K$14=$DG$11,'Emission Factors'!$C$3,IF($K$14=$DG$12,Z58,IF($K$14=$DG$13,AA58,Z58)))</f>
        <v>#N/A</v>
      </c>
      <c r="AC58" s="205">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223" t="str">
        <f t="shared" si="19"/>
        <v/>
      </c>
      <c r="AE58" s="221" t="str">
        <f t="shared" si="20"/>
        <v/>
      </c>
      <c r="AF58" s="222">
        <f t="shared" si="21"/>
        <v>0</v>
      </c>
      <c r="AG58" s="117" t="e">
        <f t="shared" si="22"/>
        <v>#VALUE!</v>
      </c>
      <c r="AH58" s="117" t="e">
        <f t="shared" si="23"/>
        <v>#VALUE!</v>
      </c>
      <c r="AI58" s="117" t="e">
        <f t="shared" si="24"/>
        <v>#VALUE!</v>
      </c>
      <c r="AJ58" s="117" t="e">
        <f t="shared" si="25"/>
        <v>#VALUE!</v>
      </c>
      <c r="AK58" s="117" t="e">
        <f t="shared" si="26"/>
        <v>#VALUE!</v>
      </c>
      <c r="AL58" s="117" t="e">
        <f t="shared" si="27"/>
        <v>#VALUE!</v>
      </c>
      <c r="AM58" s="117">
        <f>(IF(I58&lt;&gt;"",(IF(I58='Emission Factors'!$B$3,AI58,AJ58)),0))</f>
        <v>0</v>
      </c>
      <c r="AN58" s="117" t="str">
        <f t="shared" si="16"/>
        <v/>
      </c>
      <c r="AO58" s="235" t="str">
        <f t="shared" si="12"/>
        <v/>
      </c>
      <c r="AP58" s="182" t="str">
        <f>IF('Inputs for Conserved Energy'!AB47&lt;&gt;"",'Inputs for Conserved Energy'!AB47,(IF(OR(J58&lt;&gt;"",K58&lt;&gt;"",L58&lt;&gt;"",M58&lt;&gt;""),((J58*0.00341214)+K58+L58-IF(I58="Electricity",M58*0.00341214,M58)),"")))</f>
        <v/>
      </c>
      <c r="AQ58" s="235" t="str">
        <f>IF('Inputs for Conserved Energy'!AC47&lt;&gt;"",'Inputs for Conserved Energy'!AC47,IF(AND(AP58&lt;&gt;"",AP58&gt;0),AD58/AP58,""))</f>
        <v/>
      </c>
      <c r="AR58" s="182" t="str">
        <f>IF('Inputs for Conserved Energy'!AD47&lt;&gt;"",'Inputs for Conserved Energy'!AD47,IF(AP58&lt;&gt;"",AP58/3.41214,""))</f>
        <v/>
      </c>
      <c r="AS58" s="179" t="str">
        <f>IF('Inputs for Conserved Energy'!AE47&lt;&gt;"",'Inputs for Conserved Energy'!AE47,IF(AND(AR58&lt;&gt;"",AR58&gt;0),AD58/AR57,""))</f>
        <v/>
      </c>
    </row>
    <row r="59" spans="2:45" x14ac:dyDescent="0.25">
      <c r="B59" s="243"/>
      <c r="C59" s="49"/>
      <c r="D59" s="146" t="str">
        <f t="shared" si="17"/>
        <v/>
      </c>
      <c r="E59" s="162" t="str">
        <f>IF('Inputs for Conserved Energy'!E48&lt;&gt;"",'Inputs for Conserved Energy'!E48,"")</f>
        <v/>
      </c>
      <c r="F59" s="163"/>
      <c r="G59" s="119" t="str">
        <f>IF('Inputs for Conserved Energy'!F48&lt;&gt;"",'Inputs for Conserved Energy'!F48,"")</f>
        <v/>
      </c>
      <c r="H59" s="114" t="str">
        <f>IF('Inputs for Conserved Energy'!G48&lt;&gt;"",'Inputs for Conserved Energy'!G48,"")</f>
        <v/>
      </c>
      <c r="I59" s="120" t="str">
        <f>IF('Inputs for Conserved Energy'!H48&lt;&gt;"",'Inputs for Conserved Energy'!H48,"")</f>
        <v/>
      </c>
      <c r="J59" s="125" t="str">
        <f>IF('Inputs for Conserved Energy'!I48&lt;&gt;"",'Inputs for Conserved Energy'!I48,"")</f>
        <v/>
      </c>
      <c r="K59" s="115" t="str">
        <f>IF('Inputs for Conserved Energy'!J48&lt;&gt;"",'Inputs for Conserved Energy'!J48,"")</f>
        <v/>
      </c>
      <c r="L59" s="126" t="str">
        <f>IF('Inputs for Conserved Energy'!K48&lt;&gt;"",'Inputs for Conserved Energy'!K48,"")</f>
        <v/>
      </c>
      <c r="M59" s="125" t="str">
        <f>IF('Inputs for Conserved Energy'!L48&lt;&gt;"",'Inputs for Conserved Energy'!L48,"")</f>
        <v/>
      </c>
      <c r="N59" s="120" t="str">
        <f>IF('Inputs for Conserved Energy'!M48&lt;&gt;"",'Inputs for Conserved Energy'!M48,"")</f>
        <v/>
      </c>
      <c r="O59" s="130" t="str">
        <f>IF('Inputs for Conserved Energy'!N48&lt;&gt;"",'Inputs for Conserved Energy'!N48,"")</f>
        <v/>
      </c>
      <c r="P59" s="120" t="str">
        <f>IF('Inputs for Conserved Energy'!O48&lt;&gt;"",'Inputs for Conserved Energy'!O48,"")</f>
        <v/>
      </c>
      <c r="Q59" s="119" t="str">
        <f>IF('Inputs for Conserved Energy'!P48&lt;&gt;"",'Inputs for Conserved Energy'!P48,"")</f>
        <v/>
      </c>
      <c r="R59" s="114" t="str">
        <f>IF('Inputs for Conserved Energy'!Q48&lt;&gt;"",'Inputs for Conserved Energy'!Q48,"")</f>
        <v/>
      </c>
      <c r="S59" s="215" t="str">
        <f>IF('Inputs for Conserved Energy'!R48&lt;&gt;"",'Inputs for Conserved Energy'!R48,(IF(E59&lt;&gt;"",0.05,"")))</f>
        <v/>
      </c>
      <c r="T59" s="217" t="str">
        <f>IF('Inputs for Conserved Energy'!S48&lt;&gt;"",'Inputs for Conserved Energy'!S48,(IF(E59&lt;&gt;"",10,"")))</f>
        <v/>
      </c>
      <c r="U59" s="135" t="str">
        <f>IF('Inputs for Conserved Energy'!T48&lt;&gt;"",'Inputs for Conserved Energy'!T48,(IF(E59&lt;&gt;"",0.035,"")))</f>
        <v/>
      </c>
      <c r="V59" s="216" t="str">
        <f>IF('Inputs for Conserved Energy'!U48&lt;&gt;"",'Inputs for Conserved Energy'!U48,(IF(E59&lt;&gt;"",0.035,"")))</f>
        <v/>
      </c>
      <c r="W59" s="177" t="str">
        <f t="shared" si="18"/>
        <v/>
      </c>
      <c r="X59" s="202">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204">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204" t="e">
        <f>IF(AND($G$12&lt;&gt;"",$G$14&lt;&gt;""),$G$12*AL59/T59,IF($I$12="AK",'Grid Emissions'!C38*0.000001,IF($I$12="DC",'Grid Emissions'!C45*0.000001,IF($I$12="HI",'Grid Emissions'!C49*0.000001,IF($I$12="PR",'Grid Emissions'!C77*0.000001,(VLOOKUP($I$12,'Grid Emission Forecast'!$B$4:$AF$52,MATCH(T59,'Grid Emission Forecast'!$B$4:$AF$4,0),FALSE)*0.000001)*(1-($O$12)))))))</f>
        <v>#N/A</v>
      </c>
      <c r="AA59" s="204" t="e">
        <f>IF($I$12="AK",'Grid Emissions'!C38*0.000001,IF($I$12="DC",'Grid Emissions'!C45*0.000001,IF($I$12="HI",'Grid Emissions'!C49*0.000001,IF($I$12="PR",'Grid Emissions'!C77*0.000001,(VLOOKUP($I$12,'Grid Emission Forecast'!$B$57:$AF$105,MATCH(T59,'Grid Emission Forecast'!$B$57:$AF$57,0),FALSE)*0.000001)*(1-($O$12))))))</f>
        <v>#N/A</v>
      </c>
      <c r="AB59" s="204" t="e">
        <f>IF($K$14=$DG$11,'Emission Factors'!$C$3,IF($K$14=$DG$12,Z59,IF($K$14=$DG$13,AA59,Z59)))</f>
        <v>#N/A</v>
      </c>
      <c r="AC59" s="205">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223" t="str">
        <f t="shared" si="19"/>
        <v/>
      </c>
      <c r="AE59" s="221" t="str">
        <f t="shared" si="20"/>
        <v/>
      </c>
      <c r="AF59" s="222">
        <f t="shared" si="21"/>
        <v>0</v>
      </c>
      <c r="AG59" s="117" t="e">
        <f t="shared" si="22"/>
        <v>#VALUE!</v>
      </c>
      <c r="AH59" s="117" t="e">
        <f t="shared" si="23"/>
        <v>#VALUE!</v>
      </c>
      <c r="AI59" s="117" t="e">
        <f t="shared" si="24"/>
        <v>#VALUE!</v>
      </c>
      <c r="AJ59" s="117" t="e">
        <f t="shared" si="25"/>
        <v>#VALUE!</v>
      </c>
      <c r="AK59" s="117" t="e">
        <f t="shared" si="26"/>
        <v>#VALUE!</v>
      </c>
      <c r="AL59" s="117" t="e">
        <f t="shared" si="27"/>
        <v>#VALUE!</v>
      </c>
      <c r="AM59" s="117">
        <f>(IF(I59&lt;&gt;"",(IF(I59='Emission Factors'!$B$3,AI59,AJ59)),0))</f>
        <v>0</v>
      </c>
      <c r="AN59" s="117" t="str">
        <f t="shared" si="16"/>
        <v/>
      </c>
      <c r="AO59" s="235" t="str">
        <f t="shared" si="12"/>
        <v/>
      </c>
      <c r="AP59" s="182" t="str">
        <f>IF('Inputs for Conserved Energy'!AB48&lt;&gt;"",'Inputs for Conserved Energy'!AB48,(IF(OR(J59&lt;&gt;"",K59&lt;&gt;"",L59&lt;&gt;"",M59&lt;&gt;""),((J59*0.00341214)+K59+L59-IF(I59="Electricity",M59*0.00341214,M59)),"")))</f>
        <v/>
      </c>
      <c r="AQ59" s="235" t="str">
        <f>IF('Inputs for Conserved Energy'!AC48&lt;&gt;"",'Inputs for Conserved Energy'!AC48,IF(AND(AP59&lt;&gt;"",AP59&gt;0),AD59/AP59,""))</f>
        <v/>
      </c>
      <c r="AR59" s="182" t="str">
        <f>IF('Inputs for Conserved Energy'!AD48&lt;&gt;"",'Inputs for Conserved Energy'!AD48,IF(AP59&lt;&gt;"",AP59/3.41214,""))</f>
        <v/>
      </c>
      <c r="AS59" s="179" t="str">
        <f>IF('Inputs for Conserved Energy'!AE48&lt;&gt;"",'Inputs for Conserved Energy'!AE48,IF(AND(AR59&lt;&gt;"",AR59&gt;0),AD59/AR58,""))</f>
        <v/>
      </c>
    </row>
    <row r="60" spans="2:45" x14ac:dyDescent="0.25">
      <c r="B60" s="243"/>
      <c r="C60" s="49"/>
      <c r="D60" s="146" t="str">
        <f t="shared" si="17"/>
        <v/>
      </c>
      <c r="E60" s="162" t="str">
        <f>IF('Inputs for Conserved Energy'!E49&lt;&gt;"",'Inputs for Conserved Energy'!E49,"")</f>
        <v/>
      </c>
      <c r="F60" s="163"/>
      <c r="G60" s="119" t="str">
        <f>IF('Inputs for Conserved Energy'!F49&lt;&gt;"",'Inputs for Conserved Energy'!F49,"")</f>
        <v/>
      </c>
      <c r="H60" s="114" t="str">
        <f>IF('Inputs for Conserved Energy'!G49&lt;&gt;"",'Inputs for Conserved Energy'!G49,"")</f>
        <v/>
      </c>
      <c r="I60" s="120" t="str">
        <f>IF('Inputs for Conserved Energy'!H49&lt;&gt;"",'Inputs for Conserved Energy'!H49,"")</f>
        <v/>
      </c>
      <c r="J60" s="125" t="str">
        <f>IF('Inputs for Conserved Energy'!I49&lt;&gt;"",'Inputs for Conserved Energy'!I49,"")</f>
        <v/>
      </c>
      <c r="K60" s="115" t="str">
        <f>IF('Inputs for Conserved Energy'!J49&lt;&gt;"",'Inputs for Conserved Energy'!J49,"")</f>
        <v/>
      </c>
      <c r="L60" s="126" t="str">
        <f>IF('Inputs for Conserved Energy'!K49&lt;&gt;"",'Inputs for Conserved Energy'!K49,"")</f>
        <v/>
      </c>
      <c r="M60" s="125" t="str">
        <f>IF('Inputs for Conserved Energy'!L49&lt;&gt;"",'Inputs for Conserved Energy'!L49,"")</f>
        <v/>
      </c>
      <c r="N60" s="120" t="str">
        <f>IF('Inputs for Conserved Energy'!M49&lt;&gt;"",'Inputs for Conserved Energy'!M49,"")</f>
        <v/>
      </c>
      <c r="O60" s="130" t="str">
        <f>IF('Inputs for Conserved Energy'!N49&lt;&gt;"",'Inputs for Conserved Energy'!N49,"")</f>
        <v/>
      </c>
      <c r="P60" s="120" t="str">
        <f>IF('Inputs for Conserved Energy'!O49&lt;&gt;"",'Inputs for Conserved Energy'!O49,"")</f>
        <v/>
      </c>
      <c r="Q60" s="119" t="str">
        <f>IF('Inputs for Conserved Energy'!P49&lt;&gt;"",'Inputs for Conserved Energy'!P49,"")</f>
        <v/>
      </c>
      <c r="R60" s="114" t="str">
        <f>IF('Inputs for Conserved Energy'!Q49&lt;&gt;"",'Inputs for Conserved Energy'!Q49,"")</f>
        <v/>
      </c>
      <c r="S60" s="215" t="str">
        <f>IF('Inputs for Conserved Energy'!R49&lt;&gt;"",'Inputs for Conserved Energy'!R49,(IF(E60&lt;&gt;"",0.05,"")))</f>
        <v/>
      </c>
      <c r="T60" s="217" t="str">
        <f>IF('Inputs for Conserved Energy'!S49&lt;&gt;"",'Inputs for Conserved Energy'!S49,(IF(E60&lt;&gt;"",10,"")))</f>
        <v/>
      </c>
      <c r="U60" s="135" t="str">
        <f>IF('Inputs for Conserved Energy'!T49&lt;&gt;"",'Inputs for Conserved Energy'!T49,(IF(E60&lt;&gt;"",0.035,"")))</f>
        <v/>
      </c>
      <c r="V60" s="216" t="str">
        <f>IF('Inputs for Conserved Energy'!U49&lt;&gt;"",'Inputs for Conserved Energy'!U49,(IF(E60&lt;&gt;"",0.035,"")))</f>
        <v/>
      </c>
      <c r="W60" s="177" t="str">
        <f t="shared" si="18"/>
        <v/>
      </c>
      <c r="X60" s="202">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204">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204" t="e">
        <f>IF(AND($G$12&lt;&gt;"",$G$14&lt;&gt;""),$G$12*AL60/T60,IF($I$12="AK",'Grid Emissions'!C39*0.000001,IF($I$12="DC",'Grid Emissions'!C46*0.000001,IF($I$12="HI",'Grid Emissions'!C50*0.000001,IF($I$12="PR",'Grid Emissions'!C78*0.000001,(VLOOKUP($I$12,'Grid Emission Forecast'!$B$4:$AF$52,MATCH(T60,'Grid Emission Forecast'!$B$4:$AF$4,0),FALSE)*0.000001)*(1-($O$12)))))))</f>
        <v>#N/A</v>
      </c>
      <c r="AA60" s="204" t="e">
        <f>IF($I$12="AK",'Grid Emissions'!C39*0.000001,IF($I$12="DC",'Grid Emissions'!C46*0.000001,IF($I$12="HI",'Grid Emissions'!C50*0.000001,IF($I$12="PR",'Grid Emissions'!C78*0.000001,(VLOOKUP($I$12,'Grid Emission Forecast'!$B$57:$AF$105,MATCH(T60,'Grid Emission Forecast'!$B$57:$AF$57,0),FALSE)*0.000001)*(1-($O$12))))))</f>
        <v>#N/A</v>
      </c>
      <c r="AB60" s="204" t="e">
        <f>IF($K$14=$DG$11,'Emission Factors'!$C$3,IF($K$14=$DG$12,Z60,IF($K$14=$DG$13,AA60,Z60)))</f>
        <v>#N/A</v>
      </c>
      <c r="AC60" s="205">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223" t="str">
        <f t="shared" si="19"/>
        <v/>
      </c>
      <c r="AE60" s="221" t="str">
        <f t="shared" si="20"/>
        <v/>
      </c>
      <c r="AF60" s="222">
        <f t="shared" si="21"/>
        <v>0</v>
      </c>
      <c r="AG60" s="117" t="e">
        <f t="shared" si="22"/>
        <v>#VALUE!</v>
      </c>
      <c r="AH60" s="117" t="e">
        <f t="shared" si="23"/>
        <v>#VALUE!</v>
      </c>
      <c r="AI60" s="117" t="e">
        <f t="shared" si="24"/>
        <v>#VALUE!</v>
      </c>
      <c r="AJ60" s="117" t="e">
        <f t="shared" si="25"/>
        <v>#VALUE!</v>
      </c>
      <c r="AK60" s="117" t="e">
        <f t="shared" si="26"/>
        <v>#VALUE!</v>
      </c>
      <c r="AL60" s="117" t="e">
        <f t="shared" si="27"/>
        <v>#VALUE!</v>
      </c>
      <c r="AM60" s="117">
        <f>(IF(I60&lt;&gt;"",(IF(I60='Emission Factors'!$B$3,AI60,AJ60)),0))</f>
        <v>0</v>
      </c>
      <c r="AN60" s="117" t="str">
        <f t="shared" si="16"/>
        <v/>
      </c>
      <c r="AO60" s="235" t="str">
        <f t="shared" si="12"/>
        <v/>
      </c>
      <c r="AP60" s="182" t="str">
        <f>IF('Inputs for Conserved Energy'!AB49&lt;&gt;"",'Inputs for Conserved Energy'!AB49,(IF(OR(J60&lt;&gt;"",K60&lt;&gt;"",L60&lt;&gt;"",M60&lt;&gt;""),((J60*0.00341214)+K60+L60-IF(I60="Electricity",M60*0.00341214,M60)),"")))</f>
        <v/>
      </c>
      <c r="AQ60" s="235" t="str">
        <f>IF('Inputs for Conserved Energy'!AC49&lt;&gt;"",'Inputs for Conserved Energy'!AC49,IF(AND(AP60&lt;&gt;"",AP60&gt;0),AD60/AP60,""))</f>
        <v/>
      </c>
      <c r="AR60" s="182" t="str">
        <f>IF('Inputs for Conserved Energy'!AD49&lt;&gt;"",'Inputs for Conserved Energy'!AD49,IF(AP60&lt;&gt;"",AP60/3.41214,""))</f>
        <v/>
      </c>
      <c r="AS60" s="179" t="str">
        <f>IF('Inputs for Conserved Energy'!AE49&lt;&gt;"",'Inputs for Conserved Energy'!AE49,IF(AND(AR60&lt;&gt;"",AR60&gt;0),AD60/AR59,""))</f>
        <v/>
      </c>
    </row>
    <row r="61" spans="2:45" x14ac:dyDescent="0.25">
      <c r="B61" s="243"/>
      <c r="C61" s="49"/>
      <c r="D61" s="146" t="str">
        <f t="shared" si="17"/>
        <v/>
      </c>
      <c r="E61" s="162" t="str">
        <f>IF('Inputs for Conserved Energy'!E50&lt;&gt;"",'Inputs for Conserved Energy'!E50,"")</f>
        <v/>
      </c>
      <c r="F61" s="163"/>
      <c r="G61" s="119" t="str">
        <f>IF('Inputs for Conserved Energy'!F50&lt;&gt;"",'Inputs for Conserved Energy'!F50,"")</f>
        <v/>
      </c>
      <c r="H61" s="114" t="str">
        <f>IF('Inputs for Conserved Energy'!G50&lt;&gt;"",'Inputs for Conserved Energy'!G50,"")</f>
        <v/>
      </c>
      <c r="I61" s="120" t="str">
        <f>IF('Inputs for Conserved Energy'!H50&lt;&gt;"",'Inputs for Conserved Energy'!H50,"")</f>
        <v/>
      </c>
      <c r="J61" s="125" t="str">
        <f>IF('Inputs for Conserved Energy'!I50&lt;&gt;"",'Inputs for Conserved Energy'!I50,"")</f>
        <v/>
      </c>
      <c r="K61" s="115" t="str">
        <f>IF('Inputs for Conserved Energy'!J50&lt;&gt;"",'Inputs for Conserved Energy'!J50,"")</f>
        <v/>
      </c>
      <c r="L61" s="126" t="str">
        <f>IF('Inputs for Conserved Energy'!K50&lt;&gt;"",'Inputs for Conserved Energy'!K50,"")</f>
        <v/>
      </c>
      <c r="M61" s="125" t="str">
        <f>IF('Inputs for Conserved Energy'!L50&lt;&gt;"",'Inputs for Conserved Energy'!L50,"")</f>
        <v/>
      </c>
      <c r="N61" s="120" t="str">
        <f>IF('Inputs for Conserved Energy'!M50&lt;&gt;"",'Inputs for Conserved Energy'!M50,"")</f>
        <v/>
      </c>
      <c r="O61" s="130" t="str">
        <f>IF('Inputs for Conserved Energy'!N50&lt;&gt;"",'Inputs for Conserved Energy'!N50,"")</f>
        <v/>
      </c>
      <c r="P61" s="120" t="str">
        <f>IF('Inputs for Conserved Energy'!O50&lt;&gt;"",'Inputs for Conserved Energy'!O50,"")</f>
        <v/>
      </c>
      <c r="Q61" s="119" t="str">
        <f>IF('Inputs for Conserved Energy'!P50&lt;&gt;"",'Inputs for Conserved Energy'!P50,"")</f>
        <v/>
      </c>
      <c r="R61" s="114" t="str">
        <f>IF('Inputs for Conserved Energy'!Q50&lt;&gt;"",'Inputs for Conserved Energy'!Q50,"")</f>
        <v/>
      </c>
      <c r="S61" s="215" t="str">
        <f>IF('Inputs for Conserved Energy'!R50&lt;&gt;"",'Inputs for Conserved Energy'!R50,(IF(E61&lt;&gt;"",0.05,"")))</f>
        <v/>
      </c>
      <c r="T61" s="217" t="str">
        <f>IF('Inputs for Conserved Energy'!S50&lt;&gt;"",'Inputs for Conserved Energy'!S50,(IF(E61&lt;&gt;"",10,"")))</f>
        <v/>
      </c>
      <c r="U61" s="135" t="str">
        <f>IF('Inputs for Conserved Energy'!T50&lt;&gt;"",'Inputs for Conserved Energy'!T50,(IF(E61&lt;&gt;"",0.035,"")))</f>
        <v/>
      </c>
      <c r="V61" s="216" t="str">
        <f>IF('Inputs for Conserved Energy'!U50&lt;&gt;"",'Inputs for Conserved Energy'!U50,(IF(E61&lt;&gt;"",0.035,"")))</f>
        <v/>
      </c>
      <c r="W61" s="177" t="str">
        <f t="shared" si="18"/>
        <v/>
      </c>
      <c r="X61" s="202">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204">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204" t="e">
        <f>IF(AND($G$12&lt;&gt;"",$G$14&lt;&gt;""),$G$12*AL61/T61,IF($I$12="AK",'Grid Emissions'!C40*0.000001,IF($I$12="DC",'Grid Emissions'!C47*0.000001,IF($I$12="HI",'Grid Emissions'!C51*0.000001,IF($I$12="PR",'Grid Emissions'!C79*0.000001,(VLOOKUP($I$12,'Grid Emission Forecast'!$B$4:$AF$52,MATCH(T61,'Grid Emission Forecast'!$B$4:$AF$4,0),FALSE)*0.000001)*(1-($O$12)))))))</f>
        <v>#N/A</v>
      </c>
      <c r="AA61" s="204" t="e">
        <f>IF($I$12="AK",'Grid Emissions'!C40*0.000001,IF($I$12="DC",'Grid Emissions'!C47*0.000001,IF($I$12="HI",'Grid Emissions'!C51*0.000001,IF($I$12="PR",'Grid Emissions'!C79*0.000001,(VLOOKUP($I$12,'Grid Emission Forecast'!$B$57:$AF$105,MATCH(T61,'Grid Emission Forecast'!$B$57:$AF$57,0),FALSE)*0.000001)*(1-($O$12))))))</f>
        <v>#N/A</v>
      </c>
      <c r="AB61" s="204" t="e">
        <f>IF($K$14=$DG$11,'Emission Factors'!$C$3,IF($K$14=$DG$12,Z61,IF($K$14=$DG$13,AA61,Z61)))</f>
        <v>#N/A</v>
      </c>
      <c r="AC61" s="205">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223" t="str">
        <f t="shared" si="19"/>
        <v/>
      </c>
      <c r="AE61" s="221" t="str">
        <f t="shared" si="20"/>
        <v/>
      </c>
      <c r="AF61" s="222">
        <f t="shared" si="21"/>
        <v>0</v>
      </c>
      <c r="AG61" s="117" t="e">
        <f t="shared" si="22"/>
        <v>#VALUE!</v>
      </c>
      <c r="AH61" s="117" t="e">
        <f t="shared" si="23"/>
        <v>#VALUE!</v>
      </c>
      <c r="AI61" s="117" t="e">
        <f t="shared" si="24"/>
        <v>#VALUE!</v>
      </c>
      <c r="AJ61" s="117" t="e">
        <f t="shared" si="25"/>
        <v>#VALUE!</v>
      </c>
      <c r="AK61" s="117" t="e">
        <f t="shared" si="26"/>
        <v>#VALUE!</v>
      </c>
      <c r="AL61" s="117" t="e">
        <f t="shared" si="27"/>
        <v>#VALUE!</v>
      </c>
      <c r="AM61" s="117">
        <f>(IF(I61&lt;&gt;"",(IF(I61='Emission Factors'!$B$3,AI61,AJ61)),0))</f>
        <v>0</v>
      </c>
      <c r="AN61" s="117" t="str">
        <f t="shared" si="16"/>
        <v/>
      </c>
      <c r="AO61" s="235" t="str">
        <f t="shared" si="12"/>
        <v/>
      </c>
      <c r="AP61" s="182" t="str">
        <f>IF('Inputs for Conserved Energy'!AB50&lt;&gt;"",'Inputs for Conserved Energy'!AB50,(IF(OR(J61&lt;&gt;"",K61&lt;&gt;"",L61&lt;&gt;"",M61&lt;&gt;""),((J61*0.00341214)+K61+L61-IF(I61="Electricity",M61*0.00341214,M61)),"")))</f>
        <v/>
      </c>
      <c r="AQ61" s="235" t="str">
        <f>IF('Inputs for Conserved Energy'!AC50&lt;&gt;"",'Inputs for Conserved Energy'!AC50,IF(AND(AP61&lt;&gt;"",AP61&gt;0),AD61/AP61,""))</f>
        <v/>
      </c>
      <c r="AR61" s="182" t="str">
        <f>IF('Inputs for Conserved Energy'!AD50&lt;&gt;"",'Inputs for Conserved Energy'!AD50,IF(AP61&lt;&gt;"",AP61/3.41214,""))</f>
        <v/>
      </c>
      <c r="AS61" s="179" t="str">
        <f>IF('Inputs for Conserved Energy'!AE50&lt;&gt;"",'Inputs for Conserved Energy'!AE50,IF(AND(AR61&lt;&gt;"",AR61&gt;0),AD61/AR60,""))</f>
        <v/>
      </c>
    </row>
    <row r="62" spans="2:45" x14ac:dyDescent="0.25">
      <c r="B62" s="243"/>
      <c r="C62" s="49"/>
      <c r="D62" s="146" t="str">
        <f t="shared" si="17"/>
        <v/>
      </c>
      <c r="E62" s="162" t="str">
        <f>IF('Inputs for Conserved Energy'!E51&lt;&gt;"",'Inputs for Conserved Energy'!E51,"")</f>
        <v/>
      </c>
      <c r="F62" s="163"/>
      <c r="G62" s="119" t="str">
        <f>IF('Inputs for Conserved Energy'!F51&lt;&gt;"",'Inputs for Conserved Energy'!F51,"")</f>
        <v/>
      </c>
      <c r="H62" s="114" t="str">
        <f>IF('Inputs for Conserved Energy'!G51&lt;&gt;"",'Inputs for Conserved Energy'!G51,"")</f>
        <v/>
      </c>
      <c r="I62" s="120" t="str">
        <f>IF('Inputs for Conserved Energy'!H51&lt;&gt;"",'Inputs for Conserved Energy'!H51,"")</f>
        <v/>
      </c>
      <c r="J62" s="125" t="str">
        <f>IF('Inputs for Conserved Energy'!I51&lt;&gt;"",'Inputs for Conserved Energy'!I51,"")</f>
        <v/>
      </c>
      <c r="K62" s="115" t="str">
        <f>IF('Inputs for Conserved Energy'!J51&lt;&gt;"",'Inputs for Conserved Energy'!J51,"")</f>
        <v/>
      </c>
      <c r="L62" s="126" t="str">
        <f>IF('Inputs for Conserved Energy'!K51&lt;&gt;"",'Inputs for Conserved Energy'!K51,"")</f>
        <v/>
      </c>
      <c r="M62" s="125" t="str">
        <f>IF('Inputs for Conserved Energy'!L51&lt;&gt;"",'Inputs for Conserved Energy'!L51,"")</f>
        <v/>
      </c>
      <c r="N62" s="120" t="str">
        <f>IF('Inputs for Conserved Energy'!M51&lt;&gt;"",'Inputs for Conserved Energy'!M51,"")</f>
        <v/>
      </c>
      <c r="O62" s="130" t="str">
        <f>IF('Inputs for Conserved Energy'!N51&lt;&gt;"",'Inputs for Conserved Energy'!N51,"")</f>
        <v/>
      </c>
      <c r="P62" s="120" t="str">
        <f>IF('Inputs for Conserved Energy'!O51&lt;&gt;"",'Inputs for Conserved Energy'!O51,"")</f>
        <v/>
      </c>
      <c r="Q62" s="119" t="str">
        <f>IF('Inputs for Conserved Energy'!P51&lt;&gt;"",'Inputs for Conserved Energy'!P51,"")</f>
        <v/>
      </c>
      <c r="R62" s="114" t="str">
        <f>IF('Inputs for Conserved Energy'!Q51&lt;&gt;"",'Inputs for Conserved Energy'!Q51,"")</f>
        <v/>
      </c>
      <c r="S62" s="215" t="str">
        <f>IF('Inputs for Conserved Energy'!R51&lt;&gt;"",'Inputs for Conserved Energy'!R51,(IF(E62&lt;&gt;"",0.05,"")))</f>
        <v/>
      </c>
      <c r="T62" s="217" t="str">
        <f>IF('Inputs for Conserved Energy'!S51&lt;&gt;"",'Inputs for Conserved Energy'!S51,(IF(E62&lt;&gt;"",10,"")))</f>
        <v/>
      </c>
      <c r="U62" s="135" t="str">
        <f>IF('Inputs for Conserved Energy'!T51&lt;&gt;"",'Inputs for Conserved Energy'!T51,(IF(E62&lt;&gt;"",0.035,"")))</f>
        <v/>
      </c>
      <c r="V62" s="216" t="str">
        <f>IF('Inputs for Conserved Energy'!U51&lt;&gt;"",'Inputs for Conserved Energy'!U51,(IF(E62&lt;&gt;"",0.035,"")))</f>
        <v/>
      </c>
      <c r="W62" s="177" t="str">
        <f t="shared" si="18"/>
        <v/>
      </c>
      <c r="X62" s="202">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204">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204" t="e">
        <f>IF(AND($G$12&lt;&gt;"",$G$14&lt;&gt;""),$G$12*AL62/T62,IF($I$12="AK",'Grid Emissions'!C41*0.000001,IF($I$12="DC",'Grid Emissions'!C48*0.000001,IF($I$12="HI",'Grid Emissions'!C52*0.000001,IF($I$12="PR",'Grid Emissions'!C80*0.000001,(VLOOKUP($I$12,'Grid Emission Forecast'!$B$4:$AF$52,MATCH(T62,'Grid Emission Forecast'!$B$4:$AF$4,0),FALSE)*0.000001)*(1-($O$12)))))))</f>
        <v>#N/A</v>
      </c>
      <c r="AA62" s="204" t="e">
        <f>IF($I$12="AK",'Grid Emissions'!C41*0.000001,IF($I$12="DC",'Grid Emissions'!C48*0.000001,IF($I$12="HI",'Grid Emissions'!C52*0.000001,IF($I$12="PR",'Grid Emissions'!C80*0.000001,(VLOOKUP($I$12,'Grid Emission Forecast'!$B$57:$AF$105,MATCH(T62,'Grid Emission Forecast'!$B$57:$AF$57,0),FALSE)*0.000001)*(1-($O$12))))))</f>
        <v>#N/A</v>
      </c>
      <c r="AB62" s="204" t="e">
        <f>IF($K$14=$DG$11,'Emission Factors'!$C$3,IF($K$14=$DG$12,Z62,IF($K$14=$DG$13,AA62,Z62)))</f>
        <v>#N/A</v>
      </c>
      <c r="AC62" s="205">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223" t="str">
        <f t="shared" si="19"/>
        <v/>
      </c>
      <c r="AE62" s="221" t="str">
        <f t="shared" si="20"/>
        <v/>
      </c>
      <c r="AF62" s="222">
        <f t="shared" si="21"/>
        <v>0</v>
      </c>
      <c r="AG62" s="117" t="e">
        <f t="shared" si="22"/>
        <v>#VALUE!</v>
      </c>
      <c r="AH62" s="117" t="e">
        <f t="shared" si="23"/>
        <v>#VALUE!</v>
      </c>
      <c r="AI62" s="117" t="e">
        <f t="shared" si="24"/>
        <v>#VALUE!</v>
      </c>
      <c r="AJ62" s="117" t="e">
        <f t="shared" si="25"/>
        <v>#VALUE!</v>
      </c>
      <c r="AK62" s="117" t="e">
        <f t="shared" si="26"/>
        <v>#VALUE!</v>
      </c>
      <c r="AL62" s="117" t="e">
        <f t="shared" si="27"/>
        <v>#VALUE!</v>
      </c>
      <c r="AM62" s="117">
        <f>(IF(I62&lt;&gt;"",(IF(I62='Emission Factors'!$B$3,AI62,AJ62)),0))</f>
        <v>0</v>
      </c>
      <c r="AN62" s="117" t="str">
        <f t="shared" si="16"/>
        <v/>
      </c>
      <c r="AO62" s="235" t="str">
        <f t="shared" si="12"/>
        <v/>
      </c>
      <c r="AP62" s="182" t="str">
        <f>IF('Inputs for Conserved Energy'!AB51&lt;&gt;"",'Inputs for Conserved Energy'!AB51,(IF(OR(J62&lt;&gt;"",K62&lt;&gt;"",L62&lt;&gt;"",M62&lt;&gt;""),((J62*0.00341214)+K62+L62-IF(I62="Electricity",M62*0.00341214,M62)),"")))</f>
        <v/>
      </c>
      <c r="AQ62" s="235" t="str">
        <f>IF('Inputs for Conserved Energy'!AC51&lt;&gt;"",'Inputs for Conserved Energy'!AC51,IF(AND(AP62&lt;&gt;"",AP62&gt;0),AD62/AP62,""))</f>
        <v/>
      </c>
      <c r="AR62" s="182" t="str">
        <f>IF('Inputs for Conserved Energy'!AD51&lt;&gt;"",'Inputs for Conserved Energy'!AD51,IF(AP62&lt;&gt;"",AP62/3.41214,""))</f>
        <v/>
      </c>
      <c r="AS62" s="179" t="str">
        <f>IF('Inputs for Conserved Energy'!AE51&lt;&gt;"",'Inputs for Conserved Energy'!AE51,IF(AND(AR62&lt;&gt;"",AR62&gt;0),AD62/AR61,""))</f>
        <v/>
      </c>
    </row>
    <row r="63" spans="2:45" x14ac:dyDescent="0.25">
      <c r="B63" s="243"/>
      <c r="C63" s="49"/>
      <c r="D63" s="146" t="str">
        <f t="shared" si="17"/>
        <v/>
      </c>
      <c r="E63" s="162" t="str">
        <f>IF('Inputs for Conserved Energy'!E52&lt;&gt;"",'Inputs for Conserved Energy'!E52,"")</f>
        <v/>
      </c>
      <c r="F63" s="163"/>
      <c r="G63" s="119" t="str">
        <f>IF('Inputs for Conserved Energy'!F52&lt;&gt;"",'Inputs for Conserved Energy'!F52,"")</f>
        <v/>
      </c>
      <c r="H63" s="114" t="str">
        <f>IF('Inputs for Conserved Energy'!G52&lt;&gt;"",'Inputs for Conserved Energy'!G52,"")</f>
        <v/>
      </c>
      <c r="I63" s="120" t="str">
        <f>IF('Inputs for Conserved Energy'!H52&lt;&gt;"",'Inputs for Conserved Energy'!H52,"")</f>
        <v/>
      </c>
      <c r="J63" s="125" t="str">
        <f>IF('Inputs for Conserved Energy'!I52&lt;&gt;"",'Inputs for Conserved Energy'!I52,"")</f>
        <v/>
      </c>
      <c r="K63" s="115" t="str">
        <f>IF('Inputs for Conserved Energy'!J52&lt;&gt;"",'Inputs for Conserved Energy'!J52,"")</f>
        <v/>
      </c>
      <c r="L63" s="126" t="str">
        <f>IF('Inputs for Conserved Energy'!K52&lt;&gt;"",'Inputs for Conserved Energy'!K52,"")</f>
        <v/>
      </c>
      <c r="M63" s="125" t="str">
        <f>IF('Inputs for Conserved Energy'!L52&lt;&gt;"",'Inputs for Conserved Energy'!L52,"")</f>
        <v/>
      </c>
      <c r="N63" s="120" t="str">
        <f>IF('Inputs for Conserved Energy'!M52&lt;&gt;"",'Inputs for Conserved Energy'!M52,"")</f>
        <v/>
      </c>
      <c r="O63" s="130" t="str">
        <f>IF('Inputs for Conserved Energy'!N52&lt;&gt;"",'Inputs for Conserved Energy'!N52,"")</f>
        <v/>
      </c>
      <c r="P63" s="120" t="str">
        <f>IF('Inputs for Conserved Energy'!O52&lt;&gt;"",'Inputs for Conserved Energy'!O52,"")</f>
        <v/>
      </c>
      <c r="Q63" s="119" t="str">
        <f>IF('Inputs for Conserved Energy'!P52&lt;&gt;"",'Inputs for Conserved Energy'!P52,"")</f>
        <v/>
      </c>
      <c r="R63" s="114" t="str">
        <f>IF('Inputs for Conserved Energy'!Q52&lt;&gt;"",'Inputs for Conserved Energy'!Q52,"")</f>
        <v/>
      </c>
      <c r="S63" s="215" t="str">
        <f>IF('Inputs for Conserved Energy'!R52&lt;&gt;"",'Inputs for Conserved Energy'!R52,(IF(E63&lt;&gt;"",0.05,"")))</f>
        <v/>
      </c>
      <c r="T63" s="217" t="str">
        <f>IF('Inputs for Conserved Energy'!S52&lt;&gt;"",'Inputs for Conserved Energy'!S52,(IF(E63&lt;&gt;"",10,"")))</f>
        <v/>
      </c>
      <c r="U63" s="135" t="str">
        <f>IF('Inputs for Conserved Energy'!T52&lt;&gt;"",'Inputs for Conserved Energy'!T52,(IF(E63&lt;&gt;"",0.035,"")))</f>
        <v/>
      </c>
      <c r="V63" s="216" t="str">
        <f>IF('Inputs for Conserved Energy'!U52&lt;&gt;"",'Inputs for Conserved Energy'!U52,(IF(E63&lt;&gt;"",0.035,"")))</f>
        <v/>
      </c>
      <c r="W63" s="177" t="str">
        <f t="shared" si="18"/>
        <v/>
      </c>
      <c r="X63" s="202">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204">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204" t="e">
        <f>IF(AND($G$12&lt;&gt;"",$G$14&lt;&gt;""),$G$12*AL63/T63,IF($I$12="AK",'Grid Emissions'!C42*0.000001,IF($I$12="DC",'Grid Emissions'!C49*0.000001,IF($I$12="HI",'Grid Emissions'!C53*0.000001,IF($I$12="PR",'Grid Emissions'!C81*0.000001,(VLOOKUP($I$12,'Grid Emission Forecast'!$B$4:$AF$52,MATCH(T63,'Grid Emission Forecast'!$B$4:$AF$4,0),FALSE)*0.000001)*(1-($O$12)))))))</f>
        <v>#N/A</v>
      </c>
      <c r="AA63" s="204" t="e">
        <f>IF($I$12="AK",'Grid Emissions'!C42*0.000001,IF($I$12="DC",'Grid Emissions'!C49*0.000001,IF($I$12="HI",'Grid Emissions'!C53*0.000001,IF($I$12="PR",'Grid Emissions'!C81*0.000001,(VLOOKUP($I$12,'Grid Emission Forecast'!$B$57:$AF$105,MATCH(T63,'Grid Emission Forecast'!$B$57:$AF$57,0),FALSE)*0.000001)*(1-($O$12))))))</f>
        <v>#N/A</v>
      </c>
      <c r="AB63" s="204" t="e">
        <f>IF($K$14=$DG$11,'Emission Factors'!$C$3,IF($K$14=$DG$12,Z63,IF($K$14=$DG$13,AA63,Z63)))</f>
        <v>#N/A</v>
      </c>
      <c r="AC63" s="205">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223" t="str">
        <f t="shared" si="19"/>
        <v/>
      </c>
      <c r="AE63" s="221" t="str">
        <f t="shared" si="20"/>
        <v/>
      </c>
      <c r="AF63" s="222">
        <f t="shared" si="21"/>
        <v>0</v>
      </c>
      <c r="AG63" s="117" t="e">
        <f t="shared" si="22"/>
        <v>#VALUE!</v>
      </c>
      <c r="AH63" s="117" t="e">
        <f t="shared" si="23"/>
        <v>#VALUE!</v>
      </c>
      <c r="AI63" s="117" t="e">
        <f t="shared" si="24"/>
        <v>#VALUE!</v>
      </c>
      <c r="AJ63" s="117" t="e">
        <f t="shared" si="25"/>
        <v>#VALUE!</v>
      </c>
      <c r="AK63" s="117" t="e">
        <f t="shared" si="26"/>
        <v>#VALUE!</v>
      </c>
      <c r="AL63" s="117" t="e">
        <f t="shared" si="27"/>
        <v>#VALUE!</v>
      </c>
      <c r="AM63" s="117">
        <f>(IF(I63&lt;&gt;"",(IF(I63='Emission Factors'!$B$3,AI63,AJ63)),0))</f>
        <v>0</v>
      </c>
      <c r="AN63" s="117" t="str">
        <f t="shared" si="16"/>
        <v/>
      </c>
      <c r="AO63" s="235" t="str">
        <f t="shared" si="12"/>
        <v/>
      </c>
      <c r="AP63" s="182" t="str">
        <f>IF('Inputs for Conserved Energy'!AB52&lt;&gt;"",'Inputs for Conserved Energy'!AB52,(IF(OR(J63&lt;&gt;"",K63&lt;&gt;"",L63&lt;&gt;"",M63&lt;&gt;""),((J63*0.00341214)+K63+L63-IF(I63="Electricity",M63*0.00341214,M63)),"")))</f>
        <v/>
      </c>
      <c r="AQ63" s="235" t="str">
        <f>IF('Inputs for Conserved Energy'!AC52&lt;&gt;"",'Inputs for Conserved Energy'!AC52,IF(AND(AP63&lt;&gt;"",AP63&gt;0),AD63/AP63,""))</f>
        <v/>
      </c>
      <c r="AR63" s="182" t="str">
        <f>IF('Inputs for Conserved Energy'!AD52&lt;&gt;"",'Inputs for Conserved Energy'!AD52,IF(AP63&lt;&gt;"",AP63/3.41214,""))</f>
        <v/>
      </c>
      <c r="AS63" s="179" t="str">
        <f>IF('Inputs for Conserved Energy'!AE52&lt;&gt;"",'Inputs for Conserved Energy'!AE52,IF(AND(AR63&lt;&gt;"",AR63&gt;0),AD63/AR62,""))</f>
        <v/>
      </c>
    </row>
    <row r="64" spans="2:45" x14ac:dyDescent="0.25">
      <c r="B64" s="243"/>
      <c r="C64" s="49"/>
      <c r="D64" s="146" t="str">
        <f t="shared" si="17"/>
        <v/>
      </c>
      <c r="E64" s="162" t="str">
        <f>IF('Inputs for Conserved Energy'!E53&lt;&gt;"",'Inputs for Conserved Energy'!E53,"")</f>
        <v/>
      </c>
      <c r="F64" s="163"/>
      <c r="G64" s="119" t="str">
        <f>IF('Inputs for Conserved Energy'!F53&lt;&gt;"",'Inputs for Conserved Energy'!F53,"")</f>
        <v/>
      </c>
      <c r="H64" s="114" t="str">
        <f>IF('Inputs for Conserved Energy'!G53&lt;&gt;"",'Inputs for Conserved Energy'!G53,"")</f>
        <v/>
      </c>
      <c r="I64" s="120" t="str">
        <f>IF('Inputs for Conserved Energy'!H53&lt;&gt;"",'Inputs for Conserved Energy'!H53,"")</f>
        <v/>
      </c>
      <c r="J64" s="125" t="str">
        <f>IF('Inputs for Conserved Energy'!I53&lt;&gt;"",'Inputs for Conserved Energy'!I53,"")</f>
        <v/>
      </c>
      <c r="K64" s="115" t="str">
        <f>IF('Inputs for Conserved Energy'!J53&lt;&gt;"",'Inputs for Conserved Energy'!J53,"")</f>
        <v/>
      </c>
      <c r="L64" s="126" t="str">
        <f>IF('Inputs for Conserved Energy'!K53&lt;&gt;"",'Inputs for Conserved Energy'!K53,"")</f>
        <v/>
      </c>
      <c r="M64" s="125" t="str">
        <f>IF('Inputs for Conserved Energy'!L53&lt;&gt;"",'Inputs for Conserved Energy'!L53,"")</f>
        <v/>
      </c>
      <c r="N64" s="120" t="str">
        <f>IF('Inputs for Conserved Energy'!M53&lt;&gt;"",'Inputs for Conserved Energy'!M53,"")</f>
        <v/>
      </c>
      <c r="O64" s="130" t="str">
        <f>IF('Inputs for Conserved Energy'!N53&lt;&gt;"",'Inputs for Conserved Energy'!N53,"")</f>
        <v/>
      </c>
      <c r="P64" s="120" t="str">
        <f>IF('Inputs for Conserved Energy'!O53&lt;&gt;"",'Inputs for Conserved Energy'!O53,"")</f>
        <v/>
      </c>
      <c r="Q64" s="119" t="str">
        <f>IF('Inputs for Conserved Energy'!P53&lt;&gt;"",'Inputs for Conserved Energy'!P53,"")</f>
        <v/>
      </c>
      <c r="R64" s="114" t="str">
        <f>IF('Inputs for Conserved Energy'!Q53&lt;&gt;"",'Inputs for Conserved Energy'!Q53,"")</f>
        <v/>
      </c>
      <c r="S64" s="215" t="str">
        <f>IF('Inputs for Conserved Energy'!R53&lt;&gt;"",'Inputs for Conserved Energy'!R53,(IF(E64&lt;&gt;"",0.05,"")))</f>
        <v/>
      </c>
      <c r="T64" s="217" t="str">
        <f>IF('Inputs for Conserved Energy'!S53&lt;&gt;"",'Inputs for Conserved Energy'!S53,(IF(E64&lt;&gt;"",10,"")))</f>
        <v/>
      </c>
      <c r="U64" s="135" t="str">
        <f>IF('Inputs for Conserved Energy'!T53&lt;&gt;"",'Inputs for Conserved Energy'!T53,(IF(E64&lt;&gt;"",0.035,"")))</f>
        <v/>
      </c>
      <c r="V64" s="216" t="str">
        <f>IF('Inputs for Conserved Energy'!U53&lt;&gt;"",'Inputs for Conserved Energy'!U53,(IF(E64&lt;&gt;"",0.035,"")))</f>
        <v/>
      </c>
      <c r="W64" s="177" t="str">
        <f t="shared" si="18"/>
        <v/>
      </c>
      <c r="X64" s="202">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204">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204" t="e">
        <f>IF(AND($G$12&lt;&gt;"",$G$14&lt;&gt;""),$G$12*AL64/T64,IF($I$12="AK",'Grid Emissions'!C43*0.000001,IF($I$12="DC",'Grid Emissions'!C50*0.000001,IF($I$12="HI",'Grid Emissions'!C54*0.000001,IF($I$12="PR",'Grid Emissions'!C82*0.000001,(VLOOKUP($I$12,'Grid Emission Forecast'!$B$4:$AF$52,MATCH(T64,'Grid Emission Forecast'!$B$4:$AF$4,0),FALSE)*0.000001)*(1-($O$12)))))))</f>
        <v>#N/A</v>
      </c>
      <c r="AA64" s="204" t="e">
        <f>IF($I$12="AK",'Grid Emissions'!C43*0.000001,IF($I$12="DC",'Grid Emissions'!C50*0.000001,IF($I$12="HI",'Grid Emissions'!C54*0.000001,IF($I$12="PR",'Grid Emissions'!C82*0.000001,(VLOOKUP($I$12,'Grid Emission Forecast'!$B$57:$AF$105,MATCH(T64,'Grid Emission Forecast'!$B$57:$AF$57,0),FALSE)*0.000001)*(1-($O$12))))))</f>
        <v>#N/A</v>
      </c>
      <c r="AB64" s="204" t="e">
        <f>IF($K$14=$DG$11,'Emission Factors'!$C$3,IF($K$14=$DG$12,Z64,IF($K$14=$DG$13,AA64,Z64)))</f>
        <v>#N/A</v>
      </c>
      <c r="AC64" s="205">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223" t="str">
        <f t="shared" si="19"/>
        <v/>
      </c>
      <c r="AE64" s="221" t="str">
        <f t="shared" si="20"/>
        <v/>
      </c>
      <c r="AF64" s="222">
        <f t="shared" si="21"/>
        <v>0</v>
      </c>
      <c r="AG64" s="117" t="e">
        <f t="shared" si="22"/>
        <v>#VALUE!</v>
      </c>
      <c r="AH64" s="117" t="e">
        <f t="shared" si="23"/>
        <v>#VALUE!</v>
      </c>
      <c r="AI64" s="117" t="e">
        <f t="shared" si="24"/>
        <v>#VALUE!</v>
      </c>
      <c r="AJ64" s="117" t="e">
        <f t="shared" si="25"/>
        <v>#VALUE!</v>
      </c>
      <c r="AK64" s="117" t="e">
        <f t="shared" si="26"/>
        <v>#VALUE!</v>
      </c>
      <c r="AL64" s="117" t="e">
        <f t="shared" si="27"/>
        <v>#VALUE!</v>
      </c>
      <c r="AM64" s="117">
        <f>(IF(I64&lt;&gt;"",(IF(I64='Emission Factors'!$B$3,AI64,AJ64)),0))</f>
        <v>0</v>
      </c>
      <c r="AN64" s="117" t="str">
        <f t="shared" si="16"/>
        <v/>
      </c>
      <c r="AO64" s="235" t="str">
        <f t="shared" si="12"/>
        <v/>
      </c>
      <c r="AP64" s="182" t="str">
        <f>IF('Inputs for Conserved Energy'!AB53&lt;&gt;"",'Inputs for Conserved Energy'!AB53,(IF(OR(J64&lt;&gt;"",K64&lt;&gt;"",L64&lt;&gt;"",M64&lt;&gt;""),((J64*0.00341214)+K64+L64-IF(I64="Electricity",M64*0.00341214,M64)),"")))</f>
        <v/>
      </c>
      <c r="AQ64" s="235" t="str">
        <f>IF('Inputs for Conserved Energy'!AC53&lt;&gt;"",'Inputs for Conserved Energy'!AC53,IF(AND(AP64&lt;&gt;"",AP64&gt;0),AD64/AP64,""))</f>
        <v/>
      </c>
      <c r="AR64" s="182" t="str">
        <f>IF('Inputs for Conserved Energy'!AD53&lt;&gt;"",'Inputs for Conserved Energy'!AD53,IF(AP64&lt;&gt;"",AP64/3.41214,""))</f>
        <v/>
      </c>
      <c r="AS64" s="179" t="str">
        <f>IF('Inputs for Conserved Energy'!AE53&lt;&gt;"",'Inputs for Conserved Energy'!AE53,IF(AND(AR64&lt;&gt;"",AR64&gt;0),AD64/AR63,""))</f>
        <v/>
      </c>
    </row>
    <row r="65" spans="2:45" x14ac:dyDescent="0.25">
      <c r="B65" s="243"/>
      <c r="C65" s="49"/>
      <c r="D65" s="146" t="str">
        <f t="shared" si="17"/>
        <v/>
      </c>
      <c r="E65" s="162" t="str">
        <f>IF('Inputs for Conserved Energy'!E54&lt;&gt;"",'Inputs for Conserved Energy'!E54,"")</f>
        <v/>
      </c>
      <c r="F65" s="163"/>
      <c r="G65" s="119" t="str">
        <f>IF('Inputs for Conserved Energy'!F54&lt;&gt;"",'Inputs for Conserved Energy'!F54,"")</f>
        <v/>
      </c>
      <c r="H65" s="114" t="str">
        <f>IF('Inputs for Conserved Energy'!G54&lt;&gt;"",'Inputs for Conserved Energy'!G54,"")</f>
        <v/>
      </c>
      <c r="I65" s="120" t="str">
        <f>IF('Inputs for Conserved Energy'!H54&lt;&gt;"",'Inputs for Conserved Energy'!H54,"")</f>
        <v/>
      </c>
      <c r="J65" s="125" t="str">
        <f>IF('Inputs for Conserved Energy'!I54&lt;&gt;"",'Inputs for Conserved Energy'!I54,"")</f>
        <v/>
      </c>
      <c r="K65" s="115" t="str">
        <f>IF('Inputs for Conserved Energy'!J54&lt;&gt;"",'Inputs for Conserved Energy'!J54,"")</f>
        <v/>
      </c>
      <c r="L65" s="126" t="str">
        <f>IF('Inputs for Conserved Energy'!K54&lt;&gt;"",'Inputs for Conserved Energy'!K54,"")</f>
        <v/>
      </c>
      <c r="M65" s="125" t="str">
        <f>IF('Inputs for Conserved Energy'!L54&lt;&gt;"",'Inputs for Conserved Energy'!L54,"")</f>
        <v/>
      </c>
      <c r="N65" s="120" t="str">
        <f>IF('Inputs for Conserved Energy'!M54&lt;&gt;"",'Inputs for Conserved Energy'!M54,"")</f>
        <v/>
      </c>
      <c r="O65" s="130" t="str">
        <f>IF('Inputs for Conserved Energy'!N54&lt;&gt;"",'Inputs for Conserved Energy'!N54,"")</f>
        <v/>
      </c>
      <c r="P65" s="120" t="str">
        <f>IF('Inputs for Conserved Energy'!O54&lt;&gt;"",'Inputs for Conserved Energy'!O54,"")</f>
        <v/>
      </c>
      <c r="Q65" s="119" t="str">
        <f>IF('Inputs for Conserved Energy'!P54&lt;&gt;"",'Inputs for Conserved Energy'!P54,"")</f>
        <v/>
      </c>
      <c r="R65" s="114" t="str">
        <f>IF('Inputs for Conserved Energy'!Q54&lt;&gt;"",'Inputs for Conserved Energy'!Q54,"")</f>
        <v/>
      </c>
      <c r="S65" s="215" t="str">
        <f>IF('Inputs for Conserved Energy'!R54&lt;&gt;"",'Inputs for Conserved Energy'!R54,(IF(E65&lt;&gt;"",0.05,"")))</f>
        <v/>
      </c>
      <c r="T65" s="217" t="str">
        <f>IF('Inputs for Conserved Energy'!S54&lt;&gt;"",'Inputs for Conserved Energy'!S54,(IF(E65&lt;&gt;"",10,"")))</f>
        <v/>
      </c>
      <c r="U65" s="135" t="str">
        <f>IF('Inputs for Conserved Energy'!T54&lt;&gt;"",'Inputs for Conserved Energy'!T54,(IF(E65&lt;&gt;"",0.035,"")))</f>
        <v/>
      </c>
      <c r="V65" s="216" t="str">
        <f>IF('Inputs for Conserved Energy'!U54&lt;&gt;"",'Inputs for Conserved Energy'!U54,(IF(E65&lt;&gt;"",0.035,"")))</f>
        <v/>
      </c>
      <c r="W65" s="177" t="str">
        <f t="shared" si="18"/>
        <v/>
      </c>
      <c r="X65" s="202">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204">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204" t="e">
        <f>IF(AND($G$12&lt;&gt;"",$G$14&lt;&gt;""),$G$12*AL65/T65,IF($I$12="AK",'Grid Emissions'!C44*0.000001,IF($I$12="DC",'Grid Emissions'!C51*0.000001,IF($I$12="HI",'Grid Emissions'!C55*0.000001,IF($I$12="PR",'Grid Emissions'!C83*0.000001,(VLOOKUP($I$12,'Grid Emission Forecast'!$B$4:$AF$52,MATCH(T65,'Grid Emission Forecast'!$B$4:$AF$4,0),FALSE)*0.000001)*(1-($O$12)))))))</f>
        <v>#N/A</v>
      </c>
      <c r="AA65" s="204" t="e">
        <f>IF($I$12="AK",'Grid Emissions'!C44*0.000001,IF($I$12="DC",'Grid Emissions'!C51*0.000001,IF($I$12="HI",'Grid Emissions'!C55*0.000001,IF($I$12="PR",'Grid Emissions'!C83*0.000001,(VLOOKUP($I$12,'Grid Emission Forecast'!$B$57:$AF$105,MATCH(T65,'Grid Emission Forecast'!$B$57:$AF$57,0),FALSE)*0.000001)*(1-($O$12))))))</f>
        <v>#N/A</v>
      </c>
      <c r="AB65" s="204" t="e">
        <f>IF($K$14=$DG$11,'Emission Factors'!$C$3,IF($K$14=$DG$12,Z65,IF($K$14=$DG$13,AA65,Z65)))</f>
        <v>#N/A</v>
      </c>
      <c r="AC65" s="205">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223" t="str">
        <f t="shared" si="19"/>
        <v/>
      </c>
      <c r="AE65" s="221" t="str">
        <f t="shared" si="20"/>
        <v/>
      </c>
      <c r="AF65" s="222">
        <f t="shared" si="21"/>
        <v>0</v>
      </c>
      <c r="AG65" s="117" t="e">
        <f t="shared" si="22"/>
        <v>#VALUE!</v>
      </c>
      <c r="AH65" s="117" t="e">
        <f t="shared" si="23"/>
        <v>#VALUE!</v>
      </c>
      <c r="AI65" s="117" t="e">
        <f t="shared" si="24"/>
        <v>#VALUE!</v>
      </c>
      <c r="AJ65" s="117" t="e">
        <f t="shared" si="25"/>
        <v>#VALUE!</v>
      </c>
      <c r="AK65" s="117" t="e">
        <f t="shared" si="26"/>
        <v>#VALUE!</v>
      </c>
      <c r="AL65" s="117" t="e">
        <f t="shared" si="27"/>
        <v>#VALUE!</v>
      </c>
      <c r="AM65" s="117">
        <f>(IF(I65&lt;&gt;"",(IF(I65='Emission Factors'!$B$3,AI65,AJ65)),0))</f>
        <v>0</v>
      </c>
      <c r="AN65" s="117" t="str">
        <f t="shared" si="16"/>
        <v/>
      </c>
      <c r="AO65" s="235" t="str">
        <f t="shared" si="12"/>
        <v/>
      </c>
      <c r="AP65" s="182" t="str">
        <f>IF('Inputs for Conserved Energy'!AB54&lt;&gt;"",'Inputs for Conserved Energy'!AB54,(IF(OR(J65&lt;&gt;"",K65&lt;&gt;"",L65&lt;&gt;"",M65&lt;&gt;""),((J65*0.00341214)+K65+L65-IF(I65="Electricity",M65*0.00341214,M65)),"")))</f>
        <v/>
      </c>
      <c r="AQ65" s="235" t="str">
        <f>IF('Inputs for Conserved Energy'!AC54&lt;&gt;"",'Inputs for Conserved Energy'!AC54,IF(AND(AP65&lt;&gt;"",AP65&gt;0),AD65/AP65,""))</f>
        <v/>
      </c>
      <c r="AR65" s="182" t="str">
        <f>IF('Inputs for Conserved Energy'!AD54&lt;&gt;"",'Inputs for Conserved Energy'!AD54,IF(AP65&lt;&gt;"",AP65/3.41214,""))</f>
        <v/>
      </c>
      <c r="AS65" s="179" t="str">
        <f>IF('Inputs for Conserved Energy'!AE54&lt;&gt;"",'Inputs for Conserved Energy'!AE54,IF(AND(AR65&lt;&gt;"",AR65&gt;0),AD65/AR64,""))</f>
        <v/>
      </c>
    </row>
    <row r="66" spans="2:45" x14ac:dyDescent="0.25">
      <c r="B66" s="243"/>
      <c r="C66" s="49"/>
      <c r="D66" s="146" t="str">
        <f t="shared" si="17"/>
        <v/>
      </c>
      <c r="E66" s="162" t="str">
        <f>IF('Inputs for Conserved Energy'!E55&lt;&gt;"",'Inputs for Conserved Energy'!E55,"")</f>
        <v/>
      </c>
      <c r="F66" s="163"/>
      <c r="G66" s="119" t="str">
        <f>IF('Inputs for Conserved Energy'!F55&lt;&gt;"",'Inputs for Conserved Energy'!F55,"")</f>
        <v/>
      </c>
      <c r="H66" s="114" t="str">
        <f>IF('Inputs for Conserved Energy'!G55&lt;&gt;"",'Inputs for Conserved Energy'!G55,"")</f>
        <v/>
      </c>
      <c r="I66" s="120" t="str">
        <f>IF('Inputs for Conserved Energy'!H55&lt;&gt;"",'Inputs for Conserved Energy'!H55,"")</f>
        <v/>
      </c>
      <c r="J66" s="125" t="str">
        <f>IF('Inputs for Conserved Energy'!I55&lt;&gt;"",'Inputs for Conserved Energy'!I55,"")</f>
        <v/>
      </c>
      <c r="K66" s="115" t="str">
        <f>IF('Inputs for Conserved Energy'!J55&lt;&gt;"",'Inputs for Conserved Energy'!J55,"")</f>
        <v/>
      </c>
      <c r="L66" s="126" t="str">
        <f>IF('Inputs for Conserved Energy'!K55&lt;&gt;"",'Inputs for Conserved Energy'!K55,"")</f>
        <v/>
      </c>
      <c r="M66" s="125" t="str">
        <f>IF('Inputs for Conserved Energy'!L55&lt;&gt;"",'Inputs for Conserved Energy'!L55,"")</f>
        <v/>
      </c>
      <c r="N66" s="120" t="str">
        <f>IF('Inputs for Conserved Energy'!M55&lt;&gt;"",'Inputs for Conserved Energy'!M55,"")</f>
        <v/>
      </c>
      <c r="O66" s="130" t="str">
        <f>IF('Inputs for Conserved Energy'!N55&lt;&gt;"",'Inputs for Conserved Energy'!N55,"")</f>
        <v/>
      </c>
      <c r="P66" s="120" t="str">
        <f>IF('Inputs for Conserved Energy'!O55&lt;&gt;"",'Inputs for Conserved Energy'!O55,"")</f>
        <v/>
      </c>
      <c r="Q66" s="119" t="str">
        <f>IF('Inputs for Conserved Energy'!P55&lt;&gt;"",'Inputs for Conserved Energy'!P55,"")</f>
        <v/>
      </c>
      <c r="R66" s="114" t="str">
        <f>IF('Inputs for Conserved Energy'!Q55&lt;&gt;"",'Inputs for Conserved Energy'!Q55,"")</f>
        <v/>
      </c>
      <c r="S66" s="215" t="str">
        <f>IF('Inputs for Conserved Energy'!R55&lt;&gt;"",'Inputs for Conserved Energy'!R55,(IF(E66&lt;&gt;"",0.05,"")))</f>
        <v/>
      </c>
      <c r="T66" s="217" t="str">
        <f>IF('Inputs for Conserved Energy'!S55&lt;&gt;"",'Inputs for Conserved Energy'!S55,(IF(E66&lt;&gt;"",10,"")))</f>
        <v/>
      </c>
      <c r="U66" s="135" t="str">
        <f>IF('Inputs for Conserved Energy'!T55&lt;&gt;"",'Inputs for Conserved Energy'!T55,(IF(E66&lt;&gt;"",0.035,"")))</f>
        <v/>
      </c>
      <c r="V66" s="216" t="str">
        <f>IF('Inputs for Conserved Energy'!U55&lt;&gt;"",'Inputs for Conserved Energy'!U55,(IF(E66&lt;&gt;"",0.035,"")))</f>
        <v/>
      </c>
      <c r="W66" s="177" t="str">
        <f t="shared" si="18"/>
        <v/>
      </c>
      <c r="X66" s="202">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204">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204" t="e">
        <f>IF(AND($G$12&lt;&gt;"",$G$14&lt;&gt;""),$G$12*AL66/T66,IF($I$12="AK",'Grid Emissions'!C45*0.000001,IF($I$12="DC",'Grid Emissions'!C52*0.000001,IF($I$12="HI",'Grid Emissions'!C56*0.000001,IF($I$12="PR",'Grid Emissions'!C84*0.000001,(VLOOKUP($I$12,'Grid Emission Forecast'!$B$4:$AF$52,MATCH(T66,'Grid Emission Forecast'!$B$4:$AF$4,0),FALSE)*0.000001)*(1-($O$12)))))))</f>
        <v>#N/A</v>
      </c>
      <c r="AA66" s="204" t="e">
        <f>IF($I$12="AK",'Grid Emissions'!C45*0.000001,IF($I$12="DC",'Grid Emissions'!C52*0.000001,IF($I$12="HI",'Grid Emissions'!C56*0.000001,IF($I$12="PR",'Grid Emissions'!C84*0.000001,(VLOOKUP($I$12,'Grid Emission Forecast'!$B$57:$AF$105,MATCH(T66,'Grid Emission Forecast'!$B$57:$AF$57,0),FALSE)*0.000001)*(1-($O$12))))))</f>
        <v>#N/A</v>
      </c>
      <c r="AB66" s="204" t="e">
        <f>IF($K$14=$DG$11,'Emission Factors'!$C$3,IF($K$14=$DG$12,Z66,IF($K$14=$DG$13,AA66,Z66)))</f>
        <v>#N/A</v>
      </c>
      <c r="AC66" s="205">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223" t="str">
        <f t="shared" si="19"/>
        <v/>
      </c>
      <c r="AE66" s="221" t="str">
        <f t="shared" si="20"/>
        <v/>
      </c>
      <c r="AF66" s="222">
        <f t="shared" si="21"/>
        <v>0</v>
      </c>
      <c r="AG66" s="117" t="e">
        <f t="shared" si="22"/>
        <v>#VALUE!</v>
      </c>
      <c r="AH66" s="117" t="e">
        <f t="shared" si="23"/>
        <v>#VALUE!</v>
      </c>
      <c r="AI66" s="117" t="e">
        <f t="shared" si="24"/>
        <v>#VALUE!</v>
      </c>
      <c r="AJ66" s="117" t="e">
        <f t="shared" si="25"/>
        <v>#VALUE!</v>
      </c>
      <c r="AK66" s="117" t="e">
        <f t="shared" si="26"/>
        <v>#VALUE!</v>
      </c>
      <c r="AL66" s="117" t="e">
        <f t="shared" si="27"/>
        <v>#VALUE!</v>
      </c>
      <c r="AM66" s="117">
        <f>(IF(I66&lt;&gt;"",(IF(I66='Emission Factors'!$B$3,AI66,AJ66)),0))</f>
        <v>0</v>
      </c>
      <c r="AN66" s="117" t="str">
        <f t="shared" si="16"/>
        <v/>
      </c>
      <c r="AO66" s="235" t="str">
        <f t="shared" si="12"/>
        <v/>
      </c>
      <c r="AP66" s="182" t="str">
        <f>IF('Inputs for Conserved Energy'!AB55&lt;&gt;"",'Inputs for Conserved Energy'!AB55,(IF(OR(J66&lt;&gt;"",K66&lt;&gt;"",L66&lt;&gt;"",M66&lt;&gt;""),((J66*0.00341214)+K66+L66-IF(I66="Electricity",M66*0.00341214,M66)),"")))</f>
        <v/>
      </c>
      <c r="AQ66" s="235" t="str">
        <f>IF('Inputs for Conserved Energy'!AC55&lt;&gt;"",'Inputs for Conserved Energy'!AC55,IF(AND(AP66&lt;&gt;"",AP66&gt;0),AD66/AP66,""))</f>
        <v/>
      </c>
      <c r="AR66" s="182" t="str">
        <f>IF('Inputs for Conserved Energy'!AD55&lt;&gt;"",'Inputs for Conserved Energy'!AD55,IF(AP66&lt;&gt;"",AP66/3.41214,""))</f>
        <v/>
      </c>
      <c r="AS66" s="179" t="str">
        <f>IF('Inputs for Conserved Energy'!AE55&lt;&gt;"",'Inputs for Conserved Energy'!AE55,IF(AND(AR66&lt;&gt;"",AR66&gt;0),AD66/AR65,""))</f>
        <v/>
      </c>
    </row>
    <row r="67" spans="2:45" x14ac:dyDescent="0.25">
      <c r="B67" s="243"/>
      <c r="C67" s="49"/>
      <c r="D67" s="146" t="str">
        <f t="shared" si="17"/>
        <v/>
      </c>
      <c r="E67" s="162" t="str">
        <f>IF('Inputs for Conserved Energy'!E56&lt;&gt;"",'Inputs for Conserved Energy'!E56,"")</f>
        <v/>
      </c>
      <c r="F67" s="163"/>
      <c r="G67" s="119" t="str">
        <f>IF('Inputs for Conserved Energy'!F56&lt;&gt;"",'Inputs for Conserved Energy'!F56,"")</f>
        <v/>
      </c>
      <c r="H67" s="114" t="str">
        <f>IF('Inputs for Conserved Energy'!G56&lt;&gt;"",'Inputs for Conserved Energy'!G56,"")</f>
        <v/>
      </c>
      <c r="I67" s="120" t="str">
        <f>IF('Inputs for Conserved Energy'!H56&lt;&gt;"",'Inputs for Conserved Energy'!H56,"")</f>
        <v/>
      </c>
      <c r="J67" s="125" t="str">
        <f>IF('Inputs for Conserved Energy'!I56&lt;&gt;"",'Inputs for Conserved Energy'!I56,"")</f>
        <v/>
      </c>
      <c r="K67" s="115" t="str">
        <f>IF('Inputs for Conserved Energy'!J56&lt;&gt;"",'Inputs for Conserved Energy'!J56,"")</f>
        <v/>
      </c>
      <c r="L67" s="126" t="str">
        <f>IF('Inputs for Conserved Energy'!K56&lt;&gt;"",'Inputs for Conserved Energy'!K56,"")</f>
        <v/>
      </c>
      <c r="M67" s="125" t="str">
        <f>IF('Inputs for Conserved Energy'!L56&lt;&gt;"",'Inputs for Conserved Energy'!L56,"")</f>
        <v/>
      </c>
      <c r="N67" s="120" t="str">
        <f>IF('Inputs for Conserved Energy'!M56&lt;&gt;"",'Inputs for Conserved Energy'!M56,"")</f>
        <v/>
      </c>
      <c r="O67" s="130" t="str">
        <f>IF('Inputs for Conserved Energy'!N56&lt;&gt;"",'Inputs for Conserved Energy'!N56,"")</f>
        <v/>
      </c>
      <c r="P67" s="120" t="str">
        <f>IF('Inputs for Conserved Energy'!O56&lt;&gt;"",'Inputs for Conserved Energy'!O56,"")</f>
        <v/>
      </c>
      <c r="Q67" s="119" t="str">
        <f>IF('Inputs for Conserved Energy'!P56&lt;&gt;"",'Inputs for Conserved Energy'!P56,"")</f>
        <v/>
      </c>
      <c r="R67" s="114" t="str">
        <f>IF('Inputs for Conserved Energy'!Q56&lt;&gt;"",'Inputs for Conserved Energy'!Q56,"")</f>
        <v/>
      </c>
      <c r="S67" s="215" t="str">
        <f>IF('Inputs for Conserved Energy'!R56&lt;&gt;"",'Inputs for Conserved Energy'!R56,(IF(E67&lt;&gt;"",0.05,"")))</f>
        <v/>
      </c>
      <c r="T67" s="217" t="str">
        <f>IF('Inputs for Conserved Energy'!S56&lt;&gt;"",'Inputs for Conserved Energy'!S56,(IF(E67&lt;&gt;"",10,"")))</f>
        <v/>
      </c>
      <c r="U67" s="135" t="str">
        <f>IF('Inputs for Conserved Energy'!T56&lt;&gt;"",'Inputs for Conserved Energy'!T56,(IF(E67&lt;&gt;"",0.035,"")))</f>
        <v/>
      </c>
      <c r="V67" s="216" t="str">
        <f>IF('Inputs for Conserved Energy'!U56&lt;&gt;"",'Inputs for Conserved Energy'!U56,(IF(E67&lt;&gt;"",0.035,"")))</f>
        <v/>
      </c>
      <c r="W67" s="177" t="str">
        <f t="shared" si="18"/>
        <v/>
      </c>
      <c r="X67" s="202">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204">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204" t="e">
        <f>IF(AND($G$12&lt;&gt;"",$G$14&lt;&gt;""),$G$12*AL67/T67,IF($I$12="AK",'Grid Emissions'!C46*0.000001,IF($I$12="DC",'Grid Emissions'!C53*0.000001,IF($I$12="HI",'Grid Emissions'!C57*0.000001,IF($I$12="PR",'Grid Emissions'!C85*0.000001,(VLOOKUP($I$12,'Grid Emission Forecast'!$B$4:$AF$52,MATCH(T67,'Grid Emission Forecast'!$B$4:$AF$4,0),FALSE)*0.000001)*(1-($O$12)))))))</f>
        <v>#N/A</v>
      </c>
      <c r="AA67" s="204" t="e">
        <f>IF($I$12="AK",'Grid Emissions'!C46*0.000001,IF($I$12="DC",'Grid Emissions'!C53*0.000001,IF($I$12="HI",'Grid Emissions'!C57*0.000001,IF($I$12="PR",'Grid Emissions'!C85*0.000001,(VLOOKUP($I$12,'Grid Emission Forecast'!$B$57:$AF$105,MATCH(T67,'Grid Emission Forecast'!$B$57:$AF$57,0),FALSE)*0.000001)*(1-($O$12))))))</f>
        <v>#N/A</v>
      </c>
      <c r="AB67" s="204" t="e">
        <f>IF($K$14=$DG$11,'Emission Factors'!$C$3,IF($K$14=$DG$12,Z67,IF($K$14=$DG$13,AA67,Z67)))</f>
        <v>#N/A</v>
      </c>
      <c r="AC67" s="205">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223" t="str">
        <f t="shared" si="19"/>
        <v/>
      </c>
      <c r="AE67" s="221" t="str">
        <f t="shared" si="20"/>
        <v/>
      </c>
      <c r="AF67" s="222">
        <f t="shared" si="21"/>
        <v>0</v>
      </c>
      <c r="AG67" s="117" t="e">
        <f t="shared" si="22"/>
        <v>#VALUE!</v>
      </c>
      <c r="AH67" s="117" t="e">
        <f t="shared" si="23"/>
        <v>#VALUE!</v>
      </c>
      <c r="AI67" s="117" t="e">
        <f t="shared" si="24"/>
        <v>#VALUE!</v>
      </c>
      <c r="AJ67" s="117" t="e">
        <f t="shared" si="25"/>
        <v>#VALUE!</v>
      </c>
      <c r="AK67" s="117" t="e">
        <f t="shared" si="26"/>
        <v>#VALUE!</v>
      </c>
      <c r="AL67" s="117" t="e">
        <f t="shared" si="27"/>
        <v>#VALUE!</v>
      </c>
      <c r="AM67" s="117">
        <f>(IF(I67&lt;&gt;"",(IF(I67='Emission Factors'!$B$3,AI67,AJ67)),0))</f>
        <v>0</v>
      </c>
      <c r="AN67" s="117" t="str">
        <f t="shared" si="16"/>
        <v/>
      </c>
      <c r="AO67" s="235" t="str">
        <f t="shared" si="12"/>
        <v/>
      </c>
      <c r="AP67" s="182" t="str">
        <f>IF('Inputs for Conserved Energy'!AB56&lt;&gt;"",'Inputs for Conserved Energy'!AB56,(IF(OR(J67&lt;&gt;"",K67&lt;&gt;"",L67&lt;&gt;"",M67&lt;&gt;""),((J67*0.00341214)+K67+L67-IF(I67="Electricity",M67*0.00341214,M67)),"")))</f>
        <v/>
      </c>
      <c r="AQ67" s="235" t="str">
        <f>IF('Inputs for Conserved Energy'!AC56&lt;&gt;"",'Inputs for Conserved Energy'!AC56,IF(AND(AP67&lt;&gt;"",AP67&gt;0),AD67/AP67,""))</f>
        <v/>
      </c>
      <c r="AR67" s="182" t="str">
        <f>IF('Inputs for Conserved Energy'!AD56&lt;&gt;"",'Inputs for Conserved Energy'!AD56,IF(AP67&lt;&gt;"",AP67/3.41214,""))</f>
        <v/>
      </c>
      <c r="AS67" s="179" t="str">
        <f>IF('Inputs for Conserved Energy'!AE56&lt;&gt;"",'Inputs for Conserved Energy'!AE56,IF(AND(AR67&lt;&gt;"",AR67&gt;0),AD67/AR66,""))</f>
        <v/>
      </c>
    </row>
    <row r="68" spans="2:45" x14ac:dyDescent="0.25">
      <c r="B68" s="243"/>
      <c r="C68" s="49"/>
      <c r="D68" s="146" t="str">
        <f t="shared" si="17"/>
        <v/>
      </c>
      <c r="E68" s="162" t="str">
        <f>IF('Inputs for Conserved Energy'!E57&lt;&gt;"",'Inputs for Conserved Energy'!E57,"")</f>
        <v/>
      </c>
      <c r="F68" s="163"/>
      <c r="G68" s="119" t="str">
        <f>IF('Inputs for Conserved Energy'!F57&lt;&gt;"",'Inputs for Conserved Energy'!F57,"")</f>
        <v/>
      </c>
      <c r="H68" s="114" t="str">
        <f>IF('Inputs for Conserved Energy'!G57&lt;&gt;"",'Inputs for Conserved Energy'!G57,"")</f>
        <v/>
      </c>
      <c r="I68" s="120" t="str">
        <f>IF('Inputs for Conserved Energy'!H57&lt;&gt;"",'Inputs for Conserved Energy'!H57,"")</f>
        <v/>
      </c>
      <c r="J68" s="125" t="str">
        <f>IF('Inputs for Conserved Energy'!I57&lt;&gt;"",'Inputs for Conserved Energy'!I57,"")</f>
        <v/>
      </c>
      <c r="K68" s="115" t="str">
        <f>IF('Inputs for Conserved Energy'!J57&lt;&gt;"",'Inputs for Conserved Energy'!J57,"")</f>
        <v/>
      </c>
      <c r="L68" s="126" t="str">
        <f>IF('Inputs for Conserved Energy'!K57&lt;&gt;"",'Inputs for Conserved Energy'!K57,"")</f>
        <v/>
      </c>
      <c r="M68" s="125" t="str">
        <f>IF('Inputs for Conserved Energy'!L57&lt;&gt;"",'Inputs for Conserved Energy'!L57,"")</f>
        <v/>
      </c>
      <c r="N68" s="120" t="str">
        <f>IF('Inputs for Conserved Energy'!M57&lt;&gt;"",'Inputs for Conserved Energy'!M57,"")</f>
        <v/>
      </c>
      <c r="O68" s="130" t="str">
        <f>IF('Inputs for Conserved Energy'!N57&lt;&gt;"",'Inputs for Conserved Energy'!N57,"")</f>
        <v/>
      </c>
      <c r="P68" s="120" t="str">
        <f>IF('Inputs for Conserved Energy'!O57&lt;&gt;"",'Inputs for Conserved Energy'!O57,"")</f>
        <v/>
      </c>
      <c r="Q68" s="119" t="str">
        <f>IF('Inputs for Conserved Energy'!P57&lt;&gt;"",'Inputs for Conserved Energy'!P57,"")</f>
        <v/>
      </c>
      <c r="R68" s="114" t="str">
        <f>IF('Inputs for Conserved Energy'!Q57&lt;&gt;"",'Inputs for Conserved Energy'!Q57,"")</f>
        <v/>
      </c>
      <c r="S68" s="215" t="str">
        <f>IF('Inputs for Conserved Energy'!R57&lt;&gt;"",'Inputs for Conserved Energy'!R57,(IF(E68&lt;&gt;"",0.05,"")))</f>
        <v/>
      </c>
      <c r="T68" s="217" t="str">
        <f>IF('Inputs for Conserved Energy'!S57&lt;&gt;"",'Inputs for Conserved Energy'!S57,(IF(E68&lt;&gt;"",10,"")))</f>
        <v/>
      </c>
      <c r="U68" s="135" t="str">
        <f>IF('Inputs for Conserved Energy'!T57&lt;&gt;"",'Inputs for Conserved Energy'!T57,(IF(E68&lt;&gt;"",0.035,"")))</f>
        <v/>
      </c>
      <c r="V68" s="216" t="str">
        <f>IF('Inputs for Conserved Energy'!U57&lt;&gt;"",'Inputs for Conserved Energy'!U57,(IF(E68&lt;&gt;"",0.035,"")))</f>
        <v/>
      </c>
      <c r="W68" s="177" t="str">
        <f t="shared" si="18"/>
        <v/>
      </c>
      <c r="X68" s="202">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204">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204" t="e">
        <f>IF(AND($G$12&lt;&gt;"",$G$14&lt;&gt;""),$G$12*AL68/T68,IF($I$12="AK",'Grid Emissions'!C47*0.000001,IF($I$12="DC",'Grid Emissions'!C54*0.000001,IF($I$12="HI",'Grid Emissions'!C58*0.000001,IF($I$12="PR",'Grid Emissions'!C86*0.000001,(VLOOKUP($I$12,'Grid Emission Forecast'!$B$4:$AF$52,MATCH(T68,'Grid Emission Forecast'!$B$4:$AF$4,0),FALSE)*0.000001)*(1-($O$12)))))))</f>
        <v>#N/A</v>
      </c>
      <c r="AA68" s="204" t="e">
        <f>IF($I$12="AK",'Grid Emissions'!C47*0.000001,IF($I$12="DC",'Grid Emissions'!C54*0.000001,IF($I$12="HI",'Grid Emissions'!C58*0.000001,IF($I$12="PR",'Grid Emissions'!C86*0.000001,(VLOOKUP($I$12,'Grid Emission Forecast'!$B$57:$AF$105,MATCH(T68,'Grid Emission Forecast'!$B$57:$AF$57,0),FALSE)*0.000001)*(1-($O$12))))))</f>
        <v>#N/A</v>
      </c>
      <c r="AB68" s="204" t="e">
        <f>IF($K$14=$DG$11,'Emission Factors'!$C$3,IF($K$14=$DG$12,Z68,IF($K$14=$DG$13,AA68,Z68)))</f>
        <v>#N/A</v>
      </c>
      <c r="AC68" s="205">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223" t="str">
        <f t="shared" si="19"/>
        <v/>
      </c>
      <c r="AE68" s="221" t="str">
        <f t="shared" si="20"/>
        <v/>
      </c>
      <c r="AF68" s="222">
        <f t="shared" si="21"/>
        <v>0</v>
      </c>
      <c r="AG68" s="117" t="e">
        <f t="shared" si="22"/>
        <v>#VALUE!</v>
      </c>
      <c r="AH68" s="117" t="e">
        <f t="shared" si="23"/>
        <v>#VALUE!</v>
      </c>
      <c r="AI68" s="117" t="e">
        <f t="shared" si="24"/>
        <v>#VALUE!</v>
      </c>
      <c r="AJ68" s="117" t="e">
        <f t="shared" si="25"/>
        <v>#VALUE!</v>
      </c>
      <c r="AK68" s="117" t="e">
        <f t="shared" si="26"/>
        <v>#VALUE!</v>
      </c>
      <c r="AL68" s="117" t="e">
        <f t="shared" si="27"/>
        <v>#VALUE!</v>
      </c>
      <c r="AM68" s="117">
        <f>(IF(I68&lt;&gt;"",(IF(I68='Emission Factors'!$B$3,AI68,AJ68)),0))</f>
        <v>0</v>
      </c>
      <c r="AN68" s="117" t="str">
        <f t="shared" si="16"/>
        <v/>
      </c>
      <c r="AO68" s="235" t="str">
        <f t="shared" si="12"/>
        <v/>
      </c>
      <c r="AP68" s="182" t="str">
        <f>IF('Inputs for Conserved Energy'!AB57&lt;&gt;"",'Inputs for Conserved Energy'!AB57,(IF(OR(J68&lt;&gt;"",K68&lt;&gt;"",L68&lt;&gt;"",M68&lt;&gt;""),((J68*0.00341214)+K68+L68-IF(I68="Electricity",M68*0.00341214,M68)),"")))</f>
        <v/>
      </c>
      <c r="AQ68" s="235" t="str">
        <f>IF('Inputs for Conserved Energy'!AC57&lt;&gt;"",'Inputs for Conserved Energy'!AC57,IF(AND(AP68&lt;&gt;"",AP68&gt;0),AD68/AP68,""))</f>
        <v/>
      </c>
      <c r="AR68" s="182" t="str">
        <f>IF('Inputs for Conserved Energy'!AD57&lt;&gt;"",'Inputs for Conserved Energy'!AD57,IF(AP68&lt;&gt;"",AP68/3.41214,""))</f>
        <v/>
      </c>
      <c r="AS68" s="179" t="str">
        <f>IF('Inputs for Conserved Energy'!AE57&lt;&gt;"",'Inputs for Conserved Energy'!AE57,IF(AND(AR68&lt;&gt;"",AR68&gt;0),AD68/AR67,""))</f>
        <v/>
      </c>
    </row>
    <row r="69" spans="2:45" x14ac:dyDescent="0.25">
      <c r="B69" s="243"/>
      <c r="C69" s="49"/>
      <c r="D69" s="146" t="str">
        <f t="shared" si="17"/>
        <v/>
      </c>
      <c r="E69" s="162" t="str">
        <f>IF('Inputs for Conserved Energy'!E58&lt;&gt;"",'Inputs for Conserved Energy'!E58,"")</f>
        <v/>
      </c>
      <c r="F69" s="163"/>
      <c r="G69" s="119" t="str">
        <f>IF('Inputs for Conserved Energy'!F58&lt;&gt;"",'Inputs for Conserved Energy'!F58,"")</f>
        <v/>
      </c>
      <c r="H69" s="114" t="str">
        <f>IF('Inputs for Conserved Energy'!G58&lt;&gt;"",'Inputs for Conserved Energy'!G58,"")</f>
        <v/>
      </c>
      <c r="I69" s="120" t="str">
        <f>IF('Inputs for Conserved Energy'!H58&lt;&gt;"",'Inputs for Conserved Energy'!H58,"")</f>
        <v/>
      </c>
      <c r="J69" s="125" t="str">
        <f>IF('Inputs for Conserved Energy'!I58&lt;&gt;"",'Inputs for Conserved Energy'!I58,"")</f>
        <v/>
      </c>
      <c r="K69" s="115" t="str">
        <f>IF('Inputs for Conserved Energy'!J58&lt;&gt;"",'Inputs for Conserved Energy'!J58,"")</f>
        <v/>
      </c>
      <c r="L69" s="126" t="str">
        <f>IF('Inputs for Conserved Energy'!K58&lt;&gt;"",'Inputs for Conserved Energy'!K58,"")</f>
        <v/>
      </c>
      <c r="M69" s="125" t="str">
        <f>IF('Inputs for Conserved Energy'!L58&lt;&gt;"",'Inputs for Conserved Energy'!L58,"")</f>
        <v/>
      </c>
      <c r="N69" s="120" t="str">
        <f>IF('Inputs for Conserved Energy'!M58&lt;&gt;"",'Inputs for Conserved Energy'!M58,"")</f>
        <v/>
      </c>
      <c r="O69" s="130" t="str">
        <f>IF('Inputs for Conserved Energy'!N58&lt;&gt;"",'Inputs for Conserved Energy'!N58,"")</f>
        <v/>
      </c>
      <c r="P69" s="120" t="str">
        <f>IF('Inputs for Conserved Energy'!O58&lt;&gt;"",'Inputs for Conserved Energy'!O58,"")</f>
        <v/>
      </c>
      <c r="Q69" s="119" t="str">
        <f>IF('Inputs for Conserved Energy'!P58&lt;&gt;"",'Inputs for Conserved Energy'!P58,"")</f>
        <v/>
      </c>
      <c r="R69" s="114" t="str">
        <f>IF('Inputs for Conserved Energy'!Q58&lt;&gt;"",'Inputs for Conserved Energy'!Q58,"")</f>
        <v/>
      </c>
      <c r="S69" s="215" t="str">
        <f>IF('Inputs for Conserved Energy'!R58&lt;&gt;"",'Inputs for Conserved Energy'!R58,(IF(E69&lt;&gt;"",0.05,"")))</f>
        <v/>
      </c>
      <c r="T69" s="217" t="str">
        <f>IF('Inputs for Conserved Energy'!S58&lt;&gt;"",'Inputs for Conserved Energy'!S58,(IF(E69&lt;&gt;"",10,"")))</f>
        <v/>
      </c>
      <c r="U69" s="135" t="str">
        <f>IF('Inputs for Conserved Energy'!T58&lt;&gt;"",'Inputs for Conserved Energy'!T58,(IF(E69&lt;&gt;"",0.035,"")))</f>
        <v/>
      </c>
      <c r="V69" s="216" t="str">
        <f>IF('Inputs for Conserved Energy'!U58&lt;&gt;"",'Inputs for Conserved Energy'!U58,(IF(E69&lt;&gt;"",0.035,"")))</f>
        <v/>
      </c>
      <c r="W69" s="177" t="str">
        <f t="shared" si="18"/>
        <v/>
      </c>
      <c r="X69" s="202">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204">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204" t="e">
        <f>IF(AND($G$12&lt;&gt;"",$G$14&lt;&gt;""),$G$12*AL69/T69,IF($I$12="AK",'Grid Emissions'!C48*0.000001,IF($I$12="DC",'Grid Emissions'!C55*0.000001,IF($I$12="HI",'Grid Emissions'!C59*0.000001,IF($I$12="PR",'Grid Emissions'!C87*0.000001,(VLOOKUP($I$12,'Grid Emission Forecast'!$B$4:$AF$52,MATCH(T69,'Grid Emission Forecast'!$B$4:$AF$4,0),FALSE)*0.000001)*(1-($O$12)))))))</f>
        <v>#N/A</v>
      </c>
      <c r="AA69" s="204" t="e">
        <f>IF($I$12="AK",'Grid Emissions'!C48*0.000001,IF($I$12="DC",'Grid Emissions'!C55*0.000001,IF($I$12="HI",'Grid Emissions'!C59*0.000001,IF($I$12="PR",'Grid Emissions'!C87*0.000001,(VLOOKUP($I$12,'Grid Emission Forecast'!$B$57:$AF$105,MATCH(T69,'Grid Emission Forecast'!$B$57:$AF$57,0),FALSE)*0.000001)*(1-($O$12))))))</f>
        <v>#N/A</v>
      </c>
      <c r="AB69" s="204" t="e">
        <f>IF($K$14=$DG$11,'Emission Factors'!$C$3,IF($K$14=$DG$12,Z69,IF($K$14=$DG$13,AA69,Z69)))</f>
        <v>#N/A</v>
      </c>
      <c r="AC69" s="205">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223" t="str">
        <f t="shared" si="19"/>
        <v/>
      </c>
      <c r="AE69" s="221" t="str">
        <f t="shared" si="20"/>
        <v/>
      </c>
      <c r="AF69" s="222">
        <f t="shared" si="21"/>
        <v>0</v>
      </c>
      <c r="AG69" s="117" t="e">
        <f t="shared" si="22"/>
        <v>#VALUE!</v>
      </c>
      <c r="AH69" s="117" t="e">
        <f t="shared" si="23"/>
        <v>#VALUE!</v>
      </c>
      <c r="AI69" s="117" t="e">
        <f t="shared" si="24"/>
        <v>#VALUE!</v>
      </c>
      <c r="AJ69" s="117" t="e">
        <f t="shared" si="25"/>
        <v>#VALUE!</v>
      </c>
      <c r="AK69" s="117" t="e">
        <f t="shared" si="26"/>
        <v>#VALUE!</v>
      </c>
      <c r="AL69" s="117" t="e">
        <f t="shared" si="27"/>
        <v>#VALUE!</v>
      </c>
      <c r="AM69" s="117">
        <f>(IF(I69&lt;&gt;"",(IF(I69='Emission Factors'!$B$3,AI69,AJ69)),0))</f>
        <v>0</v>
      </c>
      <c r="AN69" s="117" t="str">
        <f t="shared" si="16"/>
        <v/>
      </c>
      <c r="AO69" s="235" t="str">
        <f t="shared" si="12"/>
        <v/>
      </c>
      <c r="AP69" s="182" t="str">
        <f>IF('Inputs for Conserved Energy'!AB58&lt;&gt;"",'Inputs for Conserved Energy'!AB58,(IF(OR(J69&lt;&gt;"",K69&lt;&gt;"",L69&lt;&gt;"",M69&lt;&gt;""),((J69*0.00341214)+K69+L69-IF(I69="Electricity",M69*0.00341214,M69)),"")))</f>
        <v/>
      </c>
      <c r="AQ69" s="235" t="str">
        <f>IF('Inputs for Conserved Energy'!AC58&lt;&gt;"",'Inputs for Conserved Energy'!AC58,IF(AND(AP69&lt;&gt;"",AP69&gt;0),AD69/AP69,""))</f>
        <v/>
      </c>
      <c r="AR69" s="182" t="str">
        <f>IF('Inputs for Conserved Energy'!AD58&lt;&gt;"",'Inputs for Conserved Energy'!AD58,IF(AP69&lt;&gt;"",AP69/3.41214,""))</f>
        <v/>
      </c>
      <c r="AS69" s="179" t="str">
        <f>IF('Inputs for Conserved Energy'!AE58&lt;&gt;"",'Inputs for Conserved Energy'!AE58,IF(AND(AR69&lt;&gt;"",AR69&gt;0),AD69/AR68,""))</f>
        <v/>
      </c>
    </row>
    <row r="70" spans="2:45" x14ac:dyDescent="0.25">
      <c r="B70" s="243"/>
      <c r="C70" s="49"/>
      <c r="D70" s="146" t="str">
        <f t="shared" si="17"/>
        <v/>
      </c>
      <c r="E70" s="162" t="str">
        <f>IF('Inputs for Conserved Energy'!E59&lt;&gt;"",'Inputs for Conserved Energy'!E59,"")</f>
        <v/>
      </c>
      <c r="F70" s="163"/>
      <c r="G70" s="119" t="str">
        <f>IF('Inputs for Conserved Energy'!F59&lt;&gt;"",'Inputs for Conserved Energy'!F59,"")</f>
        <v/>
      </c>
      <c r="H70" s="114" t="str">
        <f>IF('Inputs for Conserved Energy'!G59&lt;&gt;"",'Inputs for Conserved Energy'!G59,"")</f>
        <v/>
      </c>
      <c r="I70" s="120" t="str">
        <f>IF('Inputs for Conserved Energy'!H59&lt;&gt;"",'Inputs for Conserved Energy'!H59,"")</f>
        <v/>
      </c>
      <c r="J70" s="125" t="str">
        <f>IF('Inputs for Conserved Energy'!I59&lt;&gt;"",'Inputs for Conserved Energy'!I59,"")</f>
        <v/>
      </c>
      <c r="K70" s="115" t="str">
        <f>IF('Inputs for Conserved Energy'!J59&lt;&gt;"",'Inputs for Conserved Energy'!J59,"")</f>
        <v/>
      </c>
      <c r="L70" s="126" t="str">
        <f>IF('Inputs for Conserved Energy'!K59&lt;&gt;"",'Inputs for Conserved Energy'!K59,"")</f>
        <v/>
      </c>
      <c r="M70" s="125" t="str">
        <f>IF('Inputs for Conserved Energy'!L59&lt;&gt;"",'Inputs for Conserved Energy'!L59,"")</f>
        <v/>
      </c>
      <c r="N70" s="120" t="str">
        <f>IF('Inputs for Conserved Energy'!M59&lt;&gt;"",'Inputs for Conserved Energy'!M59,"")</f>
        <v/>
      </c>
      <c r="O70" s="130" t="str">
        <f>IF('Inputs for Conserved Energy'!N59&lt;&gt;"",'Inputs for Conserved Energy'!N59,"")</f>
        <v/>
      </c>
      <c r="P70" s="120" t="str">
        <f>IF('Inputs for Conserved Energy'!O59&lt;&gt;"",'Inputs for Conserved Energy'!O59,"")</f>
        <v/>
      </c>
      <c r="Q70" s="119" t="str">
        <f>IF('Inputs for Conserved Energy'!P59&lt;&gt;"",'Inputs for Conserved Energy'!P59,"")</f>
        <v/>
      </c>
      <c r="R70" s="114" t="str">
        <f>IF('Inputs for Conserved Energy'!Q59&lt;&gt;"",'Inputs for Conserved Energy'!Q59,"")</f>
        <v/>
      </c>
      <c r="S70" s="215" t="str">
        <f>IF('Inputs for Conserved Energy'!R59&lt;&gt;"",'Inputs for Conserved Energy'!R59,(IF(E70&lt;&gt;"",0.05,"")))</f>
        <v/>
      </c>
      <c r="T70" s="217" t="str">
        <f>IF('Inputs for Conserved Energy'!S59&lt;&gt;"",'Inputs for Conserved Energy'!S59,(IF(E70&lt;&gt;"",10,"")))</f>
        <v/>
      </c>
      <c r="U70" s="135" t="str">
        <f>IF('Inputs for Conserved Energy'!T59&lt;&gt;"",'Inputs for Conserved Energy'!T59,(IF(E70&lt;&gt;"",0.035,"")))</f>
        <v/>
      </c>
      <c r="V70" s="216" t="str">
        <f>IF('Inputs for Conserved Energy'!U59&lt;&gt;"",'Inputs for Conserved Energy'!U59,(IF(E70&lt;&gt;"",0.035,"")))</f>
        <v/>
      </c>
      <c r="W70" s="177" t="str">
        <f t="shared" si="18"/>
        <v/>
      </c>
      <c r="X70" s="202">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204">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204" t="e">
        <f>IF(AND($G$12&lt;&gt;"",$G$14&lt;&gt;""),$G$12*AL70/T70,IF($I$12="AK",'Grid Emissions'!C49*0.000001,IF($I$12="DC",'Grid Emissions'!C56*0.000001,IF($I$12="HI",'Grid Emissions'!C60*0.000001,IF($I$12="PR",'Grid Emissions'!C88*0.000001,(VLOOKUP($I$12,'Grid Emission Forecast'!$B$4:$AF$52,MATCH(T70,'Grid Emission Forecast'!$B$4:$AF$4,0),FALSE)*0.000001)*(1-($O$12)))))))</f>
        <v>#N/A</v>
      </c>
      <c r="AA70" s="204" t="e">
        <f>IF($I$12="AK",'Grid Emissions'!C49*0.000001,IF($I$12="DC",'Grid Emissions'!C56*0.000001,IF($I$12="HI",'Grid Emissions'!C60*0.000001,IF($I$12="PR",'Grid Emissions'!C88*0.000001,(VLOOKUP($I$12,'Grid Emission Forecast'!$B$57:$AF$105,MATCH(T70,'Grid Emission Forecast'!$B$57:$AF$57,0),FALSE)*0.000001)*(1-($O$12))))))</f>
        <v>#N/A</v>
      </c>
      <c r="AB70" s="204" t="e">
        <f>IF($K$14=$DG$11,'Emission Factors'!$C$3,IF($K$14=$DG$12,Z70,IF($K$14=$DG$13,AA70,Z70)))</f>
        <v>#N/A</v>
      </c>
      <c r="AC70" s="205">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223" t="str">
        <f t="shared" si="19"/>
        <v/>
      </c>
      <c r="AE70" s="221" t="str">
        <f t="shared" si="20"/>
        <v/>
      </c>
      <c r="AF70" s="222">
        <f t="shared" si="21"/>
        <v>0</v>
      </c>
      <c r="AG70" s="117" t="e">
        <f t="shared" si="22"/>
        <v>#VALUE!</v>
      </c>
      <c r="AH70" s="117" t="e">
        <f t="shared" si="23"/>
        <v>#VALUE!</v>
      </c>
      <c r="AI70" s="117" t="e">
        <f t="shared" si="24"/>
        <v>#VALUE!</v>
      </c>
      <c r="AJ70" s="117" t="e">
        <f t="shared" si="25"/>
        <v>#VALUE!</v>
      </c>
      <c r="AK70" s="117" t="e">
        <f t="shared" si="26"/>
        <v>#VALUE!</v>
      </c>
      <c r="AL70" s="117" t="e">
        <f t="shared" si="27"/>
        <v>#VALUE!</v>
      </c>
      <c r="AM70" s="117">
        <f>(IF(I70&lt;&gt;"",(IF(I70='Emission Factors'!$B$3,AI70,AJ70)),0))</f>
        <v>0</v>
      </c>
      <c r="AN70" s="117" t="str">
        <f t="shared" si="16"/>
        <v/>
      </c>
      <c r="AO70" s="235" t="str">
        <f t="shared" si="12"/>
        <v/>
      </c>
      <c r="AP70" s="182" t="str">
        <f>IF('Inputs for Conserved Energy'!AB59&lt;&gt;"",'Inputs for Conserved Energy'!AB59,(IF(OR(J70&lt;&gt;"",K70&lt;&gt;"",L70&lt;&gt;"",M70&lt;&gt;""),((J70*0.00341214)+K70+L70-IF(I70="Electricity",M70*0.00341214,M70)),"")))</f>
        <v/>
      </c>
      <c r="AQ70" s="235" t="str">
        <f>IF('Inputs for Conserved Energy'!AC59&lt;&gt;"",'Inputs for Conserved Energy'!AC59,IF(AND(AP70&lt;&gt;"",AP70&gt;0),AD70/AP70,""))</f>
        <v/>
      </c>
      <c r="AR70" s="182" t="str">
        <f>IF('Inputs for Conserved Energy'!AD59&lt;&gt;"",'Inputs for Conserved Energy'!AD59,IF(AP70&lt;&gt;"",AP70/3.41214,""))</f>
        <v/>
      </c>
      <c r="AS70" s="179" t="str">
        <f>IF('Inputs for Conserved Energy'!AE59&lt;&gt;"",'Inputs for Conserved Energy'!AE59,IF(AND(AR70&lt;&gt;"",AR70&gt;0),AD70/AR69,""))</f>
        <v/>
      </c>
    </row>
    <row r="71" spans="2:45" x14ac:dyDescent="0.25">
      <c r="B71" s="243"/>
      <c r="C71" s="49"/>
      <c r="D71" s="146" t="str">
        <f t="shared" si="17"/>
        <v/>
      </c>
      <c r="E71" s="162" t="str">
        <f>IF('Inputs for Conserved Energy'!E60&lt;&gt;"",'Inputs for Conserved Energy'!E60,"")</f>
        <v/>
      </c>
      <c r="F71" s="163"/>
      <c r="G71" s="119" t="str">
        <f>IF('Inputs for Conserved Energy'!F60&lt;&gt;"",'Inputs for Conserved Energy'!F60,"")</f>
        <v/>
      </c>
      <c r="H71" s="114" t="str">
        <f>IF('Inputs for Conserved Energy'!G60&lt;&gt;"",'Inputs for Conserved Energy'!G60,"")</f>
        <v/>
      </c>
      <c r="I71" s="120" t="str">
        <f>IF('Inputs for Conserved Energy'!H60&lt;&gt;"",'Inputs for Conserved Energy'!H60,"")</f>
        <v/>
      </c>
      <c r="J71" s="125" t="str">
        <f>IF('Inputs for Conserved Energy'!I60&lt;&gt;"",'Inputs for Conserved Energy'!I60,"")</f>
        <v/>
      </c>
      <c r="K71" s="115" t="str">
        <f>IF('Inputs for Conserved Energy'!J60&lt;&gt;"",'Inputs for Conserved Energy'!J60,"")</f>
        <v/>
      </c>
      <c r="L71" s="126" t="str">
        <f>IF('Inputs for Conserved Energy'!K60&lt;&gt;"",'Inputs for Conserved Energy'!K60,"")</f>
        <v/>
      </c>
      <c r="M71" s="125" t="str">
        <f>IF('Inputs for Conserved Energy'!L60&lt;&gt;"",'Inputs for Conserved Energy'!L60,"")</f>
        <v/>
      </c>
      <c r="N71" s="120" t="str">
        <f>IF('Inputs for Conserved Energy'!M60&lt;&gt;"",'Inputs for Conserved Energy'!M60,"")</f>
        <v/>
      </c>
      <c r="O71" s="130" t="str">
        <f>IF('Inputs for Conserved Energy'!N60&lt;&gt;"",'Inputs for Conserved Energy'!N60,"")</f>
        <v/>
      </c>
      <c r="P71" s="120" t="str">
        <f>IF('Inputs for Conserved Energy'!O60&lt;&gt;"",'Inputs for Conserved Energy'!O60,"")</f>
        <v/>
      </c>
      <c r="Q71" s="119" t="str">
        <f>IF('Inputs for Conserved Energy'!P60&lt;&gt;"",'Inputs for Conserved Energy'!P60,"")</f>
        <v/>
      </c>
      <c r="R71" s="114" t="str">
        <f>IF('Inputs for Conserved Energy'!Q60&lt;&gt;"",'Inputs for Conserved Energy'!Q60,"")</f>
        <v/>
      </c>
      <c r="S71" s="215" t="str">
        <f>IF('Inputs for Conserved Energy'!R60&lt;&gt;"",'Inputs for Conserved Energy'!R60,(IF(E71&lt;&gt;"",0.05,"")))</f>
        <v/>
      </c>
      <c r="T71" s="217" t="str">
        <f>IF('Inputs for Conserved Energy'!S60&lt;&gt;"",'Inputs for Conserved Energy'!S60,(IF(E71&lt;&gt;"",10,"")))</f>
        <v/>
      </c>
      <c r="U71" s="135" t="str">
        <f>IF('Inputs for Conserved Energy'!T60&lt;&gt;"",'Inputs for Conserved Energy'!T60,(IF(E71&lt;&gt;"",0.035,"")))</f>
        <v/>
      </c>
      <c r="V71" s="216" t="str">
        <f>IF('Inputs for Conserved Energy'!U60&lt;&gt;"",'Inputs for Conserved Energy'!U60,(IF(E71&lt;&gt;"",0.035,"")))</f>
        <v/>
      </c>
      <c r="W71" s="177" t="str">
        <f t="shared" si="18"/>
        <v/>
      </c>
      <c r="X71" s="202">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204">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204" t="e">
        <f>IF(AND($G$12&lt;&gt;"",$G$14&lt;&gt;""),$G$12*AL71/T71,IF($I$12="AK",'Grid Emissions'!C50*0.000001,IF($I$12="DC",'Grid Emissions'!C57*0.000001,IF($I$12="HI",'Grid Emissions'!C61*0.000001,IF($I$12="PR",'Grid Emissions'!C89*0.000001,(VLOOKUP($I$12,'Grid Emission Forecast'!$B$4:$AF$52,MATCH(T71,'Grid Emission Forecast'!$B$4:$AF$4,0),FALSE)*0.000001)*(1-($O$12)))))))</f>
        <v>#N/A</v>
      </c>
      <c r="AA71" s="204" t="e">
        <f>IF($I$12="AK",'Grid Emissions'!C50*0.000001,IF($I$12="DC",'Grid Emissions'!C57*0.000001,IF($I$12="HI",'Grid Emissions'!C61*0.000001,IF($I$12="PR",'Grid Emissions'!C89*0.000001,(VLOOKUP($I$12,'Grid Emission Forecast'!$B$57:$AF$105,MATCH(T71,'Grid Emission Forecast'!$B$57:$AF$57,0),FALSE)*0.000001)*(1-($O$12))))))</f>
        <v>#N/A</v>
      </c>
      <c r="AB71" s="204" t="e">
        <f>IF($K$14=$DG$11,'Emission Factors'!$C$3,IF($K$14=$DG$12,Z71,IF($K$14=$DG$13,AA71,Z71)))</f>
        <v>#N/A</v>
      </c>
      <c r="AC71" s="205">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223" t="str">
        <f t="shared" si="19"/>
        <v/>
      </c>
      <c r="AE71" s="221" t="str">
        <f t="shared" si="20"/>
        <v/>
      </c>
      <c r="AF71" s="222">
        <f t="shared" si="21"/>
        <v>0</v>
      </c>
      <c r="AG71" s="117" t="e">
        <f t="shared" si="22"/>
        <v>#VALUE!</v>
      </c>
      <c r="AH71" s="117" t="e">
        <f t="shared" si="23"/>
        <v>#VALUE!</v>
      </c>
      <c r="AI71" s="117" t="e">
        <f t="shared" si="24"/>
        <v>#VALUE!</v>
      </c>
      <c r="AJ71" s="117" t="e">
        <f t="shared" si="25"/>
        <v>#VALUE!</v>
      </c>
      <c r="AK71" s="117" t="e">
        <f t="shared" si="26"/>
        <v>#VALUE!</v>
      </c>
      <c r="AL71" s="117" t="e">
        <f t="shared" si="27"/>
        <v>#VALUE!</v>
      </c>
      <c r="AM71" s="117">
        <f>(IF(I71&lt;&gt;"",(IF(I71='Emission Factors'!$B$3,AI71,AJ71)),0))</f>
        <v>0</v>
      </c>
      <c r="AN71" s="117" t="str">
        <f t="shared" si="16"/>
        <v/>
      </c>
      <c r="AO71" s="235" t="str">
        <f t="shared" si="12"/>
        <v/>
      </c>
      <c r="AP71" s="182" t="str">
        <f>IF('Inputs for Conserved Energy'!AB60&lt;&gt;"",'Inputs for Conserved Energy'!AB60,(IF(OR(J71&lt;&gt;"",K71&lt;&gt;"",L71&lt;&gt;"",M71&lt;&gt;""),((J71*0.00341214)+K71+L71-IF(I71="Electricity",M71*0.00341214,M71)),"")))</f>
        <v/>
      </c>
      <c r="AQ71" s="235" t="str">
        <f>IF('Inputs for Conserved Energy'!AC60&lt;&gt;"",'Inputs for Conserved Energy'!AC60,IF(AND(AP71&lt;&gt;"",AP71&gt;0),AD71/AP71,""))</f>
        <v/>
      </c>
      <c r="AR71" s="182" t="str">
        <f>IF('Inputs for Conserved Energy'!AD60&lt;&gt;"",'Inputs for Conserved Energy'!AD60,IF(AP71&lt;&gt;"",AP71/3.41214,""))</f>
        <v/>
      </c>
      <c r="AS71" s="179" t="str">
        <f>IF('Inputs for Conserved Energy'!AE60&lt;&gt;"",'Inputs for Conserved Energy'!AE60,IF(AND(AR71&lt;&gt;"",AR71&gt;0),AD71/AR70,""))</f>
        <v/>
      </c>
    </row>
    <row r="72" spans="2:45" x14ac:dyDescent="0.25">
      <c r="B72" s="243"/>
      <c r="C72" s="49"/>
      <c r="D72" s="146" t="str">
        <f t="shared" si="17"/>
        <v/>
      </c>
      <c r="E72" s="162" t="str">
        <f>IF('Inputs for Conserved Energy'!E61&lt;&gt;"",'Inputs for Conserved Energy'!E61,"")</f>
        <v/>
      </c>
      <c r="F72" s="163"/>
      <c r="G72" s="119" t="str">
        <f>IF('Inputs for Conserved Energy'!F61&lt;&gt;"",'Inputs for Conserved Energy'!F61,"")</f>
        <v/>
      </c>
      <c r="H72" s="114" t="str">
        <f>IF('Inputs for Conserved Energy'!G61&lt;&gt;"",'Inputs for Conserved Energy'!G61,"")</f>
        <v/>
      </c>
      <c r="I72" s="120" t="str">
        <f>IF('Inputs for Conserved Energy'!H61&lt;&gt;"",'Inputs for Conserved Energy'!H61,"")</f>
        <v/>
      </c>
      <c r="J72" s="125" t="str">
        <f>IF('Inputs for Conserved Energy'!I61&lt;&gt;"",'Inputs for Conserved Energy'!I61,"")</f>
        <v/>
      </c>
      <c r="K72" s="115" t="str">
        <f>IF('Inputs for Conserved Energy'!J61&lt;&gt;"",'Inputs for Conserved Energy'!J61,"")</f>
        <v/>
      </c>
      <c r="L72" s="126" t="str">
        <f>IF('Inputs for Conserved Energy'!K61&lt;&gt;"",'Inputs for Conserved Energy'!K61,"")</f>
        <v/>
      </c>
      <c r="M72" s="125" t="str">
        <f>IF('Inputs for Conserved Energy'!L61&lt;&gt;"",'Inputs for Conserved Energy'!L61,"")</f>
        <v/>
      </c>
      <c r="N72" s="120" t="str">
        <f>IF('Inputs for Conserved Energy'!M61&lt;&gt;"",'Inputs for Conserved Energy'!M61,"")</f>
        <v/>
      </c>
      <c r="O72" s="130" t="str">
        <f>IF('Inputs for Conserved Energy'!N61&lt;&gt;"",'Inputs for Conserved Energy'!N61,"")</f>
        <v/>
      </c>
      <c r="P72" s="120" t="str">
        <f>IF('Inputs for Conserved Energy'!O61&lt;&gt;"",'Inputs for Conserved Energy'!O61,"")</f>
        <v/>
      </c>
      <c r="Q72" s="119" t="str">
        <f>IF('Inputs for Conserved Energy'!P61&lt;&gt;"",'Inputs for Conserved Energy'!P61,"")</f>
        <v/>
      </c>
      <c r="R72" s="114" t="str">
        <f>IF('Inputs for Conserved Energy'!Q61&lt;&gt;"",'Inputs for Conserved Energy'!Q61,"")</f>
        <v/>
      </c>
      <c r="S72" s="215" t="str">
        <f>IF('Inputs for Conserved Energy'!R61&lt;&gt;"",'Inputs for Conserved Energy'!R61,(IF(E72&lt;&gt;"",0.05,"")))</f>
        <v/>
      </c>
      <c r="T72" s="217" t="str">
        <f>IF('Inputs for Conserved Energy'!S61&lt;&gt;"",'Inputs for Conserved Energy'!S61,(IF(E72&lt;&gt;"",10,"")))</f>
        <v/>
      </c>
      <c r="U72" s="135" t="str">
        <f>IF('Inputs for Conserved Energy'!T61&lt;&gt;"",'Inputs for Conserved Energy'!T61,(IF(E72&lt;&gt;"",0.035,"")))</f>
        <v/>
      </c>
      <c r="V72" s="216" t="str">
        <f>IF('Inputs for Conserved Energy'!U61&lt;&gt;"",'Inputs for Conserved Energy'!U61,(IF(E72&lt;&gt;"",0.035,"")))</f>
        <v/>
      </c>
      <c r="W72" s="177" t="str">
        <f t="shared" si="18"/>
        <v/>
      </c>
      <c r="X72" s="202">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204">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204" t="e">
        <f>IF(AND($G$12&lt;&gt;"",$G$14&lt;&gt;""),$G$12*AL72/T72,IF($I$12="AK",'Grid Emissions'!C51*0.000001,IF($I$12="DC",'Grid Emissions'!C58*0.000001,IF($I$12="HI",'Grid Emissions'!C62*0.000001,IF($I$12="PR",'Grid Emissions'!C90*0.000001,(VLOOKUP($I$12,'Grid Emission Forecast'!$B$4:$AF$52,MATCH(T72,'Grid Emission Forecast'!$B$4:$AF$4,0),FALSE)*0.000001)*(1-($O$12)))))))</f>
        <v>#N/A</v>
      </c>
      <c r="AA72" s="204" t="e">
        <f>IF($I$12="AK",'Grid Emissions'!C51*0.000001,IF($I$12="DC",'Grid Emissions'!C58*0.000001,IF($I$12="HI",'Grid Emissions'!C62*0.000001,IF($I$12="PR",'Grid Emissions'!C90*0.000001,(VLOOKUP($I$12,'Grid Emission Forecast'!$B$57:$AF$105,MATCH(T72,'Grid Emission Forecast'!$B$57:$AF$57,0),FALSE)*0.000001)*(1-($O$12))))))</f>
        <v>#N/A</v>
      </c>
      <c r="AB72" s="204" t="e">
        <f>IF($K$14=$DG$11,'Emission Factors'!$C$3,IF($K$14=$DG$12,Z72,IF($K$14=$DG$13,AA72,Z72)))</f>
        <v>#N/A</v>
      </c>
      <c r="AC72" s="205">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223" t="str">
        <f t="shared" si="19"/>
        <v/>
      </c>
      <c r="AE72" s="221" t="str">
        <f t="shared" si="20"/>
        <v/>
      </c>
      <c r="AF72" s="222">
        <f t="shared" si="21"/>
        <v>0</v>
      </c>
      <c r="AG72" s="117" t="e">
        <f t="shared" si="22"/>
        <v>#VALUE!</v>
      </c>
      <c r="AH72" s="117" t="e">
        <f t="shared" si="23"/>
        <v>#VALUE!</v>
      </c>
      <c r="AI72" s="117" t="e">
        <f t="shared" si="24"/>
        <v>#VALUE!</v>
      </c>
      <c r="AJ72" s="117" t="e">
        <f t="shared" si="25"/>
        <v>#VALUE!</v>
      </c>
      <c r="AK72" s="117" t="e">
        <f t="shared" si="26"/>
        <v>#VALUE!</v>
      </c>
      <c r="AL72" s="117" t="e">
        <f t="shared" si="27"/>
        <v>#VALUE!</v>
      </c>
      <c r="AM72" s="117">
        <f>(IF(I72&lt;&gt;"",(IF(I72='Emission Factors'!$B$3,AI72,AJ72)),0))</f>
        <v>0</v>
      </c>
      <c r="AN72" s="117" t="str">
        <f t="shared" si="16"/>
        <v/>
      </c>
      <c r="AO72" s="235" t="str">
        <f t="shared" si="12"/>
        <v/>
      </c>
      <c r="AP72" s="182" t="str">
        <f>IF('Inputs for Conserved Energy'!AB61&lt;&gt;"",'Inputs for Conserved Energy'!AB61,(IF(OR(J72&lt;&gt;"",K72&lt;&gt;"",L72&lt;&gt;"",M72&lt;&gt;""),((J72*0.00341214)+K72+L72-IF(I72="Electricity",M72*0.00341214,M72)),"")))</f>
        <v/>
      </c>
      <c r="AQ72" s="235" t="str">
        <f>IF('Inputs for Conserved Energy'!AC61&lt;&gt;"",'Inputs for Conserved Energy'!AC61,IF(AND(AP72&lt;&gt;"",AP72&gt;0),AD72/AP72,""))</f>
        <v/>
      </c>
      <c r="AR72" s="182" t="str">
        <f>IF('Inputs for Conserved Energy'!AD61&lt;&gt;"",'Inputs for Conserved Energy'!AD61,IF(AP72&lt;&gt;"",AP72/3.41214,""))</f>
        <v/>
      </c>
      <c r="AS72" s="179" t="str">
        <f>IF('Inputs for Conserved Energy'!AE61&lt;&gt;"",'Inputs for Conserved Energy'!AE61,IF(AND(AR72&lt;&gt;"",AR72&gt;0),AD72/AR71,""))</f>
        <v/>
      </c>
    </row>
    <row r="73" spans="2:45" x14ac:dyDescent="0.25">
      <c r="B73" s="243"/>
      <c r="C73" s="49"/>
      <c r="D73" s="146" t="str">
        <f t="shared" si="17"/>
        <v/>
      </c>
      <c r="E73" s="162" t="str">
        <f>IF('Inputs for Conserved Energy'!E62&lt;&gt;"",'Inputs for Conserved Energy'!E62,"")</f>
        <v/>
      </c>
      <c r="F73" s="163"/>
      <c r="G73" s="119" t="str">
        <f>IF('Inputs for Conserved Energy'!F62&lt;&gt;"",'Inputs for Conserved Energy'!F62,"")</f>
        <v/>
      </c>
      <c r="H73" s="114" t="str">
        <f>IF('Inputs for Conserved Energy'!G62&lt;&gt;"",'Inputs for Conserved Energy'!G62,"")</f>
        <v/>
      </c>
      <c r="I73" s="120" t="str">
        <f>IF('Inputs for Conserved Energy'!H62&lt;&gt;"",'Inputs for Conserved Energy'!H62,"")</f>
        <v/>
      </c>
      <c r="J73" s="125" t="str">
        <f>IF('Inputs for Conserved Energy'!I62&lt;&gt;"",'Inputs for Conserved Energy'!I62,"")</f>
        <v/>
      </c>
      <c r="K73" s="115" t="str">
        <f>IF('Inputs for Conserved Energy'!J62&lt;&gt;"",'Inputs for Conserved Energy'!J62,"")</f>
        <v/>
      </c>
      <c r="L73" s="126" t="str">
        <f>IF('Inputs for Conserved Energy'!K62&lt;&gt;"",'Inputs for Conserved Energy'!K62,"")</f>
        <v/>
      </c>
      <c r="M73" s="125" t="str">
        <f>IF('Inputs for Conserved Energy'!L62&lt;&gt;"",'Inputs for Conserved Energy'!L62,"")</f>
        <v/>
      </c>
      <c r="N73" s="120" t="str">
        <f>IF('Inputs for Conserved Energy'!M62&lt;&gt;"",'Inputs for Conserved Energy'!M62,"")</f>
        <v/>
      </c>
      <c r="O73" s="130" t="str">
        <f>IF('Inputs for Conserved Energy'!N62&lt;&gt;"",'Inputs for Conserved Energy'!N62,"")</f>
        <v/>
      </c>
      <c r="P73" s="120" t="str">
        <f>IF('Inputs for Conserved Energy'!O62&lt;&gt;"",'Inputs for Conserved Energy'!O62,"")</f>
        <v/>
      </c>
      <c r="Q73" s="119" t="str">
        <f>IF('Inputs for Conserved Energy'!P62&lt;&gt;"",'Inputs for Conserved Energy'!P62,"")</f>
        <v/>
      </c>
      <c r="R73" s="114" t="str">
        <f>IF('Inputs for Conserved Energy'!Q62&lt;&gt;"",'Inputs for Conserved Energy'!Q62,"")</f>
        <v/>
      </c>
      <c r="S73" s="215" t="str">
        <f>IF('Inputs for Conserved Energy'!R62&lt;&gt;"",'Inputs for Conserved Energy'!R62,(IF(E73&lt;&gt;"",0.05,"")))</f>
        <v/>
      </c>
      <c r="T73" s="217" t="str">
        <f>IF('Inputs for Conserved Energy'!S62&lt;&gt;"",'Inputs for Conserved Energy'!S62,(IF(E73&lt;&gt;"",10,"")))</f>
        <v/>
      </c>
      <c r="U73" s="135" t="str">
        <f>IF('Inputs for Conserved Energy'!T62&lt;&gt;"",'Inputs for Conserved Energy'!T62,(IF(E73&lt;&gt;"",0.035,"")))</f>
        <v/>
      </c>
      <c r="V73" s="216" t="str">
        <f>IF('Inputs for Conserved Energy'!U62&lt;&gt;"",'Inputs for Conserved Energy'!U62,(IF(E73&lt;&gt;"",0.035,"")))</f>
        <v/>
      </c>
      <c r="W73" s="177" t="str">
        <f t="shared" si="18"/>
        <v/>
      </c>
      <c r="X73" s="202">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204">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204" t="e">
        <f>IF(AND($G$12&lt;&gt;"",$G$14&lt;&gt;""),$G$12*AL73/T73,IF($I$12="AK",'Grid Emissions'!C52*0.000001,IF($I$12="DC",'Grid Emissions'!C59*0.000001,IF($I$12="HI",'Grid Emissions'!C63*0.000001,IF($I$12="PR",'Grid Emissions'!C91*0.000001,(VLOOKUP($I$12,'Grid Emission Forecast'!$B$4:$AF$52,MATCH(T73,'Grid Emission Forecast'!$B$4:$AF$4,0),FALSE)*0.000001)*(1-($O$12)))))))</f>
        <v>#N/A</v>
      </c>
      <c r="AA73" s="204" t="e">
        <f>IF($I$12="AK",'Grid Emissions'!C52*0.000001,IF($I$12="DC",'Grid Emissions'!C59*0.000001,IF($I$12="HI",'Grid Emissions'!C63*0.000001,IF($I$12="PR",'Grid Emissions'!C91*0.000001,(VLOOKUP($I$12,'Grid Emission Forecast'!$B$57:$AF$105,MATCH(T73,'Grid Emission Forecast'!$B$57:$AF$57,0),FALSE)*0.000001)*(1-($O$12))))))</f>
        <v>#N/A</v>
      </c>
      <c r="AB73" s="204" t="e">
        <f>IF($K$14=$DG$11,'Emission Factors'!$C$3,IF($K$14=$DG$12,Z73,IF($K$14=$DG$13,AA73,Z73)))</f>
        <v>#N/A</v>
      </c>
      <c r="AC73" s="205">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223" t="str">
        <f t="shared" si="19"/>
        <v/>
      </c>
      <c r="AE73" s="221" t="str">
        <f t="shared" si="20"/>
        <v/>
      </c>
      <c r="AF73" s="222">
        <f t="shared" si="21"/>
        <v>0</v>
      </c>
      <c r="AG73" s="117" t="e">
        <f t="shared" si="22"/>
        <v>#VALUE!</v>
      </c>
      <c r="AH73" s="117" t="e">
        <f t="shared" si="23"/>
        <v>#VALUE!</v>
      </c>
      <c r="AI73" s="117" t="e">
        <f t="shared" si="24"/>
        <v>#VALUE!</v>
      </c>
      <c r="AJ73" s="117" t="e">
        <f t="shared" si="25"/>
        <v>#VALUE!</v>
      </c>
      <c r="AK73" s="117" t="e">
        <f t="shared" si="26"/>
        <v>#VALUE!</v>
      </c>
      <c r="AL73" s="117" t="e">
        <f t="shared" si="27"/>
        <v>#VALUE!</v>
      </c>
      <c r="AM73" s="117">
        <f>(IF(I73&lt;&gt;"",(IF(I73='Emission Factors'!$B$3,AI73,AJ73)),0))</f>
        <v>0</v>
      </c>
      <c r="AN73" s="117" t="str">
        <f t="shared" si="16"/>
        <v/>
      </c>
      <c r="AO73" s="235" t="str">
        <f t="shared" si="12"/>
        <v/>
      </c>
      <c r="AP73" s="182" t="str">
        <f>IF('Inputs for Conserved Energy'!AB62&lt;&gt;"",'Inputs for Conserved Energy'!AB62,(IF(OR(J73&lt;&gt;"",K73&lt;&gt;"",L73&lt;&gt;"",M73&lt;&gt;""),((J73*0.00341214)+K73+L73-IF(I73="Electricity",M73*0.00341214,M73)),"")))</f>
        <v/>
      </c>
      <c r="AQ73" s="235" t="str">
        <f>IF('Inputs for Conserved Energy'!AC62&lt;&gt;"",'Inputs for Conserved Energy'!AC62,IF(AND(AP73&lt;&gt;"",AP73&gt;0),AD73/AP73,""))</f>
        <v/>
      </c>
      <c r="AR73" s="182" t="str">
        <f>IF('Inputs for Conserved Energy'!AD62&lt;&gt;"",'Inputs for Conserved Energy'!AD62,IF(AP73&lt;&gt;"",AP73/3.41214,""))</f>
        <v/>
      </c>
      <c r="AS73" s="179" t="str">
        <f>IF('Inputs for Conserved Energy'!AE62&lt;&gt;"",'Inputs for Conserved Energy'!AE62,IF(AND(AR73&lt;&gt;"",AR73&gt;0),AD73/AR72,""))</f>
        <v/>
      </c>
    </row>
    <row r="74" spans="2:45" x14ac:dyDescent="0.25">
      <c r="B74" s="243"/>
      <c r="C74" s="49"/>
      <c r="D74" s="146" t="str">
        <f t="shared" si="17"/>
        <v/>
      </c>
      <c r="E74" s="162" t="str">
        <f>IF('Inputs for Conserved Energy'!E63&lt;&gt;"",'Inputs for Conserved Energy'!E63,"")</f>
        <v/>
      </c>
      <c r="F74" s="163"/>
      <c r="G74" s="119" t="str">
        <f>IF('Inputs for Conserved Energy'!F63&lt;&gt;"",'Inputs for Conserved Energy'!F63,"")</f>
        <v/>
      </c>
      <c r="H74" s="114" t="str">
        <f>IF('Inputs for Conserved Energy'!G63&lt;&gt;"",'Inputs for Conserved Energy'!G63,"")</f>
        <v/>
      </c>
      <c r="I74" s="120" t="str">
        <f>IF('Inputs for Conserved Energy'!H63&lt;&gt;"",'Inputs for Conserved Energy'!H63,"")</f>
        <v/>
      </c>
      <c r="J74" s="125" t="str">
        <f>IF('Inputs for Conserved Energy'!I63&lt;&gt;"",'Inputs for Conserved Energy'!I63,"")</f>
        <v/>
      </c>
      <c r="K74" s="115" t="str">
        <f>IF('Inputs for Conserved Energy'!J63&lt;&gt;"",'Inputs for Conserved Energy'!J63,"")</f>
        <v/>
      </c>
      <c r="L74" s="126" t="str">
        <f>IF('Inputs for Conserved Energy'!K63&lt;&gt;"",'Inputs for Conserved Energy'!K63,"")</f>
        <v/>
      </c>
      <c r="M74" s="125" t="str">
        <f>IF('Inputs for Conserved Energy'!L63&lt;&gt;"",'Inputs for Conserved Energy'!L63,"")</f>
        <v/>
      </c>
      <c r="N74" s="120" t="str">
        <f>IF('Inputs for Conserved Energy'!M63&lt;&gt;"",'Inputs for Conserved Energy'!M63,"")</f>
        <v/>
      </c>
      <c r="O74" s="130" t="str">
        <f>IF('Inputs for Conserved Energy'!N63&lt;&gt;"",'Inputs for Conserved Energy'!N63,"")</f>
        <v/>
      </c>
      <c r="P74" s="120" t="str">
        <f>IF('Inputs for Conserved Energy'!O63&lt;&gt;"",'Inputs for Conserved Energy'!O63,"")</f>
        <v/>
      </c>
      <c r="Q74" s="119" t="str">
        <f>IF('Inputs for Conserved Energy'!P63&lt;&gt;"",'Inputs for Conserved Energy'!P63,"")</f>
        <v/>
      </c>
      <c r="R74" s="114" t="str">
        <f>IF('Inputs for Conserved Energy'!Q63&lt;&gt;"",'Inputs for Conserved Energy'!Q63,"")</f>
        <v/>
      </c>
      <c r="S74" s="215" t="str">
        <f>IF('Inputs for Conserved Energy'!R63&lt;&gt;"",'Inputs for Conserved Energy'!R63,(IF(E74&lt;&gt;"",0.05,"")))</f>
        <v/>
      </c>
      <c r="T74" s="217" t="str">
        <f>IF('Inputs for Conserved Energy'!S63&lt;&gt;"",'Inputs for Conserved Energy'!S63,(IF(E74&lt;&gt;"",10,"")))</f>
        <v/>
      </c>
      <c r="U74" s="135" t="str">
        <f>IF('Inputs for Conserved Energy'!T63&lt;&gt;"",'Inputs for Conserved Energy'!T63,(IF(E74&lt;&gt;"",0.035,"")))</f>
        <v/>
      </c>
      <c r="V74" s="216" t="str">
        <f>IF('Inputs for Conserved Energy'!U63&lt;&gt;"",'Inputs for Conserved Energy'!U63,(IF(E74&lt;&gt;"",0.035,"")))</f>
        <v/>
      </c>
      <c r="W74" s="177" t="str">
        <f t="shared" si="18"/>
        <v/>
      </c>
      <c r="X74" s="202">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204">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204" t="e">
        <f>IF(AND($G$12&lt;&gt;"",$G$14&lt;&gt;""),$G$12*AL74/T74,IF($I$12="AK",'Grid Emissions'!C53*0.000001,IF($I$12="DC",'Grid Emissions'!C60*0.000001,IF($I$12="HI",'Grid Emissions'!C64*0.000001,IF($I$12="PR",'Grid Emissions'!C92*0.000001,(VLOOKUP($I$12,'Grid Emission Forecast'!$B$4:$AF$52,MATCH(T74,'Grid Emission Forecast'!$B$4:$AF$4,0),FALSE)*0.000001)*(1-($O$12)))))))</f>
        <v>#N/A</v>
      </c>
      <c r="AA74" s="204" t="e">
        <f>IF($I$12="AK",'Grid Emissions'!C53*0.000001,IF($I$12="DC",'Grid Emissions'!C60*0.000001,IF($I$12="HI",'Grid Emissions'!C64*0.000001,IF($I$12="PR",'Grid Emissions'!C92*0.000001,(VLOOKUP($I$12,'Grid Emission Forecast'!$B$57:$AF$105,MATCH(T74,'Grid Emission Forecast'!$B$57:$AF$57,0),FALSE)*0.000001)*(1-($O$12))))))</f>
        <v>#N/A</v>
      </c>
      <c r="AB74" s="204" t="e">
        <f>IF($K$14=$DG$11,'Emission Factors'!$C$3,IF($K$14=$DG$12,Z74,IF($K$14=$DG$13,AA74,Z74)))</f>
        <v>#N/A</v>
      </c>
      <c r="AC74" s="205">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223" t="str">
        <f t="shared" si="19"/>
        <v/>
      </c>
      <c r="AE74" s="221" t="str">
        <f t="shared" si="20"/>
        <v/>
      </c>
      <c r="AF74" s="222">
        <f t="shared" si="21"/>
        <v>0</v>
      </c>
      <c r="AG74" s="117" t="e">
        <f t="shared" si="22"/>
        <v>#VALUE!</v>
      </c>
      <c r="AH74" s="117" t="e">
        <f t="shared" si="23"/>
        <v>#VALUE!</v>
      </c>
      <c r="AI74" s="117" t="e">
        <f t="shared" si="24"/>
        <v>#VALUE!</v>
      </c>
      <c r="AJ74" s="117" t="e">
        <f t="shared" si="25"/>
        <v>#VALUE!</v>
      </c>
      <c r="AK74" s="117" t="e">
        <f t="shared" si="26"/>
        <v>#VALUE!</v>
      </c>
      <c r="AL74" s="117" t="e">
        <f t="shared" si="27"/>
        <v>#VALUE!</v>
      </c>
      <c r="AM74" s="117">
        <f>(IF(I74&lt;&gt;"",(IF(I74='Emission Factors'!$B$3,AI74,AJ74)),0))</f>
        <v>0</v>
      </c>
      <c r="AN74" s="117" t="str">
        <f t="shared" si="16"/>
        <v/>
      </c>
      <c r="AO74" s="235" t="str">
        <f t="shared" si="12"/>
        <v/>
      </c>
      <c r="AP74" s="182" t="str">
        <f>IF('Inputs for Conserved Energy'!AB63&lt;&gt;"",'Inputs for Conserved Energy'!AB63,(IF(OR(J74&lt;&gt;"",K74&lt;&gt;"",L74&lt;&gt;"",M74&lt;&gt;""),((J74*0.00341214)+K74+L74-IF(I74="Electricity",M74*0.00341214,M74)),"")))</f>
        <v/>
      </c>
      <c r="AQ74" s="235" t="str">
        <f>IF('Inputs for Conserved Energy'!AC63&lt;&gt;"",'Inputs for Conserved Energy'!AC63,IF(AND(AP74&lt;&gt;"",AP74&gt;0),AD74/AP74,""))</f>
        <v/>
      </c>
      <c r="AR74" s="182" t="str">
        <f>IF('Inputs for Conserved Energy'!AD63&lt;&gt;"",'Inputs for Conserved Energy'!AD63,IF(AP74&lt;&gt;"",AP74/3.41214,""))</f>
        <v/>
      </c>
      <c r="AS74" s="179" t="str">
        <f>IF('Inputs for Conserved Energy'!AE63&lt;&gt;"",'Inputs for Conserved Energy'!AE63,IF(AND(AR74&lt;&gt;"",AR74&gt;0),AD74/AR73,""))</f>
        <v/>
      </c>
    </row>
    <row r="75" spans="2:45" x14ac:dyDescent="0.25">
      <c r="B75" s="243"/>
      <c r="C75" s="49"/>
      <c r="D75" s="146" t="str">
        <f t="shared" si="17"/>
        <v/>
      </c>
      <c r="E75" s="162" t="str">
        <f>IF('Inputs for Conserved Energy'!E64&lt;&gt;"",'Inputs for Conserved Energy'!E64,"")</f>
        <v/>
      </c>
      <c r="F75" s="163"/>
      <c r="G75" s="119" t="str">
        <f>IF('Inputs for Conserved Energy'!F64&lt;&gt;"",'Inputs for Conserved Energy'!F64,"")</f>
        <v/>
      </c>
      <c r="H75" s="114" t="str">
        <f>IF('Inputs for Conserved Energy'!G64&lt;&gt;"",'Inputs for Conserved Energy'!G64,"")</f>
        <v/>
      </c>
      <c r="I75" s="120" t="str">
        <f>IF('Inputs for Conserved Energy'!H64&lt;&gt;"",'Inputs for Conserved Energy'!H64,"")</f>
        <v/>
      </c>
      <c r="J75" s="125" t="str">
        <f>IF('Inputs for Conserved Energy'!I64&lt;&gt;"",'Inputs for Conserved Energy'!I64,"")</f>
        <v/>
      </c>
      <c r="K75" s="115" t="str">
        <f>IF('Inputs for Conserved Energy'!J64&lt;&gt;"",'Inputs for Conserved Energy'!J64,"")</f>
        <v/>
      </c>
      <c r="L75" s="126" t="str">
        <f>IF('Inputs for Conserved Energy'!K64&lt;&gt;"",'Inputs for Conserved Energy'!K64,"")</f>
        <v/>
      </c>
      <c r="M75" s="125" t="str">
        <f>IF('Inputs for Conserved Energy'!L64&lt;&gt;"",'Inputs for Conserved Energy'!L64,"")</f>
        <v/>
      </c>
      <c r="N75" s="120" t="str">
        <f>IF('Inputs for Conserved Energy'!M64&lt;&gt;"",'Inputs for Conserved Energy'!M64,"")</f>
        <v/>
      </c>
      <c r="O75" s="130" t="str">
        <f>IF('Inputs for Conserved Energy'!N64&lt;&gt;"",'Inputs for Conserved Energy'!N64,"")</f>
        <v/>
      </c>
      <c r="P75" s="120" t="str">
        <f>IF('Inputs for Conserved Energy'!O64&lt;&gt;"",'Inputs for Conserved Energy'!O64,"")</f>
        <v/>
      </c>
      <c r="Q75" s="119" t="str">
        <f>IF('Inputs for Conserved Energy'!P64&lt;&gt;"",'Inputs for Conserved Energy'!P64,"")</f>
        <v/>
      </c>
      <c r="R75" s="114" t="str">
        <f>IF('Inputs for Conserved Energy'!Q64&lt;&gt;"",'Inputs for Conserved Energy'!Q64,"")</f>
        <v/>
      </c>
      <c r="S75" s="215" t="str">
        <f>IF('Inputs for Conserved Energy'!R64&lt;&gt;"",'Inputs for Conserved Energy'!R64,(IF(E75&lt;&gt;"",0.05,"")))</f>
        <v/>
      </c>
      <c r="T75" s="217" t="str">
        <f>IF('Inputs for Conserved Energy'!S64&lt;&gt;"",'Inputs for Conserved Energy'!S64,(IF(E75&lt;&gt;"",10,"")))</f>
        <v/>
      </c>
      <c r="U75" s="135" t="str">
        <f>IF('Inputs for Conserved Energy'!T64&lt;&gt;"",'Inputs for Conserved Energy'!T64,(IF(E75&lt;&gt;"",0.035,"")))</f>
        <v/>
      </c>
      <c r="V75" s="216" t="str">
        <f>IF('Inputs for Conserved Energy'!U64&lt;&gt;"",'Inputs for Conserved Energy'!U64,(IF(E75&lt;&gt;"",0.035,"")))</f>
        <v/>
      </c>
      <c r="W75" s="177" t="str">
        <f t="shared" si="18"/>
        <v/>
      </c>
      <c r="X75" s="202">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204">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204" t="e">
        <f>IF(AND($G$12&lt;&gt;"",$G$14&lt;&gt;""),$G$12*AL75/T75,IF($I$12="AK",'Grid Emissions'!C54*0.000001,IF($I$12="DC",'Grid Emissions'!C61*0.000001,IF($I$12="HI",'Grid Emissions'!C65*0.000001,IF($I$12="PR",'Grid Emissions'!C93*0.000001,(VLOOKUP($I$12,'Grid Emission Forecast'!$B$4:$AF$52,MATCH(T75,'Grid Emission Forecast'!$B$4:$AF$4,0),FALSE)*0.000001)*(1-($O$12)))))))</f>
        <v>#N/A</v>
      </c>
      <c r="AA75" s="204" t="e">
        <f>IF($I$12="AK",'Grid Emissions'!C54*0.000001,IF($I$12="DC",'Grid Emissions'!C61*0.000001,IF($I$12="HI",'Grid Emissions'!C65*0.000001,IF($I$12="PR",'Grid Emissions'!C93*0.000001,(VLOOKUP($I$12,'Grid Emission Forecast'!$B$57:$AF$105,MATCH(T75,'Grid Emission Forecast'!$B$57:$AF$57,0),FALSE)*0.000001)*(1-($O$12))))))</f>
        <v>#N/A</v>
      </c>
      <c r="AB75" s="204" t="e">
        <f>IF($K$14=$DG$11,'Emission Factors'!$C$3,IF($K$14=$DG$12,Z75,IF($K$14=$DG$13,AA75,Z75)))</f>
        <v>#N/A</v>
      </c>
      <c r="AC75" s="205">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223" t="str">
        <f t="shared" si="19"/>
        <v/>
      </c>
      <c r="AE75" s="221" t="str">
        <f t="shared" si="20"/>
        <v/>
      </c>
      <c r="AF75" s="222">
        <f t="shared" si="21"/>
        <v>0</v>
      </c>
      <c r="AG75" s="117" t="e">
        <f t="shared" si="22"/>
        <v>#VALUE!</v>
      </c>
      <c r="AH75" s="117" t="e">
        <f t="shared" si="23"/>
        <v>#VALUE!</v>
      </c>
      <c r="AI75" s="117" t="e">
        <f t="shared" si="24"/>
        <v>#VALUE!</v>
      </c>
      <c r="AJ75" s="117" t="e">
        <f t="shared" si="25"/>
        <v>#VALUE!</v>
      </c>
      <c r="AK75" s="117" t="e">
        <f t="shared" si="26"/>
        <v>#VALUE!</v>
      </c>
      <c r="AL75" s="117" t="e">
        <f t="shared" si="27"/>
        <v>#VALUE!</v>
      </c>
      <c r="AM75" s="117">
        <f>(IF(I75&lt;&gt;"",(IF(I75='Emission Factors'!$B$3,AI75,AJ75)),0))</f>
        <v>0</v>
      </c>
      <c r="AN75" s="117" t="str">
        <f t="shared" si="16"/>
        <v/>
      </c>
      <c r="AO75" s="235" t="str">
        <f t="shared" si="12"/>
        <v/>
      </c>
      <c r="AP75" s="182" t="str">
        <f>IF('Inputs for Conserved Energy'!AB64&lt;&gt;"",'Inputs for Conserved Energy'!AB64,(IF(OR(J75&lt;&gt;"",K75&lt;&gt;"",L75&lt;&gt;"",M75&lt;&gt;""),((J75*0.00341214)+K75+L75-IF(I75="Electricity",M75*0.00341214,M75)),"")))</f>
        <v/>
      </c>
      <c r="AQ75" s="235" t="str">
        <f>IF('Inputs for Conserved Energy'!AC64&lt;&gt;"",'Inputs for Conserved Energy'!AC64,IF(AND(AP75&lt;&gt;"",AP75&gt;0),AD75/AP75,""))</f>
        <v/>
      </c>
      <c r="AR75" s="182" t="str">
        <f>IF('Inputs for Conserved Energy'!AD64&lt;&gt;"",'Inputs for Conserved Energy'!AD64,IF(AP75&lt;&gt;"",AP75/3.41214,""))</f>
        <v/>
      </c>
      <c r="AS75" s="179" t="str">
        <f>IF('Inputs for Conserved Energy'!AE64&lt;&gt;"",'Inputs for Conserved Energy'!AE64,IF(AND(AR75&lt;&gt;"",AR75&gt;0),AD75/AR74,""))</f>
        <v/>
      </c>
    </row>
    <row r="76" spans="2:45" x14ac:dyDescent="0.25">
      <c r="B76" s="243"/>
      <c r="C76" s="49"/>
      <c r="D76" s="146" t="str">
        <f t="shared" si="17"/>
        <v/>
      </c>
      <c r="E76" s="162" t="str">
        <f>IF('Inputs for Conserved Energy'!E65&lt;&gt;"",'Inputs for Conserved Energy'!E65,"")</f>
        <v/>
      </c>
      <c r="F76" s="163"/>
      <c r="G76" s="119" t="str">
        <f>IF('Inputs for Conserved Energy'!F65&lt;&gt;"",'Inputs for Conserved Energy'!F65,"")</f>
        <v/>
      </c>
      <c r="H76" s="114" t="str">
        <f>IF('Inputs for Conserved Energy'!G65&lt;&gt;"",'Inputs for Conserved Energy'!G65,"")</f>
        <v/>
      </c>
      <c r="I76" s="120" t="str">
        <f>IF('Inputs for Conserved Energy'!H65&lt;&gt;"",'Inputs for Conserved Energy'!H65,"")</f>
        <v/>
      </c>
      <c r="J76" s="125" t="str">
        <f>IF('Inputs for Conserved Energy'!I65&lt;&gt;"",'Inputs for Conserved Energy'!I65,"")</f>
        <v/>
      </c>
      <c r="K76" s="115" t="str">
        <f>IF('Inputs for Conserved Energy'!J65&lt;&gt;"",'Inputs for Conserved Energy'!J65,"")</f>
        <v/>
      </c>
      <c r="L76" s="126" t="str">
        <f>IF('Inputs for Conserved Energy'!K65&lt;&gt;"",'Inputs for Conserved Energy'!K65,"")</f>
        <v/>
      </c>
      <c r="M76" s="125" t="str">
        <f>IF('Inputs for Conserved Energy'!L65&lt;&gt;"",'Inputs for Conserved Energy'!L65,"")</f>
        <v/>
      </c>
      <c r="N76" s="120" t="str">
        <f>IF('Inputs for Conserved Energy'!M65&lt;&gt;"",'Inputs for Conserved Energy'!M65,"")</f>
        <v/>
      </c>
      <c r="O76" s="130" t="str">
        <f>IF('Inputs for Conserved Energy'!N65&lt;&gt;"",'Inputs for Conserved Energy'!N65,"")</f>
        <v/>
      </c>
      <c r="P76" s="120" t="str">
        <f>IF('Inputs for Conserved Energy'!O65&lt;&gt;"",'Inputs for Conserved Energy'!O65,"")</f>
        <v/>
      </c>
      <c r="Q76" s="119" t="str">
        <f>IF('Inputs for Conserved Energy'!P65&lt;&gt;"",'Inputs for Conserved Energy'!P65,"")</f>
        <v/>
      </c>
      <c r="R76" s="114" t="str">
        <f>IF('Inputs for Conserved Energy'!Q65&lt;&gt;"",'Inputs for Conserved Energy'!Q65,"")</f>
        <v/>
      </c>
      <c r="S76" s="215" t="str">
        <f>IF('Inputs for Conserved Energy'!R65&lt;&gt;"",'Inputs for Conserved Energy'!R65,(IF(E76&lt;&gt;"",0.05,"")))</f>
        <v/>
      </c>
      <c r="T76" s="217" t="str">
        <f>IF('Inputs for Conserved Energy'!S65&lt;&gt;"",'Inputs for Conserved Energy'!S65,(IF(E76&lt;&gt;"",10,"")))</f>
        <v/>
      </c>
      <c r="U76" s="135" t="str">
        <f>IF('Inputs for Conserved Energy'!T65&lt;&gt;"",'Inputs for Conserved Energy'!T65,(IF(E76&lt;&gt;"",0.035,"")))</f>
        <v/>
      </c>
      <c r="V76" s="216" t="str">
        <f>IF('Inputs for Conserved Energy'!U65&lt;&gt;"",'Inputs for Conserved Energy'!U65,(IF(E76&lt;&gt;"",0.035,"")))</f>
        <v/>
      </c>
      <c r="W76" s="177" t="str">
        <f t="shared" si="18"/>
        <v/>
      </c>
      <c r="X76" s="202">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204">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204" t="e">
        <f>IF(AND($G$12&lt;&gt;"",$G$14&lt;&gt;""),$G$12*AL76/T76,IF($I$12="AK",'Grid Emissions'!C55*0.000001,IF($I$12="DC",'Grid Emissions'!C62*0.000001,IF($I$12="HI",'Grid Emissions'!C66*0.000001,IF($I$12="PR",'Grid Emissions'!C94*0.000001,(VLOOKUP($I$12,'Grid Emission Forecast'!$B$4:$AF$52,MATCH(T76,'Grid Emission Forecast'!$B$4:$AF$4,0),FALSE)*0.000001)*(1-($O$12)))))))</f>
        <v>#N/A</v>
      </c>
      <c r="AA76" s="204" t="e">
        <f>IF($I$12="AK",'Grid Emissions'!C55*0.000001,IF($I$12="DC",'Grid Emissions'!C62*0.000001,IF($I$12="HI",'Grid Emissions'!C66*0.000001,IF($I$12="PR",'Grid Emissions'!C94*0.000001,(VLOOKUP($I$12,'Grid Emission Forecast'!$B$57:$AF$105,MATCH(T76,'Grid Emission Forecast'!$B$57:$AF$57,0),FALSE)*0.000001)*(1-($O$12))))))</f>
        <v>#N/A</v>
      </c>
      <c r="AB76" s="204" t="e">
        <f>IF($K$14=$DG$11,'Emission Factors'!$C$3,IF($K$14=$DG$12,Z76,IF($K$14=$DG$13,AA76,Z76)))</f>
        <v>#N/A</v>
      </c>
      <c r="AC76" s="205">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223" t="str">
        <f t="shared" si="19"/>
        <v/>
      </c>
      <c r="AE76" s="221" t="str">
        <f t="shared" si="20"/>
        <v/>
      </c>
      <c r="AF76" s="222">
        <f t="shared" si="21"/>
        <v>0</v>
      </c>
      <c r="AG76" s="117" t="e">
        <f t="shared" si="22"/>
        <v>#VALUE!</v>
      </c>
      <c r="AH76" s="117" t="e">
        <f t="shared" si="23"/>
        <v>#VALUE!</v>
      </c>
      <c r="AI76" s="117" t="e">
        <f t="shared" si="24"/>
        <v>#VALUE!</v>
      </c>
      <c r="AJ76" s="117" t="e">
        <f t="shared" si="25"/>
        <v>#VALUE!</v>
      </c>
      <c r="AK76" s="117" t="e">
        <f t="shared" si="26"/>
        <v>#VALUE!</v>
      </c>
      <c r="AL76" s="117" t="e">
        <f t="shared" si="27"/>
        <v>#VALUE!</v>
      </c>
      <c r="AM76" s="117">
        <f>(IF(I76&lt;&gt;"",(IF(I76='Emission Factors'!$B$3,AI76,AJ76)),0))</f>
        <v>0</v>
      </c>
      <c r="AN76" s="117" t="str">
        <f t="shared" si="16"/>
        <v/>
      </c>
      <c r="AO76" s="235" t="str">
        <f t="shared" si="12"/>
        <v/>
      </c>
      <c r="AP76" s="182" t="str">
        <f>IF('Inputs for Conserved Energy'!AB65&lt;&gt;"",'Inputs for Conserved Energy'!AB65,(IF(OR(J76&lt;&gt;"",K76&lt;&gt;"",L76&lt;&gt;"",M76&lt;&gt;""),((J76*0.00341214)+K76+L76-IF(I76="Electricity",M76*0.00341214,M76)),"")))</f>
        <v/>
      </c>
      <c r="AQ76" s="235" t="str">
        <f>IF('Inputs for Conserved Energy'!AC65&lt;&gt;"",'Inputs for Conserved Energy'!AC65,IF(AND(AP76&lt;&gt;"",AP76&gt;0),AD76/AP76,""))</f>
        <v/>
      </c>
      <c r="AR76" s="182" t="str">
        <f>IF('Inputs for Conserved Energy'!AD65&lt;&gt;"",'Inputs for Conserved Energy'!AD65,IF(AP76&lt;&gt;"",AP76/3.41214,""))</f>
        <v/>
      </c>
      <c r="AS76" s="179" t="str">
        <f>IF('Inputs for Conserved Energy'!AE65&lt;&gt;"",'Inputs for Conserved Energy'!AE65,IF(AND(AR76&lt;&gt;"",AR76&gt;0),AD76/AR75,""))</f>
        <v/>
      </c>
    </row>
    <row r="77" spans="2:45" x14ac:dyDescent="0.25">
      <c r="B77" s="243"/>
      <c r="C77" s="49"/>
      <c r="D77" s="146" t="str">
        <f t="shared" si="17"/>
        <v/>
      </c>
      <c r="E77" s="162" t="str">
        <f>IF('Inputs for Conserved Energy'!E66&lt;&gt;"",'Inputs for Conserved Energy'!E66,"")</f>
        <v/>
      </c>
      <c r="F77" s="163"/>
      <c r="G77" s="119" t="str">
        <f>IF('Inputs for Conserved Energy'!F66&lt;&gt;"",'Inputs for Conserved Energy'!F66,"")</f>
        <v/>
      </c>
      <c r="H77" s="114" t="str">
        <f>IF('Inputs for Conserved Energy'!G66&lt;&gt;"",'Inputs for Conserved Energy'!G66,"")</f>
        <v/>
      </c>
      <c r="I77" s="120" t="str">
        <f>IF('Inputs for Conserved Energy'!H66&lt;&gt;"",'Inputs for Conserved Energy'!H66,"")</f>
        <v/>
      </c>
      <c r="J77" s="125" t="str">
        <f>IF('Inputs for Conserved Energy'!I66&lt;&gt;"",'Inputs for Conserved Energy'!I66,"")</f>
        <v/>
      </c>
      <c r="K77" s="115" t="str">
        <f>IF('Inputs for Conserved Energy'!J66&lt;&gt;"",'Inputs for Conserved Energy'!J66,"")</f>
        <v/>
      </c>
      <c r="L77" s="126" t="str">
        <f>IF('Inputs for Conserved Energy'!K66&lt;&gt;"",'Inputs for Conserved Energy'!K66,"")</f>
        <v/>
      </c>
      <c r="M77" s="125" t="str">
        <f>IF('Inputs for Conserved Energy'!L66&lt;&gt;"",'Inputs for Conserved Energy'!L66,"")</f>
        <v/>
      </c>
      <c r="N77" s="120" t="str">
        <f>IF('Inputs for Conserved Energy'!M66&lt;&gt;"",'Inputs for Conserved Energy'!M66,"")</f>
        <v/>
      </c>
      <c r="O77" s="130" t="str">
        <f>IF('Inputs for Conserved Energy'!N66&lt;&gt;"",'Inputs for Conserved Energy'!N66,"")</f>
        <v/>
      </c>
      <c r="P77" s="120" t="str">
        <f>IF('Inputs for Conserved Energy'!O66&lt;&gt;"",'Inputs for Conserved Energy'!O66,"")</f>
        <v/>
      </c>
      <c r="Q77" s="119" t="str">
        <f>IF('Inputs for Conserved Energy'!P66&lt;&gt;"",'Inputs for Conserved Energy'!P66,"")</f>
        <v/>
      </c>
      <c r="R77" s="114" t="str">
        <f>IF('Inputs for Conserved Energy'!Q66&lt;&gt;"",'Inputs for Conserved Energy'!Q66,"")</f>
        <v/>
      </c>
      <c r="S77" s="215" t="str">
        <f>IF('Inputs for Conserved Energy'!R66&lt;&gt;"",'Inputs for Conserved Energy'!R66,(IF(E77&lt;&gt;"",0.05,"")))</f>
        <v/>
      </c>
      <c r="T77" s="217" t="str">
        <f>IF('Inputs for Conserved Energy'!S66&lt;&gt;"",'Inputs for Conserved Energy'!S66,(IF(E77&lt;&gt;"",10,"")))</f>
        <v/>
      </c>
      <c r="U77" s="135" t="str">
        <f>IF('Inputs for Conserved Energy'!T66&lt;&gt;"",'Inputs for Conserved Energy'!T66,(IF(E77&lt;&gt;"",0.035,"")))</f>
        <v/>
      </c>
      <c r="V77" s="216" t="str">
        <f>IF('Inputs for Conserved Energy'!U66&lt;&gt;"",'Inputs for Conserved Energy'!U66,(IF(E77&lt;&gt;"",0.035,"")))</f>
        <v/>
      </c>
      <c r="W77" s="177" t="str">
        <f t="shared" si="18"/>
        <v/>
      </c>
      <c r="X77" s="202">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204">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204" t="e">
        <f>IF(AND($G$12&lt;&gt;"",$G$14&lt;&gt;""),$G$12*AL77/T77,IF($I$12="AK",'Grid Emissions'!C56*0.000001,IF($I$12="DC",'Grid Emissions'!C63*0.000001,IF($I$12="HI",'Grid Emissions'!C67*0.000001,IF($I$12="PR",'Grid Emissions'!C95*0.000001,(VLOOKUP($I$12,'Grid Emission Forecast'!$B$4:$AF$52,MATCH(T77,'Grid Emission Forecast'!$B$4:$AF$4,0),FALSE)*0.000001)*(1-($O$12)))))))</f>
        <v>#N/A</v>
      </c>
      <c r="AA77" s="204" t="e">
        <f>IF($I$12="AK",'Grid Emissions'!C56*0.000001,IF($I$12="DC",'Grid Emissions'!C63*0.000001,IF($I$12="HI",'Grid Emissions'!C67*0.000001,IF($I$12="PR",'Grid Emissions'!C95*0.000001,(VLOOKUP($I$12,'Grid Emission Forecast'!$B$57:$AF$105,MATCH(T77,'Grid Emission Forecast'!$B$57:$AF$57,0),FALSE)*0.000001)*(1-($O$12))))))</f>
        <v>#N/A</v>
      </c>
      <c r="AB77" s="204" t="e">
        <f>IF($K$14=$DG$11,'Emission Factors'!$C$3,IF($K$14=$DG$12,Z77,IF($K$14=$DG$13,AA77,Z77)))</f>
        <v>#N/A</v>
      </c>
      <c r="AC77" s="205">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223" t="str">
        <f t="shared" si="19"/>
        <v/>
      </c>
      <c r="AE77" s="221" t="str">
        <f t="shared" si="20"/>
        <v/>
      </c>
      <c r="AF77" s="222">
        <f t="shared" si="21"/>
        <v>0</v>
      </c>
      <c r="AG77" s="117" t="e">
        <f t="shared" si="22"/>
        <v>#VALUE!</v>
      </c>
      <c r="AH77" s="117" t="e">
        <f t="shared" si="23"/>
        <v>#VALUE!</v>
      </c>
      <c r="AI77" s="117" t="e">
        <f t="shared" si="24"/>
        <v>#VALUE!</v>
      </c>
      <c r="AJ77" s="117" t="e">
        <f t="shared" si="25"/>
        <v>#VALUE!</v>
      </c>
      <c r="AK77" s="117" t="e">
        <f t="shared" si="26"/>
        <v>#VALUE!</v>
      </c>
      <c r="AL77" s="117" t="e">
        <f t="shared" si="27"/>
        <v>#VALUE!</v>
      </c>
      <c r="AM77" s="117">
        <f>(IF(I77&lt;&gt;"",(IF(I77='Emission Factors'!$B$3,AI77,AJ77)),0))</f>
        <v>0</v>
      </c>
      <c r="AN77" s="117" t="str">
        <f t="shared" si="16"/>
        <v/>
      </c>
      <c r="AO77" s="235" t="str">
        <f t="shared" si="12"/>
        <v/>
      </c>
      <c r="AP77" s="182" t="str">
        <f>IF('Inputs for Conserved Energy'!AB66&lt;&gt;"",'Inputs for Conserved Energy'!AB66,(IF(OR(J77&lt;&gt;"",K77&lt;&gt;"",L77&lt;&gt;"",M77&lt;&gt;""),((J77*0.00341214)+K77+L77-IF(I77="Electricity",M77*0.00341214,M77)),"")))</f>
        <v/>
      </c>
      <c r="AQ77" s="235" t="str">
        <f>IF('Inputs for Conserved Energy'!AC66&lt;&gt;"",'Inputs for Conserved Energy'!AC66,IF(AND(AP77&lt;&gt;"",AP77&gt;0),AD77/AP77,""))</f>
        <v/>
      </c>
      <c r="AR77" s="182" t="str">
        <f>IF('Inputs for Conserved Energy'!AD66&lt;&gt;"",'Inputs for Conserved Energy'!AD66,IF(AP77&lt;&gt;"",AP77/3.41214,""))</f>
        <v/>
      </c>
      <c r="AS77" s="179" t="str">
        <f>IF('Inputs for Conserved Energy'!AE66&lt;&gt;"",'Inputs for Conserved Energy'!AE66,IF(AND(AR77&lt;&gt;"",AR77&gt;0),AD77/AR76,""))</f>
        <v/>
      </c>
    </row>
    <row r="78" spans="2:45" x14ac:dyDescent="0.25">
      <c r="B78" s="243"/>
      <c r="C78" s="49"/>
      <c r="D78" s="146" t="str">
        <f t="shared" si="17"/>
        <v/>
      </c>
      <c r="E78" s="162" t="str">
        <f>IF('Inputs for Conserved Energy'!E67&lt;&gt;"",'Inputs for Conserved Energy'!E67,"")</f>
        <v/>
      </c>
      <c r="F78" s="163"/>
      <c r="G78" s="119" t="str">
        <f>IF('Inputs for Conserved Energy'!F67&lt;&gt;"",'Inputs for Conserved Energy'!F67,"")</f>
        <v/>
      </c>
      <c r="H78" s="114" t="str">
        <f>IF('Inputs for Conserved Energy'!G67&lt;&gt;"",'Inputs for Conserved Energy'!G67,"")</f>
        <v/>
      </c>
      <c r="I78" s="120" t="str">
        <f>IF('Inputs for Conserved Energy'!H67&lt;&gt;"",'Inputs for Conserved Energy'!H67,"")</f>
        <v/>
      </c>
      <c r="J78" s="125" t="str">
        <f>IF('Inputs for Conserved Energy'!I67&lt;&gt;"",'Inputs for Conserved Energy'!I67,"")</f>
        <v/>
      </c>
      <c r="K78" s="115" t="str">
        <f>IF('Inputs for Conserved Energy'!J67&lt;&gt;"",'Inputs for Conserved Energy'!J67,"")</f>
        <v/>
      </c>
      <c r="L78" s="126" t="str">
        <f>IF('Inputs for Conserved Energy'!K67&lt;&gt;"",'Inputs for Conserved Energy'!K67,"")</f>
        <v/>
      </c>
      <c r="M78" s="125" t="str">
        <f>IF('Inputs for Conserved Energy'!L67&lt;&gt;"",'Inputs for Conserved Energy'!L67,"")</f>
        <v/>
      </c>
      <c r="N78" s="120" t="str">
        <f>IF('Inputs for Conserved Energy'!M67&lt;&gt;"",'Inputs for Conserved Energy'!M67,"")</f>
        <v/>
      </c>
      <c r="O78" s="130" t="str">
        <f>IF('Inputs for Conserved Energy'!N67&lt;&gt;"",'Inputs for Conserved Energy'!N67,"")</f>
        <v/>
      </c>
      <c r="P78" s="120" t="str">
        <f>IF('Inputs for Conserved Energy'!O67&lt;&gt;"",'Inputs for Conserved Energy'!O67,"")</f>
        <v/>
      </c>
      <c r="Q78" s="119" t="str">
        <f>IF('Inputs for Conserved Energy'!P67&lt;&gt;"",'Inputs for Conserved Energy'!P67,"")</f>
        <v/>
      </c>
      <c r="R78" s="114" t="str">
        <f>IF('Inputs for Conserved Energy'!Q67&lt;&gt;"",'Inputs for Conserved Energy'!Q67,"")</f>
        <v/>
      </c>
      <c r="S78" s="215" t="str">
        <f>IF('Inputs for Conserved Energy'!R67&lt;&gt;"",'Inputs for Conserved Energy'!R67,(IF(E78&lt;&gt;"",0.05,"")))</f>
        <v/>
      </c>
      <c r="T78" s="217" t="str">
        <f>IF('Inputs for Conserved Energy'!S67&lt;&gt;"",'Inputs for Conserved Energy'!S67,(IF(E78&lt;&gt;"",10,"")))</f>
        <v/>
      </c>
      <c r="U78" s="135" t="str">
        <f>IF('Inputs for Conserved Energy'!T67&lt;&gt;"",'Inputs for Conserved Energy'!T67,(IF(E78&lt;&gt;"",0.035,"")))</f>
        <v/>
      </c>
      <c r="V78" s="216" t="str">
        <f>IF('Inputs for Conserved Energy'!U67&lt;&gt;"",'Inputs for Conserved Energy'!U67,(IF(E78&lt;&gt;"",0.035,"")))</f>
        <v/>
      </c>
      <c r="W78" s="177" t="str">
        <f t="shared" si="18"/>
        <v/>
      </c>
      <c r="X78" s="202">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204">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204" t="e">
        <f>IF(AND($G$12&lt;&gt;"",$G$14&lt;&gt;""),$G$12*AL78/T78,IF($I$12="AK",'Grid Emissions'!C57*0.000001,IF($I$12="DC",'Grid Emissions'!C64*0.000001,IF($I$12="HI",'Grid Emissions'!C68*0.000001,IF($I$12="PR",'Grid Emissions'!C96*0.000001,(VLOOKUP($I$12,'Grid Emission Forecast'!$B$4:$AF$52,MATCH(T78,'Grid Emission Forecast'!$B$4:$AF$4,0),FALSE)*0.000001)*(1-($O$12)))))))</f>
        <v>#N/A</v>
      </c>
      <c r="AA78" s="204" t="e">
        <f>IF($I$12="AK",'Grid Emissions'!C57*0.000001,IF($I$12="DC",'Grid Emissions'!C64*0.000001,IF($I$12="HI",'Grid Emissions'!C68*0.000001,IF($I$12="PR",'Grid Emissions'!C96*0.000001,(VLOOKUP($I$12,'Grid Emission Forecast'!$B$57:$AF$105,MATCH(T78,'Grid Emission Forecast'!$B$57:$AF$57,0),FALSE)*0.000001)*(1-($O$12))))))</f>
        <v>#N/A</v>
      </c>
      <c r="AB78" s="204" t="e">
        <f>IF($K$14=$DG$11,'Emission Factors'!$C$3,IF($K$14=$DG$12,Z78,IF($K$14=$DG$13,AA78,Z78)))</f>
        <v>#N/A</v>
      </c>
      <c r="AC78" s="205">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223" t="str">
        <f t="shared" si="19"/>
        <v/>
      </c>
      <c r="AE78" s="221" t="str">
        <f t="shared" si="20"/>
        <v/>
      </c>
      <c r="AF78" s="222">
        <f t="shared" si="21"/>
        <v>0</v>
      </c>
      <c r="AG78" s="117" t="e">
        <f t="shared" si="22"/>
        <v>#VALUE!</v>
      </c>
      <c r="AH78" s="117" t="e">
        <f t="shared" si="23"/>
        <v>#VALUE!</v>
      </c>
      <c r="AI78" s="117" t="e">
        <f t="shared" si="24"/>
        <v>#VALUE!</v>
      </c>
      <c r="AJ78" s="117" t="e">
        <f t="shared" si="25"/>
        <v>#VALUE!</v>
      </c>
      <c r="AK78" s="117" t="e">
        <f t="shared" si="26"/>
        <v>#VALUE!</v>
      </c>
      <c r="AL78" s="117" t="e">
        <f t="shared" si="27"/>
        <v>#VALUE!</v>
      </c>
      <c r="AM78" s="117">
        <f>(IF(I78&lt;&gt;"",(IF(I78='Emission Factors'!$B$3,AI78,AJ78)),0))</f>
        <v>0</v>
      </c>
      <c r="AN78" s="117" t="str">
        <f t="shared" si="16"/>
        <v/>
      </c>
      <c r="AO78" s="235" t="str">
        <f t="shared" si="12"/>
        <v/>
      </c>
      <c r="AP78" s="182" t="str">
        <f>IF('Inputs for Conserved Energy'!AB67&lt;&gt;"",'Inputs for Conserved Energy'!AB67,(IF(OR(J78&lt;&gt;"",K78&lt;&gt;"",L78&lt;&gt;"",M78&lt;&gt;""),((J78*0.00341214)+K78+L78-IF(I78="Electricity",M78*0.00341214,M78)),"")))</f>
        <v/>
      </c>
      <c r="AQ78" s="235" t="str">
        <f>IF('Inputs for Conserved Energy'!AC67&lt;&gt;"",'Inputs for Conserved Energy'!AC67,IF(AND(AP78&lt;&gt;"",AP78&gt;0),AD78/AP78,""))</f>
        <v/>
      </c>
      <c r="AR78" s="182" t="str">
        <f>IF('Inputs for Conserved Energy'!AD67&lt;&gt;"",'Inputs for Conserved Energy'!AD67,IF(AP78&lt;&gt;"",AP78/3.41214,""))</f>
        <v/>
      </c>
      <c r="AS78" s="179" t="str">
        <f>IF('Inputs for Conserved Energy'!AE67&lt;&gt;"",'Inputs for Conserved Energy'!AE67,IF(AND(AR78&lt;&gt;"",AR78&gt;0),AD78/AR77,""))</f>
        <v/>
      </c>
    </row>
    <row r="79" spans="2:45" x14ac:dyDescent="0.25">
      <c r="B79" s="243"/>
      <c r="C79" s="49"/>
      <c r="D79" s="146" t="str">
        <f t="shared" si="17"/>
        <v/>
      </c>
      <c r="E79" s="162" t="str">
        <f>IF('Inputs for Conserved Energy'!E68&lt;&gt;"",'Inputs for Conserved Energy'!E68,"")</f>
        <v/>
      </c>
      <c r="F79" s="163"/>
      <c r="G79" s="119" t="str">
        <f>IF('Inputs for Conserved Energy'!F68&lt;&gt;"",'Inputs for Conserved Energy'!F68,"")</f>
        <v/>
      </c>
      <c r="H79" s="114" t="str">
        <f>IF('Inputs for Conserved Energy'!G68&lt;&gt;"",'Inputs for Conserved Energy'!G68,"")</f>
        <v/>
      </c>
      <c r="I79" s="120" t="str">
        <f>IF('Inputs for Conserved Energy'!H68&lt;&gt;"",'Inputs for Conserved Energy'!H68,"")</f>
        <v/>
      </c>
      <c r="J79" s="125" t="str">
        <f>IF('Inputs for Conserved Energy'!I68&lt;&gt;"",'Inputs for Conserved Energy'!I68,"")</f>
        <v/>
      </c>
      <c r="K79" s="115" t="str">
        <f>IF('Inputs for Conserved Energy'!J68&lt;&gt;"",'Inputs for Conserved Energy'!J68,"")</f>
        <v/>
      </c>
      <c r="L79" s="126" t="str">
        <f>IF('Inputs for Conserved Energy'!K68&lt;&gt;"",'Inputs for Conserved Energy'!K68,"")</f>
        <v/>
      </c>
      <c r="M79" s="125" t="str">
        <f>IF('Inputs for Conserved Energy'!L68&lt;&gt;"",'Inputs for Conserved Energy'!L68,"")</f>
        <v/>
      </c>
      <c r="N79" s="120" t="str">
        <f>IF('Inputs for Conserved Energy'!M68&lt;&gt;"",'Inputs for Conserved Energy'!M68,"")</f>
        <v/>
      </c>
      <c r="O79" s="130" t="str">
        <f>IF('Inputs for Conserved Energy'!N68&lt;&gt;"",'Inputs for Conserved Energy'!N68,"")</f>
        <v/>
      </c>
      <c r="P79" s="120" t="str">
        <f>IF('Inputs for Conserved Energy'!O68&lt;&gt;"",'Inputs for Conserved Energy'!O68,"")</f>
        <v/>
      </c>
      <c r="Q79" s="119" t="str">
        <f>IF('Inputs for Conserved Energy'!P68&lt;&gt;"",'Inputs for Conserved Energy'!P68,"")</f>
        <v/>
      </c>
      <c r="R79" s="114" t="str">
        <f>IF('Inputs for Conserved Energy'!Q68&lt;&gt;"",'Inputs for Conserved Energy'!Q68,"")</f>
        <v/>
      </c>
      <c r="S79" s="215" t="str">
        <f>IF('Inputs for Conserved Energy'!R68&lt;&gt;"",'Inputs for Conserved Energy'!R68,(IF(E79&lt;&gt;"",0.05,"")))</f>
        <v/>
      </c>
      <c r="T79" s="217" t="str">
        <f>IF('Inputs for Conserved Energy'!S68&lt;&gt;"",'Inputs for Conserved Energy'!S68,(IF(E79&lt;&gt;"",10,"")))</f>
        <v/>
      </c>
      <c r="U79" s="135" t="str">
        <f>IF('Inputs for Conserved Energy'!T68&lt;&gt;"",'Inputs for Conserved Energy'!T68,(IF(E79&lt;&gt;"",0.035,"")))</f>
        <v/>
      </c>
      <c r="V79" s="216" t="str">
        <f>IF('Inputs for Conserved Energy'!U68&lt;&gt;"",'Inputs for Conserved Energy'!U68,(IF(E79&lt;&gt;"",0.035,"")))</f>
        <v/>
      </c>
      <c r="W79" s="177" t="str">
        <f t="shared" si="18"/>
        <v/>
      </c>
      <c r="X79" s="202">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204">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204" t="e">
        <f>IF(AND($G$12&lt;&gt;"",$G$14&lt;&gt;""),$G$12*AL79/T79,IF($I$12="AK",'Grid Emissions'!C58*0.000001,IF($I$12="DC",'Grid Emissions'!C65*0.000001,IF($I$12="HI",'Grid Emissions'!C69*0.000001,IF($I$12="PR",'Grid Emissions'!C97*0.000001,(VLOOKUP($I$12,'Grid Emission Forecast'!$B$4:$AF$52,MATCH(T79,'Grid Emission Forecast'!$B$4:$AF$4,0),FALSE)*0.000001)*(1-($O$12)))))))</f>
        <v>#N/A</v>
      </c>
      <c r="AA79" s="204" t="e">
        <f>IF($I$12="AK",'Grid Emissions'!C58*0.000001,IF($I$12="DC",'Grid Emissions'!C65*0.000001,IF($I$12="HI",'Grid Emissions'!C69*0.000001,IF($I$12="PR",'Grid Emissions'!C97*0.000001,(VLOOKUP($I$12,'Grid Emission Forecast'!$B$57:$AF$105,MATCH(T79,'Grid Emission Forecast'!$B$57:$AF$57,0),FALSE)*0.000001)*(1-($O$12))))))</f>
        <v>#N/A</v>
      </c>
      <c r="AB79" s="204" t="e">
        <f>IF($K$14=$DG$11,'Emission Factors'!$C$3,IF($K$14=$DG$12,Z79,IF($K$14=$DG$13,AA79,Z79)))</f>
        <v>#N/A</v>
      </c>
      <c r="AC79" s="205">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223" t="str">
        <f t="shared" si="19"/>
        <v/>
      </c>
      <c r="AE79" s="221" t="str">
        <f t="shared" si="20"/>
        <v/>
      </c>
      <c r="AF79" s="222">
        <f t="shared" si="21"/>
        <v>0</v>
      </c>
      <c r="AG79" s="117" t="e">
        <f t="shared" si="22"/>
        <v>#VALUE!</v>
      </c>
      <c r="AH79" s="117" t="e">
        <f t="shared" si="23"/>
        <v>#VALUE!</v>
      </c>
      <c r="AI79" s="117" t="e">
        <f t="shared" si="24"/>
        <v>#VALUE!</v>
      </c>
      <c r="AJ79" s="117" t="e">
        <f t="shared" si="25"/>
        <v>#VALUE!</v>
      </c>
      <c r="AK79" s="117" t="e">
        <f t="shared" si="26"/>
        <v>#VALUE!</v>
      </c>
      <c r="AL79" s="117" t="e">
        <f t="shared" si="27"/>
        <v>#VALUE!</v>
      </c>
      <c r="AM79" s="117">
        <f>(IF(I79&lt;&gt;"",(IF(I79='Emission Factors'!$B$3,AI79,AJ79)),0))</f>
        <v>0</v>
      </c>
      <c r="AN79" s="117" t="str">
        <f t="shared" si="16"/>
        <v/>
      </c>
      <c r="AO79" s="235" t="str">
        <f t="shared" si="12"/>
        <v/>
      </c>
      <c r="AP79" s="182" t="str">
        <f>IF('Inputs for Conserved Energy'!AB68&lt;&gt;"",'Inputs for Conserved Energy'!AB68,(IF(OR(J79&lt;&gt;"",K79&lt;&gt;"",L79&lt;&gt;"",M79&lt;&gt;""),((J79*0.00341214)+K79+L79-IF(I79="Electricity",M79*0.00341214,M79)),"")))</f>
        <v/>
      </c>
      <c r="AQ79" s="235" t="str">
        <f>IF('Inputs for Conserved Energy'!AC68&lt;&gt;"",'Inputs for Conserved Energy'!AC68,IF(AND(AP79&lt;&gt;"",AP79&gt;0),AD79/AP79,""))</f>
        <v/>
      </c>
      <c r="AR79" s="182" t="str">
        <f>IF('Inputs for Conserved Energy'!AD68&lt;&gt;"",'Inputs for Conserved Energy'!AD68,IF(AP79&lt;&gt;"",AP79/3.41214,""))</f>
        <v/>
      </c>
      <c r="AS79" s="179" t="str">
        <f>IF('Inputs for Conserved Energy'!AE68&lt;&gt;"",'Inputs for Conserved Energy'!AE68,IF(AND(AR79&lt;&gt;"",AR79&gt;0),AD79/AR78,""))</f>
        <v/>
      </c>
    </row>
    <row r="80" spans="2:45" x14ac:dyDescent="0.25">
      <c r="B80" s="243"/>
      <c r="C80" s="49"/>
      <c r="D80" s="146" t="str">
        <f t="shared" si="17"/>
        <v/>
      </c>
      <c r="E80" s="162" t="str">
        <f>IF('Inputs for Conserved Energy'!E69&lt;&gt;"",'Inputs for Conserved Energy'!E69,"")</f>
        <v/>
      </c>
      <c r="F80" s="163"/>
      <c r="G80" s="119" t="str">
        <f>IF('Inputs for Conserved Energy'!F69&lt;&gt;"",'Inputs for Conserved Energy'!F69,"")</f>
        <v/>
      </c>
      <c r="H80" s="114" t="str">
        <f>IF('Inputs for Conserved Energy'!G69&lt;&gt;"",'Inputs for Conserved Energy'!G69,"")</f>
        <v/>
      </c>
      <c r="I80" s="120" t="str">
        <f>IF('Inputs for Conserved Energy'!H69&lt;&gt;"",'Inputs for Conserved Energy'!H69,"")</f>
        <v/>
      </c>
      <c r="J80" s="125" t="str">
        <f>IF('Inputs for Conserved Energy'!I69&lt;&gt;"",'Inputs for Conserved Energy'!I69,"")</f>
        <v/>
      </c>
      <c r="K80" s="115" t="str">
        <f>IF('Inputs for Conserved Energy'!J69&lt;&gt;"",'Inputs for Conserved Energy'!J69,"")</f>
        <v/>
      </c>
      <c r="L80" s="126" t="str">
        <f>IF('Inputs for Conserved Energy'!K69&lt;&gt;"",'Inputs for Conserved Energy'!K69,"")</f>
        <v/>
      </c>
      <c r="M80" s="125" t="str">
        <f>IF('Inputs for Conserved Energy'!L69&lt;&gt;"",'Inputs for Conserved Energy'!L69,"")</f>
        <v/>
      </c>
      <c r="N80" s="120" t="str">
        <f>IF('Inputs for Conserved Energy'!M69&lt;&gt;"",'Inputs for Conserved Energy'!M69,"")</f>
        <v/>
      </c>
      <c r="O80" s="130" t="str">
        <f>IF('Inputs for Conserved Energy'!N69&lt;&gt;"",'Inputs for Conserved Energy'!N69,"")</f>
        <v/>
      </c>
      <c r="P80" s="120" t="str">
        <f>IF('Inputs for Conserved Energy'!O69&lt;&gt;"",'Inputs for Conserved Energy'!O69,"")</f>
        <v/>
      </c>
      <c r="Q80" s="119" t="str">
        <f>IF('Inputs for Conserved Energy'!P69&lt;&gt;"",'Inputs for Conserved Energy'!P69,"")</f>
        <v/>
      </c>
      <c r="R80" s="114" t="str">
        <f>IF('Inputs for Conserved Energy'!Q69&lt;&gt;"",'Inputs for Conserved Energy'!Q69,"")</f>
        <v/>
      </c>
      <c r="S80" s="215" t="str">
        <f>IF('Inputs for Conserved Energy'!R69&lt;&gt;"",'Inputs for Conserved Energy'!R69,(IF(E80&lt;&gt;"",0.05,"")))</f>
        <v/>
      </c>
      <c r="T80" s="217" t="str">
        <f>IF('Inputs for Conserved Energy'!S69&lt;&gt;"",'Inputs for Conserved Energy'!S69,(IF(E80&lt;&gt;"",10,"")))</f>
        <v/>
      </c>
      <c r="U80" s="135" t="str">
        <f>IF('Inputs for Conserved Energy'!T69&lt;&gt;"",'Inputs for Conserved Energy'!T69,(IF(E80&lt;&gt;"",0.035,"")))</f>
        <v/>
      </c>
      <c r="V80" s="216" t="str">
        <f>IF('Inputs for Conserved Energy'!U69&lt;&gt;"",'Inputs for Conserved Energy'!U69,(IF(E80&lt;&gt;"",0.035,"")))</f>
        <v/>
      </c>
      <c r="W80" s="177" t="str">
        <f t="shared" si="18"/>
        <v/>
      </c>
      <c r="X80" s="202">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204">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204" t="e">
        <f>IF(AND($G$12&lt;&gt;"",$G$14&lt;&gt;""),$G$12*AL80/T80,IF($I$12="AK",'Grid Emissions'!C59*0.000001,IF($I$12="DC",'Grid Emissions'!C66*0.000001,IF($I$12="HI",'Grid Emissions'!C70*0.000001,IF($I$12="PR",'Grid Emissions'!C98*0.000001,(VLOOKUP($I$12,'Grid Emission Forecast'!$B$4:$AF$52,MATCH(T80,'Grid Emission Forecast'!$B$4:$AF$4,0),FALSE)*0.000001)*(1-($O$12)))))))</f>
        <v>#N/A</v>
      </c>
      <c r="AA80" s="204" t="e">
        <f>IF($I$12="AK",'Grid Emissions'!C59*0.000001,IF($I$12="DC",'Grid Emissions'!C66*0.000001,IF($I$12="HI",'Grid Emissions'!C70*0.000001,IF($I$12="PR",'Grid Emissions'!C98*0.000001,(VLOOKUP($I$12,'Grid Emission Forecast'!$B$57:$AF$105,MATCH(T80,'Grid Emission Forecast'!$B$57:$AF$57,0),FALSE)*0.000001)*(1-($O$12))))))</f>
        <v>#N/A</v>
      </c>
      <c r="AB80" s="204" t="e">
        <f>IF($K$14=$DG$11,'Emission Factors'!$C$3,IF($K$14=$DG$12,Z80,IF($K$14=$DG$13,AA80,Z80)))</f>
        <v>#N/A</v>
      </c>
      <c r="AC80" s="205">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223" t="str">
        <f t="shared" si="19"/>
        <v/>
      </c>
      <c r="AE80" s="221" t="str">
        <f t="shared" si="20"/>
        <v/>
      </c>
      <c r="AF80" s="222">
        <f t="shared" si="21"/>
        <v>0</v>
      </c>
      <c r="AG80" s="117" t="e">
        <f t="shared" si="22"/>
        <v>#VALUE!</v>
      </c>
      <c r="AH80" s="117" t="e">
        <f t="shared" si="23"/>
        <v>#VALUE!</v>
      </c>
      <c r="AI80" s="117" t="e">
        <f t="shared" si="24"/>
        <v>#VALUE!</v>
      </c>
      <c r="AJ80" s="117" t="e">
        <f t="shared" si="25"/>
        <v>#VALUE!</v>
      </c>
      <c r="AK80" s="117" t="e">
        <f t="shared" si="26"/>
        <v>#VALUE!</v>
      </c>
      <c r="AL80" s="117" t="e">
        <f t="shared" si="27"/>
        <v>#VALUE!</v>
      </c>
      <c r="AM80" s="117">
        <f>(IF(I80&lt;&gt;"",(IF(I80='Emission Factors'!$B$3,AI80,AJ80)),0))</f>
        <v>0</v>
      </c>
      <c r="AN80" s="117" t="str">
        <f t="shared" si="16"/>
        <v/>
      </c>
      <c r="AO80" s="235" t="str">
        <f t="shared" si="12"/>
        <v/>
      </c>
      <c r="AP80" s="182" t="str">
        <f>IF('Inputs for Conserved Energy'!AB69&lt;&gt;"",'Inputs for Conserved Energy'!AB69,(IF(OR(J80&lt;&gt;"",K80&lt;&gt;"",L80&lt;&gt;"",M80&lt;&gt;""),((J80*0.00341214)+K80+L80-IF(I80="Electricity",M80*0.00341214,M80)),"")))</f>
        <v/>
      </c>
      <c r="AQ80" s="235" t="str">
        <f>IF('Inputs for Conserved Energy'!AC69&lt;&gt;"",'Inputs for Conserved Energy'!AC69,IF(AND(AP80&lt;&gt;"",AP80&gt;0),AD80/AP80,""))</f>
        <v/>
      </c>
      <c r="AR80" s="182" t="str">
        <f>IF('Inputs for Conserved Energy'!AD69&lt;&gt;"",'Inputs for Conserved Energy'!AD69,IF(AP80&lt;&gt;"",AP80/3.41214,""))</f>
        <v/>
      </c>
      <c r="AS80" s="179" t="str">
        <f>IF('Inputs for Conserved Energy'!AE69&lt;&gt;"",'Inputs for Conserved Energy'!AE69,IF(AND(AR80&lt;&gt;"",AR80&gt;0),AD80/AR79,""))</f>
        <v/>
      </c>
    </row>
    <row r="81" spans="2:45" x14ac:dyDescent="0.25">
      <c r="B81" s="243"/>
      <c r="C81" s="49"/>
      <c r="D81" s="146" t="str">
        <f t="shared" si="17"/>
        <v/>
      </c>
      <c r="E81" s="162" t="str">
        <f>IF('Inputs for Conserved Energy'!E70&lt;&gt;"",'Inputs for Conserved Energy'!E70,"")</f>
        <v/>
      </c>
      <c r="F81" s="163"/>
      <c r="G81" s="119" t="str">
        <f>IF('Inputs for Conserved Energy'!F70&lt;&gt;"",'Inputs for Conserved Energy'!F70,"")</f>
        <v/>
      </c>
      <c r="H81" s="114" t="str">
        <f>IF('Inputs for Conserved Energy'!G70&lt;&gt;"",'Inputs for Conserved Energy'!G70,"")</f>
        <v/>
      </c>
      <c r="I81" s="120" t="str">
        <f>IF('Inputs for Conserved Energy'!H70&lt;&gt;"",'Inputs for Conserved Energy'!H70,"")</f>
        <v/>
      </c>
      <c r="J81" s="125" t="str">
        <f>IF('Inputs for Conserved Energy'!I70&lt;&gt;"",'Inputs for Conserved Energy'!I70,"")</f>
        <v/>
      </c>
      <c r="K81" s="115" t="str">
        <f>IF('Inputs for Conserved Energy'!J70&lt;&gt;"",'Inputs for Conserved Energy'!J70,"")</f>
        <v/>
      </c>
      <c r="L81" s="126" t="str">
        <f>IF('Inputs for Conserved Energy'!K70&lt;&gt;"",'Inputs for Conserved Energy'!K70,"")</f>
        <v/>
      </c>
      <c r="M81" s="125" t="str">
        <f>IF('Inputs for Conserved Energy'!L70&lt;&gt;"",'Inputs for Conserved Energy'!L70,"")</f>
        <v/>
      </c>
      <c r="N81" s="120" t="str">
        <f>IF('Inputs for Conserved Energy'!M70&lt;&gt;"",'Inputs for Conserved Energy'!M70,"")</f>
        <v/>
      </c>
      <c r="O81" s="130" t="str">
        <f>IF('Inputs for Conserved Energy'!N70&lt;&gt;"",'Inputs for Conserved Energy'!N70,"")</f>
        <v/>
      </c>
      <c r="P81" s="120" t="str">
        <f>IF('Inputs for Conserved Energy'!O70&lt;&gt;"",'Inputs for Conserved Energy'!O70,"")</f>
        <v/>
      </c>
      <c r="Q81" s="119" t="str">
        <f>IF('Inputs for Conserved Energy'!P70&lt;&gt;"",'Inputs for Conserved Energy'!P70,"")</f>
        <v/>
      </c>
      <c r="R81" s="114" t="str">
        <f>IF('Inputs for Conserved Energy'!Q70&lt;&gt;"",'Inputs for Conserved Energy'!Q70,"")</f>
        <v/>
      </c>
      <c r="S81" s="215" t="str">
        <f>IF('Inputs for Conserved Energy'!R70&lt;&gt;"",'Inputs for Conserved Energy'!R70,(IF(E81&lt;&gt;"",0.05,"")))</f>
        <v/>
      </c>
      <c r="T81" s="217" t="str">
        <f>IF('Inputs for Conserved Energy'!S70&lt;&gt;"",'Inputs for Conserved Energy'!S70,(IF(E81&lt;&gt;"",10,"")))</f>
        <v/>
      </c>
      <c r="U81" s="135" t="str">
        <f>IF('Inputs for Conserved Energy'!T70&lt;&gt;"",'Inputs for Conserved Energy'!T70,(IF(E81&lt;&gt;"",0.035,"")))</f>
        <v/>
      </c>
      <c r="V81" s="216" t="str">
        <f>IF('Inputs for Conserved Energy'!U70&lt;&gt;"",'Inputs for Conserved Energy'!U70,(IF(E81&lt;&gt;"",0.035,"")))</f>
        <v/>
      </c>
      <c r="W81" s="177" t="str">
        <f t="shared" si="18"/>
        <v/>
      </c>
      <c r="X81" s="202">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204">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204" t="e">
        <f>IF(AND($G$12&lt;&gt;"",$G$14&lt;&gt;""),$G$12*AL81/T81,IF($I$12="AK",'Grid Emissions'!C60*0.000001,IF($I$12="DC",'Grid Emissions'!C67*0.000001,IF($I$12="HI",'Grid Emissions'!C71*0.000001,IF($I$12="PR",'Grid Emissions'!C99*0.000001,(VLOOKUP($I$12,'Grid Emission Forecast'!$B$4:$AF$52,MATCH(T81,'Grid Emission Forecast'!$B$4:$AF$4,0),FALSE)*0.000001)*(1-($O$12)))))))</f>
        <v>#N/A</v>
      </c>
      <c r="AA81" s="204" t="e">
        <f>IF($I$12="AK",'Grid Emissions'!C60*0.000001,IF($I$12="DC",'Grid Emissions'!C67*0.000001,IF($I$12="HI",'Grid Emissions'!C71*0.000001,IF($I$12="PR",'Grid Emissions'!C99*0.000001,(VLOOKUP($I$12,'Grid Emission Forecast'!$B$57:$AF$105,MATCH(T81,'Grid Emission Forecast'!$B$57:$AF$57,0),FALSE)*0.000001)*(1-($O$12))))))</f>
        <v>#N/A</v>
      </c>
      <c r="AB81" s="204" t="e">
        <f>IF($K$14=$DG$11,'Emission Factors'!$C$3,IF($K$14=$DG$12,Z81,IF($K$14=$DG$13,AA81,Z81)))</f>
        <v>#N/A</v>
      </c>
      <c r="AC81" s="205">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223" t="str">
        <f t="shared" si="19"/>
        <v/>
      </c>
      <c r="AE81" s="221" t="str">
        <f t="shared" si="20"/>
        <v/>
      </c>
      <c r="AF81" s="222">
        <f t="shared" si="21"/>
        <v>0</v>
      </c>
      <c r="AG81" s="117" t="e">
        <f t="shared" si="22"/>
        <v>#VALUE!</v>
      </c>
      <c r="AH81" s="117" t="e">
        <f t="shared" si="23"/>
        <v>#VALUE!</v>
      </c>
      <c r="AI81" s="117" t="e">
        <f t="shared" si="24"/>
        <v>#VALUE!</v>
      </c>
      <c r="AJ81" s="117" t="e">
        <f t="shared" si="25"/>
        <v>#VALUE!</v>
      </c>
      <c r="AK81" s="117" t="e">
        <f t="shared" si="26"/>
        <v>#VALUE!</v>
      </c>
      <c r="AL81" s="117" t="e">
        <f t="shared" si="27"/>
        <v>#VALUE!</v>
      </c>
      <c r="AM81" s="117">
        <f>(IF(I81&lt;&gt;"",(IF(I81='Emission Factors'!$B$3,AI81,AJ81)),0))</f>
        <v>0</v>
      </c>
      <c r="AN81" s="117" t="str">
        <f t="shared" si="16"/>
        <v/>
      </c>
      <c r="AO81" s="235" t="str">
        <f t="shared" si="12"/>
        <v/>
      </c>
      <c r="AP81" s="182" t="str">
        <f>IF('Inputs for Conserved Energy'!AB70&lt;&gt;"",'Inputs for Conserved Energy'!AB70,(IF(OR(J81&lt;&gt;"",K81&lt;&gt;"",L81&lt;&gt;"",M81&lt;&gt;""),((J81*0.00341214)+K81+L81-IF(I81="Electricity",M81*0.00341214,M81)),"")))</f>
        <v/>
      </c>
      <c r="AQ81" s="235" t="str">
        <f>IF('Inputs for Conserved Energy'!AC70&lt;&gt;"",'Inputs for Conserved Energy'!AC70,IF(AND(AP81&lt;&gt;"",AP81&gt;0),AD81/AP81,""))</f>
        <v/>
      </c>
      <c r="AR81" s="182" t="str">
        <f>IF('Inputs for Conserved Energy'!AD70&lt;&gt;"",'Inputs for Conserved Energy'!AD70,IF(AP81&lt;&gt;"",AP81/3.41214,""))</f>
        <v/>
      </c>
      <c r="AS81" s="179" t="str">
        <f>IF('Inputs for Conserved Energy'!AE70&lt;&gt;"",'Inputs for Conserved Energy'!AE70,IF(AND(AR81&lt;&gt;"",AR81&gt;0),AD81/AR80,""))</f>
        <v/>
      </c>
    </row>
    <row r="82" spans="2:45" x14ac:dyDescent="0.25">
      <c r="B82" s="243"/>
      <c r="C82" s="49"/>
      <c r="D82" s="146" t="str">
        <f t="shared" si="17"/>
        <v/>
      </c>
      <c r="E82" s="162" t="str">
        <f>IF('Inputs for Conserved Energy'!E71&lt;&gt;"",'Inputs for Conserved Energy'!E71,"")</f>
        <v/>
      </c>
      <c r="F82" s="163"/>
      <c r="G82" s="119" t="str">
        <f>IF('Inputs for Conserved Energy'!F71&lt;&gt;"",'Inputs for Conserved Energy'!F71,"")</f>
        <v/>
      </c>
      <c r="H82" s="114" t="str">
        <f>IF('Inputs for Conserved Energy'!G71&lt;&gt;"",'Inputs for Conserved Energy'!G71,"")</f>
        <v/>
      </c>
      <c r="I82" s="120" t="str">
        <f>IF('Inputs for Conserved Energy'!H71&lt;&gt;"",'Inputs for Conserved Energy'!H71,"")</f>
        <v/>
      </c>
      <c r="J82" s="125" t="str">
        <f>IF('Inputs for Conserved Energy'!I71&lt;&gt;"",'Inputs for Conserved Energy'!I71,"")</f>
        <v/>
      </c>
      <c r="K82" s="115" t="str">
        <f>IF('Inputs for Conserved Energy'!J71&lt;&gt;"",'Inputs for Conserved Energy'!J71,"")</f>
        <v/>
      </c>
      <c r="L82" s="126" t="str">
        <f>IF('Inputs for Conserved Energy'!K71&lt;&gt;"",'Inputs for Conserved Energy'!K71,"")</f>
        <v/>
      </c>
      <c r="M82" s="125" t="str">
        <f>IF('Inputs for Conserved Energy'!L71&lt;&gt;"",'Inputs for Conserved Energy'!L71,"")</f>
        <v/>
      </c>
      <c r="N82" s="120" t="str">
        <f>IF('Inputs for Conserved Energy'!M71&lt;&gt;"",'Inputs for Conserved Energy'!M71,"")</f>
        <v/>
      </c>
      <c r="O82" s="130" t="str">
        <f>IF('Inputs for Conserved Energy'!N71&lt;&gt;"",'Inputs for Conserved Energy'!N71,"")</f>
        <v/>
      </c>
      <c r="P82" s="120" t="str">
        <f>IF('Inputs for Conserved Energy'!O71&lt;&gt;"",'Inputs for Conserved Energy'!O71,"")</f>
        <v/>
      </c>
      <c r="Q82" s="119" t="str">
        <f>IF('Inputs for Conserved Energy'!P71&lt;&gt;"",'Inputs for Conserved Energy'!P71,"")</f>
        <v/>
      </c>
      <c r="R82" s="114" t="str">
        <f>IF('Inputs for Conserved Energy'!Q71&lt;&gt;"",'Inputs for Conserved Energy'!Q71,"")</f>
        <v/>
      </c>
      <c r="S82" s="215" t="str">
        <f>IF('Inputs for Conserved Energy'!R71&lt;&gt;"",'Inputs for Conserved Energy'!R71,(IF(E82&lt;&gt;"",0.05,"")))</f>
        <v/>
      </c>
      <c r="T82" s="217" t="str">
        <f>IF('Inputs for Conserved Energy'!S71&lt;&gt;"",'Inputs for Conserved Energy'!S71,(IF(E82&lt;&gt;"",10,"")))</f>
        <v/>
      </c>
      <c r="U82" s="135" t="str">
        <f>IF('Inputs for Conserved Energy'!T71&lt;&gt;"",'Inputs for Conserved Energy'!T71,(IF(E82&lt;&gt;"",0.035,"")))</f>
        <v/>
      </c>
      <c r="V82" s="216" t="str">
        <f>IF('Inputs for Conserved Energy'!U71&lt;&gt;"",'Inputs for Conserved Energy'!U71,(IF(E82&lt;&gt;"",0.035,"")))</f>
        <v/>
      </c>
      <c r="W82" s="177" t="str">
        <f t="shared" si="18"/>
        <v/>
      </c>
      <c r="X82" s="202">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204">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204" t="e">
        <f>IF(AND($G$12&lt;&gt;"",$G$14&lt;&gt;""),$G$12*AL82/T82,IF($I$12="AK",'Grid Emissions'!C61*0.000001,IF($I$12="DC",'Grid Emissions'!C68*0.000001,IF($I$12="HI",'Grid Emissions'!C72*0.000001,IF($I$12="PR",'Grid Emissions'!C100*0.000001,(VLOOKUP($I$12,'Grid Emission Forecast'!$B$4:$AF$52,MATCH(T82,'Grid Emission Forecast'!$B$4:$AF$4,0),FALSE)*0.000001)*(1-($O$12)))))))</f>
        <v>#N/A</v>
      </c>
      <c r="AA82" s="204" t="e">
        <f>IF($I$12="AK",'Grid Emissions'!C61*0.000001,IF($I$12="DC",'Grid Emissions'!C68*0.000001,IF($I$12="HI",'Grid Emissions'!C72*0.000001,IF($I$12="PR",'Grid Emissions'!C100*0.000001,(VLOOKUP($I$12,'Grid Emission Forecast'!$B$57:$AF$105,MATCH(T82,'Grid Emission Forecast'!$B$57:$AF$57,0),FALSE)*0.000001)*(1-($O$12))))))</f>
        <v>#N/A</v>
      </c>
      <c r="AB82" s="204" t="e">
        <f>IF($K$14=$DG$11,'Emission Factors'!$C$3,IF($K$14=$DG$12,Z82,IF($K$14=$DG$13,AA82,Z82)))</f>
        <v>#N/A</v>
      </c>
      <c r="AC82" s="205">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223" t="str">
        <f t="shared" si="19"/>
        <v/>
      </c>
      <c r="AE82" s="221" t="str">
        <f t="shared" si="20"/>
        <v/>
      </c>
      <c r="AF82" s="222">
        <f t="shared" si="21"/>
        <v>0</v>
      </c>
      <c r="AG82" s="117" t="e">
        <f t="shared" si="22"/>
        <v>#VALUE!</v>
      </c>
      <c r="AH82" s="117" t="e">
        <f t="shared" si="23"/>
        <v>#VALUE!</v>
      </c>
      <c r="AI82" s="117" t="e">
        <f t="shared" si="24"/>
        <v>#VALUE!</v>
      </c>
      <c r="AJ82" s="117" t="e">
        <f t="shared" si="25"/>
        <v>#VALUE!</v>
      </c>
      <c r="AK82" s="117" t="e">
        <f t="shared" si="26"/>
        <v>#VALUE!</v>
      </c>
      <c r="AL82" s="117" t="e">
        <f t="shared" si="27"/>
        <v>#VALUE!</v>
      </c>
      <c r="AM82" s="117">
        <f>(IF(I82&lt;&gt;"",(IF(I82='Emission Factors'!$B$3,AI82,AJ82)),0))</f>
        <v>0</v>
      </c>
      <c r="AN82" s="117" t="str">
        <f t="shared" si="16"/>
        <v/>
      </c>
      <c r="AO82" s="235" t="str">
        <f t="shared" si="12"/>
        <v/>
      </c>
      <c r="AP82" s="182" t="str">
        <f>IF('Inputs for Conserved Energy'!AB71&lt;&gt;"",'Inputs for Conserved Energy'!AB71,(IF(OR(J82&lt;&gt;"",K82&lt;&gt;"",L82&lt;&gt;"",M82&lt;&gt;""),((J82*0.00341214)+K82+L82-IF(I82="Electricity",M82*0.00341214,M82)),"")))</f>
        <v/>
      </c>
      <c r="AQ82" s="235" t="str">
        <f>IF('Inputs for Conserved Energy'!AC71&lt;&gt;"",'Inputs for Conserved Energy'!AC71,IF(AND(AP82&lt;&gt;"",AP82&gt;0),AD82/AP82,""))</f>
        <v/>
      </c>
      <c r="AR82" s="182" t="str">
        <f>IF('Inputs for Conserved Energy'!AD71&lt;&gt;"",'Inputs for Conserved Energy'!AD71,IF(AP82&lt;&gt;"",AP82/3.41214,""))</f>
        <v/>
      </c>
      <c r="AS82" s="179" t="str">
        <f>IF('Inputs for Conserved Energy'!AE71&lt;&gt;"",'Inputs for Conserved Energy'!AE71,IF(AND(AR82&lt;&gt;"",AR82&gt;0),AD82/AR81,""))</f>
        <v/>
      </c>
    </row>
    <row r="83" spans="2:45" x14ac:dyDescent="0.25">
      <c r="B83" s="243"/>
      <c r="C83" s="49"/>
      <c r="D83" s="146" t="str">
        <f t="shared" si="17"/>
        <v/>
      </c>
      <c r="E83" s="162" t="str">
        <f>IF('Inputs for Conserved Energy'!E72&lt;&gt;"",'Inputs for Conserved Energy'!E72,"")</f>
        <v/>
      </c>
      <c r="F83" s="163"/>
      <c r="G83" s="119" t="str">
        <f>IF('Inputs for Conserved Energy'!F72&lt;&gt;"",'Inputs for Conserved Energy'!F72,"")</f>
        <v/>
      </c>
      <c r="H83" s="114" t="str">
        <f>IF('Inputs for Conserved Energy'!G72&lt;&gt;"",'Inputs for Conserved Energy'!G72,"")</f>
        <v/>
      </c>
      <c r="I83" s="120" t="str">
        <f>IF('Inputs for Conserved Energy'!H72&lt;&gt;"",'Inputs for Conserved Energy'!H72,"")</f>
        <v/>
      </c>
      <c r="J83" s="125" t="str">
        <f>IF('Inputs for Conserved Energy'!I72&lt;&gt;"",'Inputs for Conserved Energy'!I72,"")</f>
        <v/>
      </c>
      <c r="K83" s="115" t="str">
        <f>IF('Inputs for Conserved Energy'!J72&lt;&gt;"",'Inputs for Conserved Energy'!J72,"")</f>
        <v/>
      </c>
      <c r="L83" s="126" t="str">
        <f>IF('Inputs for Conserved Energy'!K72&lt;&gt;"",'Inputs for Conserved Energy'!K72,"")</f>
        <v/>
      </c>
      <c r="M83" s="125" t="str">
        <f>IF('Inputs for Conserved Energy'!L72&lt;&gt;"",'Inputs for Conserved Energy'!L72,"")</f>
        <v/>
      </c>
      <c r="N83" s="120" t="str">
        <f>IF('Inputs for Conserved Energy'!M72&lt;&gt;"",'Inputs for Conserved Energy'!M72,"")</f>
        <v/>
      </c>
      <c r="O83" s="130" t="str">
        <f>IF('Inputs for Conserved Energy'!N72&lt;&gt;"",'Inputs for Conserved Energy'!N72,"")</f>
        <v/>
      </c>
      <c r="P83" s="120" t="str">
        <f>IF('Inputs for Conserved Energy'!O72&lt;&gt;"",'Inputs for Conserved Energy'!O72,"")</f>
        <v/>
      </c>
      <c r="Q83" s="119" t="str">
        <f>IF('Inputs for Conserved Energy'!P72&lt;&gt;"",'Inputs for Conserved Energy'!P72,"")</f>
        <v/>
      </c>
      <c r="R83" s="114" t="str">
        <f>IF('Inputs for Conserved Energy'!Q72&lt;&gt;"",'Inputs for Conserved Energy'!Q72,"")</f>
        <v/>
      </c>
      <c r="S83" s="215" t="str">
        <f>IF('Inputs for Conserved Energy'!R72&lt;&gt;"",'Inputs for Conserved Energy'!R72,(IF(E83&lt;&gt;"",0.05,"")))</f>
        <v/>
      </c>
      <c r="T83" s="217" t="str">
        <f>IF('Inputs for Conserved Energy'!S72&lt;&gt;"",'Inputs for Conserved Energy'!S72,(IF(E83&lt;&gt;"",10,"")))</f>
        <v/>
      </c>
      <c r="U83" s="135" t="str">
        <f>IF('Inputs for Conserved Energy'!T72&lt;&gt;"",'Inputs for Conserved Energy'!T72,(IF(E83&lt;&gt;"",0.035,"")))</f>
        <v/>
      </c>
      <c r="V83" s="216" t="str">
        <f>IF('Inputs for Conserved Energy'!U72&lt;&gt;"",'Inputs for Conserved Energy'!U72,(IF(E83&lt;&gt;"",0.035,"")))</f>
        <v/>
      </c>
      <c r="W83" s="177" t="str">
        <f t="shared" si="18"/>
        <v/>
      </c>
      <c r="X83" s="202">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204">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204" t="e">
        <f>IF(AND($G$12&lt;&gt;"",$G$14&lt;&gt;""),$G$12*AL83/T83,IF($I$12="AK",'Grid Emissions'!C62*0.000001,IF($I$12="DC",'Grid Emissions'!C69*0.000001,IF($I$12="HI",'Grid Emissions'!C73*0.000001,IF($I$12="PR",'Grid Emissions'!C101*0.000001,(VLOOKUP($I$12,'Grid Emission Forecast'!$B$4:$AF$52,MATCH(T83,'Grid Emission Forecast'!$B$4:$AF$4,0),FALSE)*0.000001)*(1-($O$12)))))))</f>
        <v>#N/A</v>
      </c>
      <c r="AA83" s="204" t="e">
        <f>IF($I$12="AK",'Grid Emissions'!C62*0.000001,IF($I$12="DC",'Grid Emissions'!C69*0.000001,IF($I$12="HI",'Grid Emissions'!C73*0.000001,IF($I$12="PR",'Grid Emissions'!C101*0.000001,(VLOOKUP($I$12,'Grid Emission Forecast'!$B$57:$AF$105,MATCH(T83,'Grid Emission Forecast'!$B$57:$AF$57,0),FALSE)*0.000001)*(1-($O$12))))))</f>
        <v>#N/A</v>
      </c>
      <c r="AB83" s="204" t="e">
        <f>IF($K$14=$DG$11,'Emission Factors'!$C$3,IF($K$14=$DG$12,Z83,IF($K$14=$DG$13,AA83,Z83)))</f>
        <v>#N/A</v>
      </c>
      <c r="AC83" s="205">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223" t="str">
        <f t="shared" si="19"/>
        <v/>
      </c>
      <c r="AE83" s="221" t="str">
        <f t="shared" si="20"/>
        <v/>
      </c>
      <c r="AF83" s="222">
        <f t="shared" si="21"/>
        <v>0</v>
      </c>
      <c r="AG83" s="117" t="e">
        <f t="shared" si="22"/>
        <v>#VALUE!</v>
      </c>
      <c r="AH83" s="117" t="e">
        <f t="shared" si="23"/>
        <v>#VALUE!</v>
      </c>
      <c r="AI83" s="117" t="e">
        <f t="shared" si="24"/>
        <v>#VALUE!</v>
      </c>
      <c r="AJ83" s="117" t="e">
        <f t="shared" si="25"/>
        <v>#VALUE!</v>
      </c>
      <c r="AK83" s="117" t="e">
        <f t="shared" si="26"/>
        <v>#VALUE!</v>
      </c>
      <c r="AL83" s="117" t="e">
        <f t="shared" si="27"/>
        <v>#VALUE!</v>
      </c>
      <c r="AM83" s="117">
        <f>(IF(I83&lt;&gt;"",(IF(I83='Emission Factors'!$B$3,AI83,AJ83)),0))</f>
        <v>0</v>
      </c>
      <c r="AN83" s="117" t="str">
        <f t="shared" si="16"/>
        <v/>
      </c>
      <c r="AO83" s="235" t="str">
        <f t="shared" si="12"/>
        <v/>
      </c>
      <c r="AP83" s="182" t="str">
        <f>IF('Inputs for Conserved Energy'!AB72&lt;&gt;"",'Inputs for Conserved Energy'!AB72,(IF(OR(J83&lt;&gt;"",K83&lt;&gt;"",L83&lt;&gt;"",M83&lt;&gt;""),((J83*0.00341214)+K83+L83-IF(I83="Electricity",M83*0.00341214,M83)),"")))</f>
        <v/>
      </c>
      <c r="AQ83" s="235" t="str">
        <f>IF('Inputs for Conserved Energy'!AC72&lt;&gt;"",'Inputs for Conserved Energy'!AC72,IF(AND(AP83&lt;&gt;"",AP83&gt;0),AD83/AP83,""))</f>
        <v/>
      </c>
      <c r="AR83" s="182" t="str">
        <f>IF('Inputs for Conserved Energy'!AD72&lt;&gt;"",'Inputs for Conserved Energy'!AD72,IF(AP83&lt;&gt;"",AP83/3.41214,""))</f>
        <v/>
      </c>
      <c r="AS83" s="179" t="str">
        <f>IF('Inputs for Conserved Energy'!AE72&lt;&gt;"",'Inputs for Conserved Energy'!AE72,IF(AND(AR83&lt;&gt;"",AR83&gt;0),AD83/AR82,""))</f>
        <v/>
      </c>
    </row>
    <row r="84" spans="2:45" x14ac:dyDescent="0.25">
      <c r="B84" s="243"/>
      <c r="C84" s="49"/>
      <c r="D84" s="146" t="str">
        <f t="shared" si="17"/>
        <v/>
      </c>
      <c r="E84" s="162" t="str">
        <f>IF('Inputs for Conserved Energy'!E73&lt;&gt;"",'Inputs for Conserved Energy'!E73,"")</f>
        <v/>
      </c>
      <c r="F84" s="163"/>
      <c r="G84" s="119" t="str">
        <f>IF('Inputs for Conserved Energy'!F73&lt;&gt;"",'Inputs for Conserved Energy'!F73,"")</f>
        <v/>
      </c>
      <c r="H84" s="114" t="str">
        <f>IF('Inputs for Conserved Energy'!G73&lt;&gt;"",'Inputs for Conserved Energy'!G73,"")</f>
        <v/>
      </c>
      <c r="I84" s="120" t="str">
        <f>IF('Inputs for Conserved Energy'!H73&lt;&gt;"",'Inputs for Conserved Energy'!H73,"")</f>
        <v/>
      </c>
      <c r="J84" s="125" t="str">
        <f>IF('Inputs for Conserved Energy'!I73&lt;&gt;"",'Inputs for Conserved Energy'!I73,"")</f>
        <v/>
      </c>
      <c r="K84" s="115" t="str">
        <f>IF('Inputs for Conserved Energy'!J73&lt;&gt;"",'Inputs for Conserved Energy'!J73,"")</f>
        <v/>
      </c>
      <c r="L84" s="126" t="str">
        <f>IF('Inputs for Conserved Energy'!K73&lt;&gt;"",'Inputs for Conserved Energy'!K73,"")</f>
        <v/>
      </c>
      <c r="M84" s="125" t="str">
        <f>IF('Inputs for Conserved Energy'!L73&lt;&gt;"",'Inputs for Conserved Energy'!L73,"")</f>
        <v/>
      </c>
      <c r="N84" s="120" t="str">
        <f>IF('Inputs for Conserved Energy'!M73&lt;&gt;"",'Inputs for Conserved Energy'!M73,"")</f>
        <v/>
      </c>
      <c r="O84" s="130" t="str">
        <f>IF('Inputs for Conserved Energy'!N73&lt;&gt;"",'Inputs for Conserved Energy'!N73,"")</f>
        <v/>
      </c>
      <c r="P84" s="120" t="str">
        <f>IF('Inputs for Conserved Energy'!O73&lt;&gt;"",'Inputs for Conserved Energy'!O73,"")</f>
        <v/>
      </c>
      <c r="Q84" s="119" t="str">
        <f>IF('Inputs for Conserved Energy'!P73&lt;&gt;"",'Inputs for Conserved Energy'!P73,"")</f>
        <v/>
      </c>
      <c r="R84" s="114" t="str">
        <f>IF('Inputs for Conserved Energy'!Q73&lt;&gt;"",'Inputs for Conserved Energy'!Q73,"")</f>
        <v/>
      </c>
      <c r="S84" s="215" t="str">
        <f>IF('Inputs for Conserved Energy'!R73&lt;&gt;"",'Inputs for Conserved Energy'!R73,(IF(E84&lt;&gt;"",0.05,"")))</f>
        <v/>
      </c>
      <c r="T84" s="217" t="str">
        <f>IF('Inputs for Conserved Energy'!S73&lt;&gt;"",'Inputs for Conserved Energy'!S73,(IF(E84&lt;&gt;"",10,"")))</f>
        <v/>
      </c>
      <c r="U84" s="135" t="str">
        <f>IF('Inputs for Conserved Energy'!T73&lt;&gt;"",'Inputs for Conserved Energy'!T73,(IF(E84&lt;&gt;"",0.035,"")))</f>
        <v/>
      </c>
      <c r="V84" s="216" t="str">
        <f>IF('Inputs for Conserved Energy'!U73&lt;&gt;"",'Inputs for Conserved Energy'!U73,(IF(E84&lt;&gt;"",0.035,"")))</f>
        <v/>
      </c>
      <c r="W84" s="177" t="str">
        <f t="shared" si="18"/>
        <v/>
      </c>
      <c r="X84" s="202">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204">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204" t="e">
        <f>IF(AND($G$12&lt;&gt;"",$G$14&lt;&gt;""),$G$12*AL84/T84,IF($I$12="AK",'Grid Emissions'!C63*0.000001,IF($I$12="DC",'Grid Emissions'!C70*0.000001,IF($I$12="HI",'Grid Emissions'!C74*0.000001,IF($I$12="PR",'Grid Emissions'!C102*0.000001,(VLOOKUP($I$12,'Grid Emission Forecast'!$B$4:$AF$52,MATCH(T84,'Grid Emission Forecast'!$B$4:$AF$4,0),FALSE)*0.000001)*(1-($O$12)))))))</f>
        <v>#N/A</v>
      </c>
      <c r="AA84" s="204" t="e">
        <f>IF($I$12="AK",'Grid Emissions'!C63*0.000001,IF($I$12="DC",'Grid Emissions'!C70*0.000001,IF($I$12="HI",'Grid Emissions'!C74*0.000001,IF($I$12="PR",'Grid Emissions'!C102*0.000001,(VLOOKUP($I$12,'Grid Emission Forecast'!$B$57:$AF$105,MATCH(T84,'Grid Emission Forecast'!$B$57:$AF$57,0),FALSE)*0.000001)*(1-($O$12))))))</f>
        <v>#N/A</v>
      </c>
      <c r="AB84" s="204" t="e">
        <f>IF($K$14=$DG$11,'Emission Factors'!$C$3,IF($K$14=$DG$12,Z84,IF($K$14=$DG$13,AA84,Z84)))</f>
        <v>#N/A</v>
      </c>
      <c r="AC84" s="205">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223" t="str">
        <f t="shared" si="19"/>
        <v/>
      </c>
      <c r="AE84" s="221" t="str">
        <f t="shared" si="20"/>
        <v/>
      </c>
      <c r="AF84" s="222">
        <f t="shared" si="21"/>
        <v>0</v>
      </c>
      <c r="AG84" s="117" t="e">
        <f t="shared" si="22"/>
        <v>#VALUE!</v>
      </c>
      <c r="AH84" s="117" t="e">
        <f t="shared" si="23"/>
        <v>#VALUE!</v>
      </c>
      <c r="AI84" s="117" t="e">
        <f t="shared" si="24"/>
        <v>#VALUE!</v>
      </c>
      <c r="AJ84" s="117" t="e">
        <f t="shared" si="25"/>
        <v>#VALUE!</v>
      </c>
      <c r="AK84" s="117" t="e">
        <f t="shared" si="26"/>
        <v>#VALUE!</v>
      </c>
      <c r="AL84" s="117" t="e">
        <f t="shared" si="27"/>
        <v>#VALUE!</v>
      </c>
      <c r="AM84" s="117">
        <f>(IF(I84&lt;&gt;"",(IF(I84='Emission Factors'!$B$3,AI84,AJ84)),0))</f>
        <v>0</v>
      </c>
      <c r="AN84" s="117" t="str">
        <f t="shared" si="16"/>
        <v/>
      </c>
      <c r="AO84" s="235" t="str">
        <f t="shared" si="12"/>
        <v/>
      </c>
      <c r="AP84" s="182" t="str">
        <f>IF('Inputs for Conserved Energy'!AB73&lt;&gt;"",'Inputs for Conserved Energy'!AB73,(IF(OR(J84&lt;&gt;"",K84&lt;&gt;"",L84&lt;&gt;"",M84&lt;&gt;""),((J84*0.00341214)+K84+L84-IF(I84="Electricity",M84*0.00341214,M84)),"")))</f>
        <v/>
      </c>
      <c r="AQ84" s="235" t="str">
        <f>IF('Inputs for Conserved Energy'!AC73&lt;&gt;"",'Inputs for Conserved Energy'!AC73,IF(AND(AP84&lt;&gt;"",AP84&gt;0),AD84/AP84,""))</f>
        <v/>
      </c>
      <c r="AR84" s="182" t="str">
        <f>IF('Inputs for Conserved Energy'!AD73&lt;&gt;"",'Inputs for Conserved Energy'!AD73,IF(AP84&lt;&gt;"",AP84/3.41214,""))</f>
        <v/>
      </c>
      <c r="AS84" s="179" t="str">
        <f>IF('Inputs for Conserved Energy'!AE73&lt;&gt;"",'Inputs for Conserved Energy'!AE73,IF(AND(AR84&lt;&gt;"",AR84&gt;0),AD84/AR83,""))</f>
        <v/>
      </c>
    </row>
    <row r="85" spans="2:45" x14ac:dyDescent="0.25">
      <c r="B85" s="243"/>
      <c r="C85" s="49"/>
      <c r="D85" s="146" t="str">
        <f t="shared" si="17"/>
        <v/>
      </c>
      <c r="E85" s="162" t="str">
        <f>IF('Inputs for Conserved Energy'!E74&lt;&gt;"",'Inputs for Conserved Energy'!E74,"")</f>
        <v/>
      </c>
      <c r="F85" s="163"/>
      <c r="G85" s="119" t="str">
        <f>IF('Inputs for Conserved Energy'!F74&lt;&gt;"",'Inputs for Conserved Energy'!F74,"")</f>
        <v/>
      </c>
      <c r="H85" s="114" t="str">
        <f>IF('Inputs for Conserved Energy'!G74&lt;&gt;"",'Inputs for Conserved Energy'!G74,"")</f>
        <v/>
      </c>
      <c r="I85" s="120" t="str">
        <f>IF('Inputs for Conserved Energy'!H74&lt;&gt;"",'Inputs for Conserved Energy'!H74,"")</f>
        <v/>
      </c>
      <c r="J85" s="125" t="str">
        <f>IF('Inputs for Conserved Energy'!I74&lt;&gt;"",'Inputs for Conserved Energy'!I74,"")</f>
        <v/>
      </c>
      <c r="K85" s="115" t="str">
        <f>IF('Inputs for Conserved Energy'!J74&lt;&gt;"",'Inputs for Conserved Energy'!J74,"")</f>
        <v/>
      </c>
      <c r="L85" s="126" t="str">
        <f>IF('Inputs for Conserved Energy'!K74&lt;&gt;"",'Inputs for Conserved Energy'!K74,"")</f>
        <v/>
      </c>
      <c r="M85" s="125" t="str">
        <f>IF('Inputs for Conserved Energy'!L74&lt;&gt;"",'Inputs for Conserved Energy'!L74,"")</f>
        <v/>
      </c>
      <c r="N85" s="120" t="str">
        <f>IF('Inputs for Conserved Energy'!M74&lt;&gt;"",'Inputs for Conserved Energy'!M74,"")</f>
        <v/>
      </c>
      <c r="O85" s="130" t="str">
        <f>IF('Inputs for Conserved Energy'!N74&lt;&gt;"",'Inputs for Conserved Energy'!N74,"")</f>
        <v/>
      </c>
      <c r="P85" s="120" t="str">
        <f>IF('Inputs for Conserved Energy'!O74&lt;&gt;"",'Inputs for Conserved Energy'!O74,"")</f>
        <v/>
      </c>
      <c r="Q85" s="119" t="str">
        <f>IF('Inputs for Conserved Energy'!P74&lt;&gt;"",'Inputs for Conserved Energy'!P74,"")</f>
        <v/>
      </c>
      <c r="R85" s="114" t="str">
        <f>IF('Inputs for Conserved Energy'!Q74&lt;&gt;"",'Inputs for Conserved Energy'!Q74,"")</f>
        <v/>
      </c>
      <c r="S85" s="215" t="str">
        <f>IF('Inputs for Conserved Energy'!R74&lt;&gt;"",'Inputs for Conserved Energy'!R74,(IF(E85&lt;&gt;"",0.05,"")))</f>
        <v/>
      </c>
      <c r="T85" s="217" t="str">
        <f>IF('Inputs for Conserved Energy'!S74&lt;&gt;"",'Inputs for Conserved Energy'!S74,(IF(E85&lt;&gt;"",10,"")))</f>
        <v/>
      </c>
      <c r="U85" s="135" t="str">
        <f>IF('Inputs for Conserved Energy'!T74&lt;&gt;"",'Inputs for Conserved Energy'!T74,(IF(E85&lt;&gt;"",0.035,"")))</f>
        <v/>
      </c>
      <c r="V85" s="216" t="str">
        <f>IF('Inputs for Conserved Energy'!U74&lt;&gt;"",'Inputs for Conserved Energy'!U74,(IF(E85&lt;&gt;"",0.035,"")))</f>
        <v/>
      </c>
      <c r="W85" s="177" t="str">
        <f t="shared" si="18"/>
        <v/>
      </c>
      <c r="X85" s="202">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204">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204" t="e">
        <f>IF(AND($G$12&lt;&gt;"",$G$14&lt;&gt;""),$G$12*AL85/T85,IF($I$12="AK",'Grid Emissions'!C64*0.000001,IF($I$12="DC",'Grid Emissions'!C71*0.000001,IF($I$12="HI",'Grid Emissions'!C75*0.000001,IF($I$12="PR",'Grid Emissions'!C103*0.000001,(VLOOKUP($I$12,'Grid Emission Forecast'!$B$4:$AF$52,MATCH(T85,'Grid Emission Forecast'!$B$4:$AF$4,0),FALSE)*0.000001)*(1-($O$12)))))))</f>
        <v>#N/A</v>
      </c>
      <c r="AA85" s="204" t="e">
        <f>IF($I$12="AK",'Grid Emissions'!C64*0.000001,IF($I$12="DC",'Grid Emissions'!C71*0.000001,IF($I$12="HI",'Grid Emissions'!C75*0.000001,IF($I$12="PR",'Grid Emissions'!C103*0.000001,(VLOOKUP($I$12,'Grid Emission Forecast'!$B$57:$AF$105,MATCH(T85,'Grid Emission Forecast'!$B$57:$AF$57,0),FALSE)*0.000001)*(1-($O$12))))))</f>
        <v>#N/A</v>
      </c>
      <c r="AB85" s="204" t="e">
        <f>IF($K$14=$DG$11,'Emission Factors'!$C$3,IF($K$14=$DG$12,Z85,IF($K$14=$DG$13,AA85,Z85)))</f>
        <v>#N/A</v>
      </c>
      <c r="AC85" s="205">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223" t="str">
        <f t="shared" si="19"/>
        <v/>
      </c>
      <c r="AE85" s="221" t="str">
        <f t="shared" si="20"/>
        <v/>
      </c>
      <c r="AF85" s="222">
        <f t="shared" si="21"/>
        <v>0</v>
      </c>
      <c r="AG85" s="117" t="e">
        <f t="shared" si="22"/>
        <v>#VALUE!</v>
      </c>
      <c r="AH85" s="117" t="e">
        <f t="shared" si="23"/>
        <v>#VALUE!</v>
      </c>
      <c r="AI85" s="117" t="e">
        <f t="shared" si="24"/>
        <v>#VALUE!</v>
      </c>
      <c r="AJ85" s="117" t="e">
        <f t="shared" si="25"/>
        <v>#VALUE!</v>
      </c>
      <c r="AK85" s="117" t="e">
        <f t="shared" si="26"/>
        <v>#VALUE!</v>
      </c>
      <c r="AL85" s="117" t="e">
        <f t="shared" si="27"/>
        <v>#VALUE!</v>
      </c>
      <c r="AM85" s="117">
        <f>(IF(I85&lt;&gt;"",(IF(I85='Emission Factors'!$B$3,AI85,AJ85)),0))</f>
        <v>0</v>
      </c>
      <c r="AN85" s="117" t="str">
        <f t="shared" si="16"/>
        <v/>
      </c>
      <c r="AO85" s="235" t="str">
        <f t="shared" si="12"/>
        <v/>
      </c>
      <c r="AP85" s="182" t="str">
        <f>IF('Inputs for Conserved Energy'!AB74&lt;&gt;"",'Inputs for Conserved Energy'!AB74,(IF(OR(J85&lt;&gt;"",K85&lt;&gt;"",L85&lt;&gt;"",M85&lt;&gt;""),((J85*0.00341214)+K85+L85-IF(I85="Electricity",M85*0.00341214,M85)),"")))</f>
        <v/>
      </c>
      <c r="AQ85" s="235" t="str">
        <f>IF('Inputs for Conserved Energy'!AC74&lt;&gt;"",'Inputs for Conserved Energy'!AC74,IF(AND(AP85&lt;&gt;"",AP85&gt;0),AD85/AP85,""))</f>
        <v/>
      </c>
      <c r="AR85" s="182" t="str">
        <f>IF('Inputs for Conserved Energy'!AD74&lt;&gt;"",'Inputs for Conserved Energy'!AD74,IF(AP85&lt;&gt;"",AP85/3.41214,""))</f>
        <v/>
      </c>
      <c r="AS85" s="179" t="str">
        <f>IF('Inputs for Conserved Energy'!AE74&lt;&gt;"",'Inputs for Conserved Energy'!AE74,IF(AND(AR85&lt;&gt;"",AR85&gt;0),AD85/AR84,""))</f>
        <v/>
      </c>
    </row>
    <row r="86" spans="2:45" x14ac:dyDescent="0.25">
      <c r="B86" s="243"/>
      <c r="C86" s="49"/>
      <c r="D86" s="146" t="str">
        <f t="shared" si="17"/>
        <v/>
      </c>
      <c r="E86" s="162" t="str">
        <f>IF('Inputs for Conserved Energy'!E75&lt;&gt;"",'Inputs for Conserved Energy'!E75,"")</f>
        <v/>
      </c>
      <c r="F86" s="163"/>
      <c r="G86" s="119" t="str">
        <f>IF('Inputs for Conserved Energy'!F75&lt;&gt;"",'Inputs for Conserved Energy'!F75,"")</f>
        <v/>
      </c>
      <c r="H86" s="114" t="str">
        <f>IF('Inputs for Conserved Energy'!G75&lt;&gt;"",'Inputs for Conserved Energy'!G75,"")</f>
        <v/>
      </c>
      <c r="I86" s="120" t="str">
        <f>IF('Inputs for Conserved Energy'!H75&lt;&gt;"",'Inputs for Conserved Energy'!H75,"")</f>
        <v/>
      </c>
      <c r="J86" s="125" t="str">
        <f>IF('Inputs for Conserved Energy'!I75&lt;&gt;"",'Inputs for Conserved Energy'!I75,"")</f>
        <v/>
      </c>
      <c r="K86" s="115" t="str">
        <f>IF('Inputs for Conserved Energy'!J75&lt;&gt;"",'Inputs for Conserved Energy'!J75,"")</f>
        <v/>
      </c>
      <c r="L86" s="126" t="str">
        <f>IF('Inputs for Conserved Energy'!K75&lt;&gt;"",'Inputs for Conserved Energy'!K75,"")</f>
        <v/>
      </c>
      <c r="M86" s="125" t="str">
        <f>IF('Inputs for Conserved Energy'!L75&lt;&gt;"",'Inputs for Conserved Energy'!L75,"")</f>
        <v/>
      </c>
      <c r="N86" s="120" t="str">
        <f>IF('Inputs for Conserved Energy'!M75&lt;&gt;"",'Inputs for Conserved Energy'!M75,"")</f>
        <v/>
      </c>
      <c r="O86" s="130" t="str">
        <f>IF('Inputs for Conserved Energy'!N75&lt;&gt;"",'Inputs for Conserved Energy'!N75,"")</f>
        <v/>
      </c>
      <c r="P86" s="120" t="str">
        <f>IF('Inputs for Conserved Energy'!O75&lt;&gt;"",'Inputs for Conserved Energy'!O75,"")</f>
        <v/>
      </c>
      <c r="Q86" s="119" t="str">
        <f>IF('Inputs for Conserved Energy'!P75&lt;&gt;"",'Inputs for Conserved Energy'!P75,"")</f>
        <v/>
      </c>
      <c r="R86" s="114" t="str">
        <f>IF('Inputs for Conserved Energy'!Q75&lt;&gt;"",'Inputs for Conserved Energy'!Q75,"")</f>
        <v/>
      </c>
      <c r="S86" s="215" t="str">
        <f>IF('Inputs for Conserved Energy'!R75&lt;&gt;"",'Inputs for Conserved Energy'!R75,(IF(E86&lt;&gt;"",0.05,"")))</f>
        <v/>
      </c>
      <c r="T86" s="217" t="str">
        <f>IF('Inputs for Conserved Energy'!S75&lt;&gt;"",'Inputs for Conserved Energy'!S75,(IF(E86&lt;&gt;"",10,"")))</f>
        <v/>
      </c>
      <c r="U86" s="135" t="str">
        <f>IF('Inputs for Conserved Energy'!T75&lt;&gt;"",'Inputs for Conserved Energy'!T75,(IF(E86&lt;&gt;"",0.035,"")))</f>
        <v/>
      </c>
      <c r="V86" s="216" t="str">
        <f>IF('Inputs for Conserved Energy'!U75&lt;&gt;"",'Inputs for Conserved Energy'!U75,(IF(E86&lt;&gt;"",0.035,"")))</f>
        <v/>
      </c>
      <c r="W86" s="177" t="str">
        <f t="shared" si="18"/>
        <v/>
      </c>
      <c r="X86" s="202">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204">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204" t="e">
        <f>IF(AND($G$12&lt;&gt;"",$G$14&lt;&gt;""),$G$12*AL86/T86,IF($I$12="AK",'Grid Emissions'!C65*0.000001,IF($I$12="DC",'Grid Emissions'!C72*0.000001,IF($I$12="HI",'Grid Emissions'!C76*0.000001,IF($I$12="PR",'Grid Emissions'!C104*0.000001,(VLOOKUP($I$12,'Grid Emission Forecast'!$B$4:$AF$52,MATCH(T86,'Grid Emission Forecast'!$B$4:$AF$4,0),FALSE)*0.000001)*(1-($O$12)))))))</f>
        <v>#N/A</v>
      </c>
      <c r="AA86" s="204" t="e">
        <f>IF($I$12="AK",'Grid Emissions'!C65*0.000001,IF($I$12="DC",'Grid Emissions'!C72*0.000001,IF($I$12="HI",'Grid Emissions'!C76*0.000001,IF($I$12="PR",'Grid Emissions'!C104*0.000001,(VLOOKUP($I$12,'Grid Emission Forecast'!$B$57:$AF$105,MATCH(T86,'Grid Emission Forecast'!$B$57:$AF$57,0),FALSE)*0.000001)*(1-($O$12))))))</f>
        <v>#N/A</v>
      </c>
      <c r="AB86" s="204" t="e">
        <f>IF($K$14=$DG$11,'Emission Factors'!$C$3,IF($K$14=$DG$12,Z86,IF($K$14=$DG$13,AA86,Z86)))</f>
        <v>#N/A</v>
      </c>
      <c r="AC86" s="205">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223" t="str">
        <f t="shared" si="19"/>
        <v/>
      </c>
      <c r="AE86" s="221" t="str">
        <f t="shared" si="20"/>
        <v/>
      </c>
      <c r="AF86" s="222">
        <f t="shared" si="21"/>
        <v>0</v>
      </c>
      <c r="AG86" s="117" t="e">
        <f t="shared" si="22"/>
        <v>#VALUE!</v>
      </c>
      <c r="AH86" s="117" t="e">
        <f t="shared" si="23"/>
        <v>#VALUE!</v>
      </c>
      <c r="AI86" s="117" t="e">
        <f t="shared" si="24"/>
        <v>#VALUE!</v>
      </c>
      <c r="AJ86" s="117" t="e">
        <f t="shared" si="25"/>
        <v>#VALUE!</v>
      </c>
      <c r="AK86" s="117" t="e">
        <f t="shared" si="26"/>
        <v>#VALUE!</v>
      </c>
      <c r="AL86" s="117" t="e">
        <f t="shared" si="27"/>
        <v>#VALUE!</v>
      </c>
      <c r="AM86" s="117">
        <f>(IF(I86&lt;&gt;"",(IF(I86='Emission Factors'!$B$3,AI86,AJ86)),0))</f>
        <v>0</v>
      </c>
      <c r="AN86" s="117" t="str">
        <f t="shared" si="16"/>
        <v/>
      </c>
      <c r="AO86" s="235" t="str">
        <f t="shared" si="12"/>
        <v/>
      </c>
      <c r="AP86" s="182" t="str">
        <f>IF('Inputs for Conserved Energy'!AB75&lt;&gt;"",'Inputs for Conserved Energy'!AB75,(IF(OR(J86&lt;&gt;"",K86&lt;&gt;"",L86&lt;&gt;"",M86&lt;&gt;""),((J86*0.00341214)+K86+L86-IF(I86="Electricity",M86*0.00341214,M86)),"")))</f>
        <v/>
      </c>
      <c r="AQ86" s="235" t="str">
        <f>IF('Inputs for Conserved Energy'!AC75&lt;&gt;"",'Inputs for Conserved Energy'!AC75,IF(AND(AP86&lt;&gt;"",AP86&gt;0),AD86/AP86,""))</f>
        <v/>
      </c>
      <c r="AR86" s="182" t="str">
        <f>IF('Inputs for Conserved Energy'!AD75&lt;&gt;"",'Inputs for Conserved Energy'!AD75,IF(AP86&lt;&gt;"",AP86/3.41214,""))</f>
        <v/>
      </c>
      <c r="AS86" s="179" t="str">
        <f>IF('Inputs for Conserved Energy'!AE75&lt;&gt;"",'Inputs for Conserved Energy'!AE75,IF(AND(AR86&lt;&gt;"",AR86&gt;0),AD86/AR85,""))</f>
        <v/>
      </c>
    </row>
    <row r="87" spans="2:45" ht="15.75" thickBot="1" x14ac:dyDescent="0.3">
      <c r="B87" s="243"/>
      <c r="C87" s="49"/>
      <c r="D87" s="147" t="str">
        <f t="shared" si="17"/>
        <v/>
      </c>
      <c r="E87" s="164" t="str">
        <f>IF('Inputs for Conserved Energy'!E76&lt;&gt;"",'Inputs for Conserved Energy'!E76,"")</f>
        <v/>
      </c>
      <c r="F87" s="165"/>
      <c r="G87" s="121" t="str">
        <f>IF('Inputs for Conserved Energy'!F76&lt;&gt;"",'Inputs for Conserved Energy'!F76,"")</f>
        <v/>
      </c>
      <c r="H87" s="122" t="str">
        <f>IF('Inputs for Conserved Energy'!G76&lt;&gt;"",'Inputs for Conserved Energy'!G76,"")</f>
        <v/>
      </c>
      <c r="I87" s="123" t="str">
        <f>IF('Inputs for Conserved Energy'!H76&lt;&gt;"",'Inputs for Conserved Energy'!H76,"")</f>
        <v/>
      </c>
      <c r="J87" s="127" t="str">
        <f>IF('Inputs for Conserved Energy'!I76&lt;&gt;"",'Inputs for Conserved Energy'!I76,"")</f>
        <v/>
      </c>
      <c r="K87" s="128" t="str">
        <f>IF('Inputs for Conserved Energy'!J76&lt;&gt;"",'Inputs for Conserved Energy'!J76,"")</f>
        <v/>
      </c>
      <c r="L87" s="129" t="str">
        <f>IF('Inputs for Conserved Energy'!K76&lt;&gt;"",'Inputs for Conserved Energy'!K76,"")</f>
        <v/>
      </c>
      <c r="M87" s="127" t="str">
        <f>IF('Inputs for Conserved Energy'!L76&lt;&gt;"",'Inputs for Conserved Energy'!L76,"")</f>
        <v/>
      </c>
      <c r="N87" s="123" t="str">
        <f>IF('Inputs for Conserved Energy'!M76&lt;&gt;"",'Inputs for Conserved Energy'!M76,"")</f>
        <v/>
      </c>
      <c r="O87" s="131" t="str">
        <f>IF('Inputs for Conserved Energy'!N76&lt;&gt;"",'Inputs for Conserved Energy'!N76,"")</f>
        <v/>
      </c>
      <c r="P87" s="123" t="str">
        <f>IF('Inputs for Conserved Energy'!O76&lt;&gt;"",'Inputs for Conserved Energy'!O76,"")</f>
        <v/>
      </c>
      <c r="Q87" s="121" t="str">
        <f>IF('Inputs for Conserved Energy'!P76&lt;&gt;"",'Inputs for Conserved Energy'!P76,"")</f>
        <v/>
      </c>
      <c r="R87" s="122" t="str">
        <f>IF('Inputs for Conserved Energy'!Q76&lt;&gt;"",'Inputs for Conserved Energy'!Q76,"")</f>
        <v/>
      </c>
      <c r="S87" s="218" t="str">
        <f>IF('Inputs for Conserved Energy'!R76&lt;&gt;"",'Inputs for Conserved Energy'!R76,(IF(E87&lt;&gt;"",0.05,"")))</f>
        <v/>
      </c>
      <c r="T87" s="219" t="str">
        <f>IF('Inputs for Conserved Energy'!S76&lt;&gt;"",'Inputs for Conserved Energy'!S76,(IF(E87&lt;&gt;"",10,"")))</f>
        <v/>
      </c>
      <c r="U87" s="137" t="str">
        <f>IF('Inputs for Conserved Energy'!T76&lt;&gt;"",'Inputs for Conserved Energy'!T76,(IF(E87&lt;&gt;"",0.035,"")))</f>
        <v/>
      </c>
      <c r="V87" s="220" t="str">
        <f>IF('Inputs for Conserved Energy'!U76&lt;&gt;"",'Inputs for Conserved Energy'!U76,(IF(E87&lt;&gt;"",0.035,"")))</f>
        <v/>
      </c>
      <c r="W87" s="178" t="str">
        <f t="shared" si="18"/>
        <v/>
      </c>
      <c r="X87" s="202">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204">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204" t="e">
        <f>IF(AND($G$12&lt;&gt;"",$G$14&lt;&gt;""),$G$12*AL87/T87,IF($I$12="AK",'Grid Emissions'!C66*0.000001,IF($I$12="DC",'Grid Emissions'!C73*0.000001,IF($I$12="HI",'Grid Emissions'!C77*0.000001,IF($I$12="PR",'Grid Emissions'!C105*0.000001,(VLOOKUP($I$12,'Grid Emission Forecast'!$B$4:$AF$52,MATCH(T87,'Grid Emission Forecast'!$B$4:$AF$4,0),FALSE)*0.000001)*(1-($O$12)))))))</f>
        <v>#N/A</v>
      </c>
      <c r="AA87" s="204" t="e">
        <f>IF($I$12="AK",'Grid Emissions'!C66*0.000001,IF($I$12="DC",'Grid Emissions'!C73*0.000001,IF($I$12="HI",'Grid Emissions'!C77*0.000001,IF($I$12="PR",'Grid Emissions'!C105*0.000001,(VLOOKUP($I$12,'Grid Emission Forecast'!$B$57:$AF$105,MATCH(T87,'Grid Emission Forecast'!$B$57:$AF$57,0),FALSE)*0.000001)*(1-($O$12))))))</f>
        <v>#N/A</v>
      </c>
      <c r="AB87" s="204" t="e">
        <f>IF($K$14=$DG$11,'Emission Factors'!$C$3,IF($K$14=$DG$12,Z87,IF($K$14=$DG$13,AA87,Z87)))</f>
        <v>#N/A</v>
      </c>
      <c r="AC87" s="205">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224" t="str">
        <f t="shared" si="19"/>
        <v/>
      </c>
      <c r="AE87" s="225" t="str">
        <f t="shared" si="20"/>
        <v/>
      </c>
      <c r="AF87" s="226">
        <f t="shared" si="21"/>
        <v>0</v>
      </c>
      <c r="AG87" s="180" t="e">
        <f t="shared" si="22"/>
        <v>#VALUE!</v>
      </c>
      <c r="AH87" s="180" t="e">
        <f t="shared" si="23"/>
        <v>#VALUE!</v>
      </c>
      <c r="AI87" s="180" t="e">
        <f t="shared" si="24"/>
        <v>#VALUE!</v>
      </c>
      <c r="AJ87" s="180" t="e">
        <f t="shared" si="25"/>
        <v>#VALUE!</v>
      </c>
      <c r="AK87" s="180" t="e">
        <f t="shared" si="26"/>
        <v>#VALUE!</v>
      </c>
      <c r="AL87" s="180" t="e">
        <f t="shared" si="27"/>
        <v>#VALUE!</v>
      </c>
      <c r="AM87" s="180">
        <f>(IF(I87&lt;&gt;"",(IF(I87='Emission Factors'!$B$3,AI87,AJ87)),0))</f>
        <v>0</v>
      </c>
      <c r="AN87" s="180" t="str">
        <f t="shared" si="16"/>
        <v/>
      </c>
      <c r="AO87" s="236" t="str">
        <f t="shared" si="12"/>
        <v/>
      </c>
      <c r="AP87" s="183" t="str">
        <f>IF('Inputs for Conserved Energy'!AB76&lt;&gt;"",'Inputs for Conserved Energy'!AB76,(IF(OR(J87&lt;&gt;"",K87&lt;&gt;"",L87&lt;&gt;"",M87&lt;&gt;""),((J87*0.00341214)+K87+L87-IF(I87="Electricity",M87*0.00341214,M87)),"")))</f>
        <v/>
      </c>
      <c r="AQ87" s="236" t="str">
        <f>IF('Inputs for Conserved Energy'!AC76&lt;&gt;"",'Inputs for Conserved Energy'!AC76,IF(AND(AP87&lt;&gt;"",AP87&gt;0),AD87/AP87,""))</f>
        <v/>
      </c>
      <c r="AR87" s="183" t="str">
        <f>IF('Inputs for Conserved Energy'!AD76&lt;&gt;"",'Inputs for Conserved Energy'!AD76,IF(AP87&lt;&gt;"",AP87/3.41214,""))</f>
        <v/>
      </c>
      <c r="AS87" s="181" t="str">
        <f>IF('Inputs for Conserved Energy'!AE76&lt;&gt;"",'Inputs for Conserved Energy'!AE76,IF(AND(AR87&lt;&gt;"",AR87&gt;0),AD87/AR86,""))</f>
        <v/>
      </c>
    </row>
  </sheetData>
  <mergeCells count="30">
    <mergeCell ref="D3:E3"/>
    <mergeCell ref="D2:E2"/>
    <mergeCell ref="D5:E5"/>
    <mergeCell ref="M14:N14"/>
    <mergeCell ref="B11:B17"/>
    <mergeCell ref="N11:O11"/>
    <mergeCell ref="K14:L14"/>
    <mergeCell ref="I14:J14"/>
    <mergeCell ref="D4:E4"/>
    <mergeCell ref="F10:G10"/>
    <mergeCell ref="F11:G11"/>
    <mergeCell ref="K11:L11"/>
    <mergeCell ref="K12:L12"/>
    <mergeCell ref="I11:J11"/>
    <mergeCell ref="I12:J12"/>
    <mergeCell ref="I10:L10"/>
    <mergeCell ref="B25:B87"/>
    <mergeCell ref="E18:W19"/>
    <mergeCell ref="E20:F21"/>
    <mergeCell ref="G20:I21"/>
    <mergeCell ref="M20:N21"/>
    <mergeCell ref="O20:P21"/>
    <mergeCell ref="Q20:T21"/>
    <mergeCell ref="U20:W21"/>
    <mergeCell ref="J20:L21"/>
    <mergeCell ref="F7:P7"/>
    <mergeCell ref="F8:G8"/>
    <mergeCell ref="I8:P8"/>
    <mergeCell ref="F9:G9"/>
    <mergeCell ref="I9:P9"/>
  </mergeCells>
  <conditionalFormatting sqref="J25:J87">
    <cfRule type="expression" dxfId="9" priority="9">
      <formula>AND(OR(G25&lt;&gt;"", H25&lt;&gt;""), ISERROR(FIND("Electricity", G25)), ISERROR(FIND("Electricity", H25)))</formula>
    </cfRule>
  </conditionalFormatting>
  <conditionalFormatting sqref="K25:K87">
    <cfRule type="expression" dxfId="8" priority="8">
      <formula>AND(G25&lt;&gt;"", G25="Electricity")</formula>
    </cfRule>
  </conditionalFormatting>
  <conditionalFormatting sqref="L25:L87">
    <cfRule type="expression" dxfId="7" priority="10">
      <formula>AND(G25&lt;&gt;"", OR(H25="", H25="Electricity"))</formula>
    </cfRule>
  </conditionalFormatting>
  <conditionalFormatting sqref="M25:M87">
    <cfRule type="expression" dxfId="6" priority="7">
      <formula>AND(G25&lt;&gt;"", I25="")</formula>
    </cfRule>
  </conditionalFormatting>
  <conditionalFormatting sqref="N25:N87">
    <cfRule type="expression" dxfId="5" priority="6">
      <formula>AND(G25&lt;&gt;"", I25="")</formula>
    </cfRule>
  </conditionalFormatting>
  <conditionalFormatting sqref="O25:O87">
    <cfRule type="expression" dxfId="4" priority="5">
      <formula>AND(OR(G25&lt;&gt;"", H25&lt;&gt;""), ISERROR(FIND("Electricity", G25)), ISERROR(FIND("Electricity", H25)))</formula>
    </cfRule>
  </conditionalFormatting>
  <conditionalFormatting sqref="P25:P87">
    <cfRule type="expression" dxfId="3" priority="4">
      <formula>AND(G25&lt;&gt;"", G25="Electricity", OR(H25="", H25="Electricity"))</formula>
    </cfRule>
  </conditionalFormatting>
  <conditionalFormatting sqref="U25:U87">
    <cfRule type="expression" dxfId="2" priority="3">
      <formula>AND(OR(G25&lt;&gt;"", H25&lt;&gt;""), ISERROR(FIND("Electricity", G25)), ISERROR(FIND("Electricity", H25)), ISERROR(FIND("Electricity",I25)))</formula>
    </cfRule>
  </conditionalFormatting>
  <conditionalFormatting sqref="V25:V87">
    <cfRule type="expression" dxfId="1" priority="2">
      <formula>AND(G25&lt;&gt;"", G25="Electricity", OR(H25="", H25="Electricity"))</formula>
    </cfRule>
  </conditionalFormatting>
  <conditionalFormatting sqref="W25:W87">
    <cfRule type="expression" dxfId="0" priority="13">
      <formula>AND(G25&lt;&gt;"", OR($I$16="", $I$16=0))</formula>
    </cfRule>
  </conditionalFormatting>
  <dataValidations count="1">
    <dataValidation type="list" allowBlank="1" showInputMessage="1" showErrorMessage="1" sqref="K14" xr:uid="{8027697F-974F-4796-879C-8A8F2FD030FD}">
      <formula1>$DG$11:$DG$13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F25:F87</xm:sqref>
        </x14:dataValidation>
        <x14:dataValidation type="list" allowBlank="1" showInputMessage="1" showErrorMessage="1" xr:uid="{535217BB-9599-4C86-B3E5-654F5A0DD490}">
          <x14:formula1>
            <xm:f>'Grid Emissions'!$C$3:$L$3</xm:f>
          </x14:formula1>
          <xm:sqref>K12</xm:sqref>
        </x14:dataValidation>
        <x14:dataValidation type="list" allowBlank="1" showInputMessage="1" showErrorMessage="1" xr:uid="{4ED14CF1-8473-4DD0-890A-A6EAC5381DB4}">
          <x14:formula1>
            <xm:f>'Grid Emissions'!$B$4:$B$51</xm:f>
          </x14:formula1>
          <xm:sqref>I12</xm:sqref>
        </x14:dataValidation>
        <x14:dataValidation type="list" allowBlank="1" showInputMessage="1" showErrorMessage="1" xr:uid="{9E04082C-0D51-4BA7-8C5F-CF15D41723CC}">
          <x14:formula1>
            <xm:f>'Emission Factors'!$B$3:$B$14</xm:f>
          </x14:formula1>
          <xm:sqref>G25:I87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2:D18"/>
  <sheetViews>
    <sheetView workbookViewId="0">
      <selection activeCell="C12" sqref="C12"/>
    </sheetView>
  </sheetViews>
  <sheetFormatPr defaultRowHeight="15" x14ac:dyDescent="0.25"/>
  <cols>
    <col min="2" max="2" width="44.5703125" customWidth="1"/>
    <col min="3" max="3" width="11.7109375" bestFit="1" customWidth="1"/>
    <col min="4" max="4" width="54.140625" bestFit="1" customWidth="1"/>
  </cols>
  <sheetData>
    <row r="2" spans="2:4" ht="15.75" thickBot="1" x14ac:dyDescent="0.3">
      <c r="B2" s="42" t="s">
        <v>5</v>
      </c>
      <c r="C2" s="43" t="s">
        <v>6</v>
      </c>
      <c r="D2" s="44" t="s">
        <v>156</v>
      </c>
    </row>
    <row r="3" spans="2:4" ht="18" x14ac:dyDescent="0.35">
      <c r="B3" s="31" t="s">
        <v>7</v>
      </c>
      <c r="C3" s="32">
        <f>IF('Inputs for Avoided CO2'!G12&lt;&gt;"",'Inputs for Avoided CO2'!G12,(VLOOKUP('Inputs for Avoided CO2'!I12,'Grid Emissions'!B4:L55,MATCH('Inputs for Avoided CO2'!K12,'Grid Emissions'!B3:L3,0),FALSE)*0.000001)*(1-('Inputs for Avoided CO2'!O12/100)))</f>
        <v>1.8106328132087453E-4</v>
      </c>
      <c r="D3" s="33" t="s">
        <v>140</v>
      </c>
    </row>
    <row r="4" spans="2:4" ht="18" x14ac:dyDescent="0.35">
      <c r="B4" s="34" t="s">
        <v>8</v>
      </c>
      <c r="C4" s="35">
        <f>116.65/2205</f>
        <v>5.2902494331065759E-2</v>
      </c>
      <c r="D4" s="36" t="s">
        <v>141</v>
      </c>
    </row>
    <row r="5" spans="2:4" ht="18" x14ac:dyDescent="0.35">
      <c r="B5" s="34" t="s">
        <v>136</v>
      </c>
      <c r="C5" s="35">
        <v>7.0660000000000001E-2</v>
      </c>
      <c r="D5" s="36" t="s">
        <v>141</v>
      </c>
    </row>
    <row r="6" spans="2:4" ht="18" x14ac:dyDescent="0.35">
      <c r="B6" s="34" t="s">
        <v>137</v>
      </c>
      <c r="C6" s="35">
        <v>7.4139999999999998E-2</v>
      </c>
      <c r="D6" s="36" t="s">
        <v>141</v>
      </c>
    </row>
    <row r="7" spans="2:4" ht="18" x14ac:dyDescent="0.35">
      <c r="B7" s="34" t="s">
        <v>164</v>
      </c>
      <c r="C7" s="35">
        <v>0</v>
      </c>
      <c r="D7" s="36" t="s">
        <v>141</v>
      </c>
    </row>
    <row r="8" spans="2:4" ht="18" x14ac:dyDescent="0.35">
      <c r="B8" s="34" t="s">
        <v>9</v>
      </c>
      <c r="C8" s="35">
        <f>138.63/2205</f>
        <v>6.2870748299319726E-2</v>
      </c>
      <c r="D8" s="36" t="s">
        <v>141</v>
      </c>
    </row>
    <row r="9" spans="2:4" ht="18" x14ac:dyDescent="0.35">
      <c r="B9" s="34" t="s">
        <v>10</v>
      </c>
      <c r="C9" s="35">
        <f>225.13/2205</f>
        <v>0.10209977324263038</v>
      </c>
      <c r="D9" s="36" t="s">
        <v>141</v>
      </c>
    </row>
    <row r="10" spans="2:4" ht="18" x14ac:dyDescent="0.35">
      <c r="B10" s="34" t="s">
        <v>11</v>
      </c>
      <c r="C10" s="35">
        <f>163.45/2205</f>
        <v>7.4126984126984125E-2</v>
      </c>
      <c r="D10" s="36" t="s">
        <v>141</v>
      </c>
    </row>
    <row r="11" spans="2:4" ht="18" x14ac:dyDescent="0.35">
      <c r="B11" s="34" t="s">
        <v>12</v>
      </c>
      <c r="C11" s="35">
        <v>9.6100000000000005E-2</v>
      </c>
      <c r="D11" s="36" t="s">
        <v>141</v>
      </c>
    </row>
    <row r="12" spans="2:4" ht="18" x14ac:dyDescent="0.35">
      <c r="B12" s="34" t="s">
        <v>170</v>
      </c>
      <c r="C12" s="35">
        <v>0</v>
      </c>
      <c r="D12" s="36" t="s">
        <v>141</v>
      </c>
    </row>
    <row r="13" spans="2:4" ht="18" x14ac:dyDescent="0.35">
      <c r="B13" s="34" t="s">
        <v>171</v>
      </c>
      <c r="C13" s="35">
        <v>0</v>
      </c>
      <c r="D13" s="36" t="s">
        <v>141</v>
      </c>
    </row>
    <row r="14" spans="2:4" ht="18.75" thickBot="1" x14ac:dyDescent="0.4">
      <c r="B14" s="34" t="s">
        <v>172</v>
      </c>
      <c r="C14" s="35">
        <v>0</v>
      </c>
      <c r="D14" s="36" t="s">
        <v>141</v>
      </c>
    </row>
    <row r="15" spans="2:4" ht="15.75" thickBot="1" x14ac:dyDescent="0.3">
      <c r="B15" s="295" t="s">
        <v>139</v>
      </c>
      <c r="C15" s="296"/>
      <c r="D15" s="297"/>
    </row>
    <row r="18" spans="2:2" x14ac:dyDescent="0.25">
      <c r="B18" s="50" t="s">
        <v>165</v>
      </c>
    </row>
  </sheetData>
  <mergeCells count="1">
    <mergeCell ref="B15:D1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5" x14ac:dyDescent="0.25"/>
  <cols>
    <col min="2" max="2" width="11.28515625" customWidth="1"/>
    <col min="3" max="3" width="30.7109375" customWidth="1"/>
  </cols>
  <sheetData>
    <row r="2" spans="2:8" ht="45.75" thickBot="1" x14ac:dyDescent="0.3">
      <c r="B2" s="14" t="s">
        <v>2</v>
      </c>
      <c r="C2" s="16" t="s">
        <v>71</v>
      </c>
    </row>
    <row r="3" spans="2:8" ht="15.75" thickBot="1" x14ac:dyDescent="0.3"/>
    <row r="4" spans="2:8" ht="79.150000000000006" customHeight="1" thickBot="1" x14ac:dyDescent="0.3">
      <c r="B4" s="1"/>
      <c r="C4" s="20" t="str">
        <f>'Inputs for Avoided CO2'!E22</f>
        <v>Assessment Recommendation</v>
      </c>
      <c r="D4" s="54" t="s">
        <v>34</v>
      </c>
      <c r="E4" s="20" t="s">
        <v>149</v>
      </c>
      <c r="F4" s="20" t="s">
        <v>150</v>
      </c>
      <c r="H4">
        <v>0</v>
      </c>
    </row>
    <row r="5" spans="2:8" ht="30" customHeight="1" x14ac:dyDescent="0.25">
      <c r="B5" s="2"/>
      <c r="C5" s="6"/>
      <c r="D5" s="3" t="s">
        <v>48</v>
      </c>
      <c r="E5" s="3" t="s">
        <v>49</v>
      </c>
    </row>
    <row r="6" spans="2:8" ht="30" customHeight="1" x14ac:dyDescent="0.25">
      <c r="B6" s="2"/>
      <c r="C6" s="6"/>
      <c r="D6" s="3"/>
      <c r="E6" s="3"/>
    </row>
    <row r="7" spans="2:8" ht="30" customHeight="1" x14ac:dyDescent="0.25">
      <c r="B7" s="7">
        <v>1</v>
      </c>
      <c r="C7" s="4" t="s">
        <v>64</v>
      </c>
      <c r="D7" s="4">
        <f>IF(SUMIF('Inputs for Avoided CO2'!$F$25:$F$87,$C7,'Inputs for Avoided CO2'!AD$25:AD$87)=0,"0",SUMIF('Inputs for Avoided CO2'!$F$25:$F$87,$C7,'Inputs for Avoided CO2'!AD$25:AD$87))</f>
        <v>-29672.539754106612</v>
      </c>
      <c r="E7" s="4">
        <f>IF(SUMIF('Inputs for Avoided CO2'!$F$25:$F$87,$C7,'Inputs for Avoided CO2'!AE$25:AE$87)=0,"0",SUMIF('Inputs for Avoided CO2'!$F$25:$F$87,$C7,'Inputs for Avoided CO2'!AE$25:AE$87))</f>
        <v>76.754070581614258</v>
      </c>
      <c r="F7" s="4">
        <f>IFERROR(D7/E7,0)</f>
        <v>-386.59239215925572</v>
      </c>
      <c r="G7" s="4"/>
    </row>
    <row r="8" spans="2:8" ht="30" customHeight="1" x14ac:dyDescent="0.25">
      <c r="B8" s="7">
        <v>2</v>
      </c>
      <c r="C8" s="4" t="s">
        <v>67</v>
      </c>
      <c r="D8" s="4">
        <f>IF(SUMIF('Inputs for Avoided CO2'!$F$25:$F$87,$C8,'Inputs for Avoided CO2'!AD$25:AD$87)=0,"0",SUMIF('Inputs for Avoided CO2'!$F$25:$F$87,$C8,'Inputs for Avoided CO2'!AD$25:AD$87))</f>
        <v>42200.781439782084</v>
      </c>
      <c r="E8" s="4">
        <f>IF(SUMIF('Inputs for Avoided CO2'!$F$25:$F$87,$C8,'Inputs for Avoided CO2'!AE$25:AE$87)=0,"0",SUMIF('Inputs for Avoided CO2'!$F$25:$F$87,$C8,'Inputs for Avoided CO2'!AE$25:AE$87))</f>
        <v>219.96337141971736</v>
      </c>
      <c r="F8" s="4">
        <f t="shared" ref="F8:F10" si="0">IFERROR(D8/E8,0)</f>
        <v>191.85367621619949</v>
      </c>
      <c r="G8" s="4"/>
    </row>
    <row r="9" spans="2:8" ht="30" customHeight="1" x14ac:dyDescent="0.25">
      <c r="B9" s="7">
        <v>3</v>
      </c>
      <c r="C9" s="5" t="s">
        <v>70</v>
      </c>
      <c r="D9" s="4">
        <f>IF(SUMIF('Inputs for Avoided CO2'!$F$25:$F$87,$C9,'Inputs for Avoided CO2'!AD$25:AD$87)=0,"0",SUMIF('Inputs for Avoided CO2'!$F$25:$F$87,$C9,'Inputs for Avoided CO2'!AD$25:AD$87))</f>
        <v>-3269.165634390135</v>
      </c>
      <c r="E9" s="4">
        <f>IF(SUMIF('Inputs for Avoided CO2'!$F$25:$F$87,$C9,'Inputs for Avoided CO2'!AE$25:AE$87)=0,"0",SUMIF('Inputs for Avoided CO2'!$F$25:$F$87,$C9,'Inputs for Avoided CO2'!AE$25:AE$87))</f>
        <v>4.2302033914615427</v>
      </c>
      <c r="F9" s="4">
        <f t="shared" si="0"/>
        <v>-772.8152364940147</v>
      </c>
      <c r="G9" s="4"/>
    </row>
    <row r="10" spans="2:8" ht="30" customHeight="1" thickBot="1" x14ac:dyDescent="0.3">
      <c r="B10" s="8">
        <v>4</v>
      </c>
      <c r="C10" s="9" t="s">
        <v>72</v>
      </c>
      <c r="D10" s="4" t="str">
        <f>IF(SUMIF('Inputs for Avoided CO2'!$F$25:$F$87,$C10,'Inputs for Avoided CO2'!AD$25:AD$87)=0,"0",SUMIF('Inputs for Avoided CO2'!$F$25:$F$87,$C10,'Inputs for Avoided CO2'!AD$25:AD$87))</f>
        <v>0</v>
      </c>
      <c r="E10" s="4" t="str">
        <f>IF(SUMIF('Inputs for Avoided CO2'!$F$25:$F$87,$C10,'Inputs for Avoided CO2'!AE$25:AE$87)=0,"0",SUMIF('Inputs for Avoided CO2'!$F$25:$F$87,$C10,'Inputs for Avoided CO2'!AE$25:AE$87))</f>
        <v>0</v>
      </c>
      <c r="F10" s="4">
        <f t="shared" si="0"/>
        <v>0</v>
      </c>
      <c r="G10" s="4"/>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5" x14ac:dyDescent="0.25"/>
  <cols>
    <col min="1" max="1" width="26.28515625" bestFit="1" customWidth="1"/>
    <col min="2" max="2" width="26.42578125" bestFit="1" customWidth="1"/>
  </cols>
  <sheetData>
    <row r="1" spans="1:37" ht="165.75" thickBot="1" x14ac:dyDescent="0.3">
      <c r="A1" s="19" t="s">
        <v>13</v>
      </c>
      <c r="B1" s="19" t="s">
        <v>14</v>
      </c>
      <c r="C1" s="19" t="s">
        <v>160</v>
      </c>
      <c r="D1" s="20" t="s">
        <v>15</v>
      </c>
      <c r="E1" s="20" t="s">
        <v>16</v>
      </c>
      <c r="F1" s="20" t="s">
        <v>17</v>
      </c>
      <c r="G1" s="20" t="s">
        <v>18</v>
      </c>
      <c r="H1" s="20" t="s">
        <v>142</v>
      </c>
      <c r="I1" s="30" t="s">
        <v>143</v>
      </c>
      <c r="J1" s="20" t="s">
        <v>128</v>
      </c>
      <c r="K1" s="20" t="s">
        <v>129</v>
      </c>
      <c r="L1" s="18" t="s">
        <v>19</v>
      </c>
      <c r="M1" s="20" t="s">
        <v>145</v>
      </c>
      <c r="N1" s="20" t="s">
        <v>146</v>
      </c>
      <c r="O1" s="20" t="s">
        <v>130</v>
      </c>
      <c r="P1" s="20" t="s">
        <v>23</v>
      </c>
      <c r="Q1" s="20" t="s">
        <v>24</v>
      </c>
      <c r="R1" s="20" t="s">
        <v>25</v>
      </c>
      <c r="S1" s="20" t="s">
        <v>147</v>
      </c>
      <c r="T1" s="20" t="s">
        <v>26</v>
      </c>
      <c r="U1" s="20" t="s">
        <v>20</v>
      </c>
      <c r="V1" s="20" t="s">
        <v>21</v>
      </c>
      <c r="W1" s="20" t="s">
        <v>152</v>
      </c>
      <c r="X1" s="20" t="s">
        <v>154</v>
      </c>
      <c r="Y1" s="20" t="s">
        <v>155</v>
      </c>
      <c r="Z1" s="20" t="s">
        <v>22</v>
      </c>
      <c r="AA1" s="54" t="s">
        <v>34</v>
      </c>
      <c r="AB1" s="20" t="s">
        <v>149</v>
      </c>
      <c r="AC1" s="18" t="s">
        <v>27</v>
      </c>
      <c r="AD1" s="20" t="s">
        <v>28</v>
      </c>
      <c r="AE1" s="20" t="s">
        <v>29</v>
      </c>
      <c r="AF1" s="20" t="s">
        <v>30</v>
      </c>
      <c r="AG1" s="20" t="s">
        <v>31</v>
      </c>
      <c r="AH1" s="20" t="s">
        <v>32</v>
      </c>
      <c r="AI1" s="20" t="s">
        <v>153</v>
      </c>
      <c r="AJ1" s="20" t="s">
        <v>33</v>
      </c>
      <c r="AK1" s="20" t="s">
        <v>150</v>
      </c>
    </row>
    <row r="2" spans="1:37" x14ac:dyDescent="0.2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2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2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2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2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5" x14ac:dyDescent="0.25"/>
  <cols>
    <col min="1" max="1" width="51" bestFit="1" customWidth="1"/>
  </cols>
  <sheetData>
    <row r="1" spans="1:4" ht="63.75" thickBot="1" x14ac:dyDescent="0.3">
      <c r="A1" s="20">
        <f>'Inputs for Avoided CO2'!C19</f>
        <v>0</v>
      </c>
      <c r="B1" s="54" t="s">
        <v>34</v>
      </c>
      <c r="C1" s="20" t="s">
        <v>149</v>
      </c>
      <c r="D1" s="20" t="s">
        <v>150</v>
      </c>
    </row>
    <row r="2" spans="1:4" x14ac:dyDescent="0.25">
      <c r="A2" t="s">
        <v>64</v>
      </c>
      <c r="B2">
        <v>-23478.833801705528</v>
      </c>
      <c r="C2">
        <v>105.61164881730329</v>
      </c>
      <c r="D2">
        <v>-222.31291779490505</v>
      </c>
    </row>
    <row r="3" spans="1:4" x14ac:dyDescent="0.25">
      <c r="A3" t="s">
        <v>67</v>
      </c>
      <c r="B3">
        <v>16208.541512896469</v>
      </c>
      <c r="C3">
        <v>118.61753194034654</v>
      </c>
      <c r="D3">
        <v>136.64541191978131</v>
      </c>
    </row>
    <row r="4" spans="1:4" x14ac:dyDescent="0.25">
      <c r="A4" t="s">
        <v>70</v>
      </c>
      <c r="B4">
        <v>-3170.1087119939111</v>
      </c>
      <c r="C4">
        <v>144.42056855225957</v>
      </c>
      <c r="D4">
        <v>-21.950534773353876</v>
      </c>
    </row>
    <row r="5" spans="1:4" x14ac:dyDescent="0.25">
      <c r="A5" t="s">
        <v>72</v>
      </c>
      <c r="B5" t="s">
        <v>73</v>
      </c>
      <c r="C5" t="s">
        <v>73</v>
      </c>
      <c r="D5">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L55"/>
  <sheetViews>
    <sheetView workbookViewId="0">
      <selection activeCell="D44" sqref="D44:D55"/>
    </sheetView>
  </sheetViews>
  <sheetFormatPr defaultRowHeight="15" x14ac:dyDescent="0.25"/>
  <cols>
    <col min="3" max="3" width="18.85546875" bestFit="1" customWidth="1"/>
    <col min="4" max="4" width="18.85546875" customWidth="1"/>
    <col min="5" max="12" width="18.7109375" bestFit="1" customWidth="1"/>
  </cols>
  <sheetData>
    <row r="1" spans="2:12" x14ac:dyDescent="0.25">
      <c r="C1" s="298" t="s">
        <v>74</v>
      </c>
      <c r="D1" s="298"/>
      <c r="E1" s="298"/>
      <c r="F1" s="298"/>
      <c r="G1" s="298"/>
      <c r="H1" s="298"/>
      <c r="I1" s="298"/>
      <c r="J1" s="298"/>
      <c r="K1" s="298"/>
      <c r="L1" s="298"/>
    </row>
    <row r="2" spans="2:12" x14ac:dyDescent="0.25">
      <c r="C2" s="53" t="s">
        <v>214</v>
      </c>
      <c r="D2" s="82" t="s">
        <v>75</v>
      </c>
      <c r="E2" s="299" t="s">
        <v>76</v>
      </c>
      <c r="F2" s="300"/>
      <c r="G2" s="300"/>
      <c r="H2" s="300"/>
      <c r="I2" s="300"/>
      <c r="J2" s="300"/>
      <c r="K2" s="300"/>
      <c r="L2" s="301"/>
    </row>
    <row r="3" spans="2:12" x14ac:dyDescent="0.25">
      <c r="B3" s="11" t="s">
        <v>77</v>
      </c>
      <c r="C3" s="52" t="s">
        <v>199</v>
      </c>
      <c r="D3" s="52" t="s">
        <v>215</v>
      </c>
      <c r="E3" s="51" t="s">
        <v>186</v>
      </c>
      <c r="F3" s="51" t="s">
        <v>187</v>
      </c>
      <c r="G3" s="51" t="s">
        <v>188</v>
      </c>
      <c r="H3" s="51" t="s">
        <v>189</v>
      </c>
      <c r="I3" s="51" t="s">
        <v>190</v>
      </c>
      <c r="J3" s="51" t="s">
        <v>191</v>
      </c>
      <c r="K3" s="51" t="s">
        <v>192</v>
      </c>
      <c r="L3" s="51" t="s">
        <v>193</v>
      </c>
    </row>
    <row r="4" spans="2:12" x14ac:dyDescent="0.25">
      <c r="B4" s="12" t="s">
        <v>166</v>
      </c>
      <c r="C4" s="60">
        <v>416.14750627000001</v>
      </c>
      <c r="D4" s="60">
        <v>366.96362151864281</v>
      </c>
      <c r="E4" s="55"/>
      <c r="F4" s="55"/>
      <c r="G4" s="55"/>
      <c r="H4" s="55"/>
      <c r="I4" s="55"/>
      <c r="J4" s="55"/>
      <c r="K4" s="55"/>
      <c r="L4" s="55"/>
    </row>
    <row r="5" spans="2:12" x14ac:dyDescent="0.25">
      <c r="B5" s="12" t="s">
        <v>78</v>
      </c>
      <c r="C5" s="60">
        <v>358.9575183</v>
      </c>
      <c r="D5" s="60">
        <v>322.50158758958537</v>
      </c>
      <c r="E5" s="55">
        <v>376.7</v>
      </c>
      <c r="F5" s="55">
        <v>298.2</v>
      </c>
      <c r="G5" s="55">
        <v>247.9</v>
      </c>
      <c r="H5" s="55">
        <v>322.3</v>
      </c>
      <c r="I5" s="55">
        <v>412.6</v>
      </c>
      <c r="J5" s="55">
        <v>454.7</v>
      </c>
      <c r="K5" s="55">
        <v>406.3</v>
      </c>
      <c r="L5" s="55">
        <v>468.6</v>
      </c>
    </row>
    <row r="6" spans="2:12" x14ac:dyDescent="0.25">
      <c r="B6" s="12" t="s">
        <v>79</v>
      </c>
      <c r="C6" s="60">
        <v>481.49984628999999</v>
      </c>
      <c r="D6" s="60">
        <v>450.60555202757865</v>
      </c>
      <c r="E6" s="55">
        <v>473.7</v>
      </c>
      <c r="F6" s="55">
        <v>412.3</v>
      </c>
      <c r="G6" s="55">
        <v>340.5</v>
      </c>
      <c r="H6" s="55">
        <v>318.60000000000002</v>
      </c>
      <c r="I6" s="55">
        <v>308.3</v>
      </c>
      <c r="J6" s="55">
        <v>295.2</v>
      </c>
      <c r="K6" s="55">
        <v>252.8</v>
      </c>
      <c r="L6" s="55">
        <v>469.5</v>
      </c>
    </row>
    <row r="7" spans="2:12" x14ac:dyDescent="0.25">
      <c r="B7" s="12" t="s">
        <v>80</v>
      </c>
      <c r="C7" s="60">
        <v>322.91797844000001</v>
      </c>
      <c r="D7" s="60">
        <v>338.45459493785722</v>
      </c>
      <c r="E7" s="55">
        <v>334.6</v>
      </c>
      <c r="F7" s="55">
        <v>194.4</v>
      </c>
      <c r="G7" s="55">
        <v>132.4</v>
      </c>
      <c r="H7" s="55">
        <v>113.9</v>
      </c>
      <c r="I7" s="55">
        <v>166.7</v>
      </c>
      <c r="J7" s="55">
        <v>216.8</v>
      </c>
      <c r="K7" s="55">
        <v>221.7</v>
      </c>
      <c r="L7" s="55">
        <v>421</v>
      </c>
    </row>
    <row r="8" spans="2:12" x14ac:dyDescent="0.25">
      <c r="B8" s="12" t="s">
        <v>4</v>
      </c>
      <c r="C8" s="60">
        <v>207.51062114999999</v>
      </c>
      <c r="D8" s="60">
        <v>181.97314705615531</v>
      </c>
      <c r="E8" s="55">
        <v>208.2</v>
      </c>
      <c r="F8" s="55">
        <v>119.5</v>
      </c>
      <c r="G8" s="55">
        <v>63.4</v>
      </c>
      <c r="H8" s="55">
        <v>40</v>
      </c>
      <c r="I8" s="55">
        <v>42.6</v>
      </c>
      <c r="J8" s="55">
        <v>20.9</v>
      </c>
      <c r="K8" s="55">
        <v>8.5</v>
      </c>
      <c r="L8" s="55">
        <v>0</v>
      </c>
    </row>
    <row r="9" spans="2:12" x14ac:dyDescent="0.25">
      <c r="B9" s="12" t="s">
        <v>81</v>
      </c>
      <c r="C9" s="60">
        <v>532.1282013199999</v>
      </c>
      <c r="D9" s="60">
        <v>491.8416039190783</v>
      </c>
      <c r="E9" s="55">
        <v>391.2</v>
      </c>
      <c r="F9" s="55">
        <v>307.2</v>
      </c>
      <c r="G9" s="55">
        <v>211.2</v>
      </c>
      <c r="H9" s="55">
        <v>147.30000000000001</v>
      </c>
      <c r="I9" s="55">
        <v>133.80000000000001</v>
      </c>
      <c r="J9" s="55">
        <v>145.19999999999999</v>
      </c>
      <c r="K9" s="55">
        <v>141.19999999999999</v>
      </c>
      <c r="L9" s="55">
        <v>347</v>
      </c>
    </row>
    <row r="10" spans="2:12" x14ac:dyDescent="0.25">
      <c r="B10" s="12" t="s">
        <v>82</v>
      </c>
      <c r="C10" s="60">
        <v>237.36228623</v>
      </c>
      <c r="D10" s="60">
        <v>244.17490701260999</v>
      </c>
      <c r="E10" s="55">
        <v>381.6</v>
      </c>
      <c r="F10" s="55">
        <v>348.3</v>
      </c>
      <c r="G10" s="55">
        <v>319</v>
      </c>
      <c r="H10" s="55">
        <v>314.3</v>
      </c>
      <c r="I10" s="55">
        <v>319.60000000000002</v>
      </c>
      <c r="J10" s="55">
        <v>311.3</v>
      </c>
      <c r="K10" s="55">
        <v>293.5</v>
      </c>
      <c r="L10" s="55">
        <v>289.5</v>
      </c>
    </row>
    <row r="11" spans="2:12" x14ac:dyDescent="0.25">
      <c r="B11" s="12" t="s">
        <v>167</v>
      </c>
      <c r="C11" s="60">
        <v>251.69482305</v>
      </c>
      <c r="D11" s="60">
        <v>178.76213372040277</v>
      </c>
      <c r="E11" s="55"/>
      <c r="F11" s="55"/>
      <c r="G11" s="55"/>
      <c r="H11" s="55"/>
      <c r="I11" s="55"/>
      <c r="J11" s="55"/>
      <c r="K11" s="55"/>
      <c r="L11" s="55"/>
    </row>
    <row r="12" spans="2:12" x14ac:dyDescent="0.25">
      <c r="B12" s="12" t="s">
        <v>83</v>
      </c>
      <c r="C12" s="60">
        <v>408.59205764000001</v>
      </c>
      <c r="D12" s="60">
        <v>317.66533611539506</v>
      </c>
      <c r="E12" s="55">
        <v>424.9</v>
      </c>
      <c r="F12" s="55">
        <v>386.5</v>
      </c>
      <c r="G12" s="55">
        <v>337.4</v>
      </c>
      <c r="H12" s="55">
        <v>359.3</v>
      </c>
      <c r="I12" s="55">
        <v>393.8</v>
      </c>
      <c r="J12" s="55">
        <v>423.3</v>
      </c>
      <c r="K12" s="55">
        <v>420.6</v>
      </c>
      <c r="L12" s="55">
        <v>337.1</v>
      </c>
    </row>
    <row r="13" spans="2:12" x14ac:dyDescent="0.25">
      <c r="B13" s="12" t="s">
        <v>84</v>
      </c>
      <c r="C13" s="60">
        <v>371.29153758000001</v>
      </c>
      <c r="D13" s="60">
        <v>365.48670960718493</v>
      </c>
      <c r="E13" s="55">
        <v>291</v>
      </c>
      <c r="F13" s="55">
        <v>231.3</v>
      </c>
      <c r="G13" s="55">
        <v>177</v>
      </c>
      <c r="H13" s="55">
        <v>202.3</v>
      </c>
      <c r="I13" s="55">
        <v>253</v>
      </c>
      <c r="J13" s="55">
        <v>303.2</v>
      </c>
      <c r="K13" s="55">
        <v>342.9</v>
      </c>
      <c r="L13" s="55">
        <v>470.9</v>
      </c>
    </row>
    <row r="14" spans="2:12" x14ac:dyDescent="0.25">
      <c r="B14" s="12" t="s">
        <v>85</v>
      </c>
      <c r="C14" s="60">
        <v>336.19818645999999</v>
      </c>
      <c r="D14" s="60">
        <v>322.69935589222536</v>
      </c>
      <c r="E14" s="55">
        <v>371.9</v>
      </c>
      <c r="F14" s="55">
        <v>294.10000000000002</v>
      </c>
      <c r="G14" s="55">
        <v>245</v>
      </c>
      <c r="H14" s="55">
        <v>320.5</v>
      </c>
      <c r="I14" s="55">
        <v>411.4</v>
      </c>
      <c r="J14" s="55">
        <v>453.4</v>
      </c>
      <c r="K14" s="55">
        <v>404.2</v>
      </c>
      <c r="L14" s="55">
        <v>468.8</v>
      </c>
    </row>
    <row r="15" spans="2:12" x14ac:dyDescent="0.25">
      <c r="B15" s="12" t="s">
        <v>168</v>
      </c>
      <c r="C15" s="60">
        <v>663.85890194000001</v>
      </c>
      <c r="D15" s="60">
        <v>628.03501769028389</v>
      </c>
      <c r="E15" s="55"/>
      <c r="F15" s="55"/>
      <c r="G15" s="55"/>
      <c r="H15" s="55"/>
      <c r="I15" s="55"/>
      <c r="J15" s="55"/>
      <c r="K15" s="55"/>
      <c r="L15" s="55"/>
    </row>
    <row r="16" spans="2:12" x14ac:dyDescent="0.25">
      <c r="B16" s="12" t="s">
        <v>86</v>
      </c>
      <c r="C16" s="60">
        <v>281.93657553000003</v>
      </c>
      <c r="D16" s="60">
        <v>285.79923795699898</v>
      </c>
      <c r="E16" s="55">
        <v>287</v>
      </c>
      <c r="F16" s="55">
        <v>170.2</v>
      </c>
      <c r="G16" s="55">
        <v>106.3</v>
      </c>
      <c r="H16" s="55">
        <v>126.8</v>
      </c>
      <c r="I16" s="55">
        <v>163.1</v>
      </c>
      <c r="J16" s="55">
        <v>189.1</v>
      </c>
      <c r="K16" s="55">
        <v>195</v>
      </c>
      <c r="L16" s="55">
        <v>502.2</v>
      </c>
    </row>
    <row r="17" spans="2:12" x14ac:dyDescent="0.25">
      <c r="B17" s="12" t="s">
        <v>87</v>
      </c>
      <c r="C17" s="60">
        <v>112.68717805999999</v>
      </c>
      <c r="D17" s="60">
        <v>142.10469019323233</v>
      </c>
      <c r="E17" s="55">
        <v>371.3</v>
      </c>
      <c r="F17" s="55">
        <v>268.89999999999998</v>
      </c>
      <c r="G17" s="55">
        <v>186.3</v>
      </c>
      <c r="H17" s="55">
        <v>156.1</v>
      </c>
      <c r="I17" s="55">
        <v>198.1</v>
      </c>
      <c r="J17" s="55">
        <v>240</v>
      </c>
      <c r="K17" s="55">
        <v>235.2</v>
      </c>
      <c r="L17" s="55">
        <v>494.6</v>
      </c>
    </row>
    <row r="18" spans="2:12" x14ac:dyDescent="0.25">
      <c r="B18" s="12" t="s">
        <v>88</v>
      </c>
      <c r="C18" s="60">
        <v>268.70399445999999</v>
      </c>
      <c r="D18" s="60">
        <v>213.91635670869999</v>
      </c>
      <c r="E18" s="55">
        <v>436.7</v>
      </c>
      <c r="F18" s="55">
        <v>375.4</v>
      </c>
      <c r="G18" s="55">
        <v>300</v>
      </c>
      <c r="H18" s="55">
        <v>281.8</v>
      </c>
      <c r="I18" s="55">
        <v>301.60000000000002</v>
      </c>
      <c r="J18" s="55">
        <v>257.39999999999998</v>
      </c>
      <c r="K18" s="55">
        <v>158.69999999999999</v>
      </c>
      <c r="L18" s="55">
        <v>0</v>
      </c>
    </row>
    <row r="19" spans="2:12" x14ac:dyDescent="0.25">
      <c r="B19" s="12" t="s">
        <v>89</v>
      </c>
      <c r="C19" s="60">
        <v>715.1299939999999</v>
      </c>
      <c r="D19" s="60">
        <v>660.97024403519913</v>
      </c>
      <c r="E19" s="55">
        <v>453.6</v>
      </c>
      <c r="F19" s="55">
        <v>431.5</v>
      </c>
      <c r="G19" s="55">
        <v>387.9</v>
      </c>
      <c r="H19" s="55">
        <v>385.1</v>
      </c>
      <c r="I19" s="55">
        <v>395.2</v>
      </c>
      <c r="J19" s="55">
        <v>410.5</v>
      </c>
      <c r="K19" s="55">
        <v>407.7</v>
      </c>
      <c r="L19" s="55">
        <v>461</v>
      </c>
    </row>
    <row r="20" spans="2:12" x14ac:dyDescent="0.25">
      <c r="B20" s="12" t="s">
        <v>90</v>
      </c>
      <c r="C20" s="60">
        <v>374.77556237000005</v>
      </c>
      <c r="D20" s="60">
        <v>330.25537512473915</v>
      </c>
      <c r="E20" s="55">
        <v>354</v>
      </c>
      <c r="F20" s="55">
        <v>219.9</v>
      </c>
      <c r="G20" s="55">
        <v>100.6</v>
      </c>
      <c r="H20" s="55">
        <v>108.3</v>
      </c>
      <c r="I20" s="55">
        <v>146.69999999999999</v>
      </c>
      <c r="J20" s="55">
        <v>179.7</v>
      </c>
      <c r="K20" s="55">
        <v>194.2</v>
      </c>
      <c r="L20" s="55">
        <v>525.79999999999995</v>
      </c>
    </row>
    <row r="21" spans="2:12" x14ac:dyDescent="0.25">
      <c r="B21" s="12" t="s">
        <v>91</v>
      </c>
      <c r="C21" s="60">
        <v>785.73354545000007</v>
      </c>
      <c r="D21" s="60">
        <v>786.97223986210645</v>
      </c>
      <c r="E21" s="55">
        <v>372.4</v>
      </c>
      <c r="F21" s="55">
        <v>363.8</v>
      </c>
      <c r="G21" s="55">
        <v>368.4</v>
      </c>
      <c r="H21" s="55">
        <v>430.9</v>
      </c>
      <c r="I21" s="55">
        <v>479.6</v>
      </c>
      <c r="J21" s="55">
        <v>475.5</v>
      </c>
      <c r="K21" s="55">
        <v>445.2</v>
      </c>
      <c r="L21" s="55">
        <v>483</v>
      </c>
    </row>
    <row r="22" spans="2:12" x14ac:dyDescent="0.25">
      <c r="B22" s="12" t="s">
        <v>92</v>
      </c>
      <c r="C22" s="60">
        <v>372.24090144999997</v>
      </c>
      <c r="D22" s="60">
        <v>357.78191055066674</v>
      </c>
      <c r="E22" s="55">
        <v>502.3</v>
      </c>
      <c r="F22" s="55">
        <v>463.4</v>
      </c>
      <c r="G22" s="55">
        <v>403.8</v>
      </c>
      <c r="H22" s="55">
        <v>394.9</v>
      </c>
      <c r="I22" s="55">
        <v>368.6</v>
      </c>
      <c r="J22" s="55">
        <v>335.4</v>
      </c>
      <c r="K22" s="55">
        <v>269.8</v>
      </c>
      <c r="L22" s="55">
        <v>469.3</v>
      </c>
    </row>
    <row r="23" spans="2:12" x14ac:dyDescent="0.25">
      <c r="B23" s="12" t="s">
        <v>93</v>
      </c>
      <c r="C23" s="60">
        <v>389.73314621000003</v>
      </c>
      <c r="D23" s="60">
        <v>365.84323686836615</v>
      </c>
      <c r="E23" s="55">
        <v>387.6</v>
      </c>
      <c r="F23" s="55">
        <v>332.7</v>
      </c>
      <c r="G23" s="55">
        <v>273.5</v>
      </c>
      <c r="H23" s="55">
        <v>229</v>
      </c>
      <c r="I23" s="55">
        <v>197.4</v>
      </c>
      <c r="J23" s="55">
        <v>176.8</v>
      </c>
      <c r="K23" s="55">
        <v>152.5</v>
      </c>
      <c r="L23" s="55">
        <v>116</v>
      </c>
    </row>
    <row r="24" spans="2:12" x14ac:dyDescent="0.25">
      <c r="B24" s="12" t="s">
        <v>94</v>
      </c>
      <c r="C24" s="60">
        <v>290.52439499999997</v>
      </c>
      <c r="D24" s="60">
        <v>235.84868003265896</v>
      </c>
      <c r="E24" s="55">
        <v>409.6</v>
      </c>
      <c r="F24" s="55">
        <v>347</v>
      </c>
      <c r="G24" s="55">
        <v>270.10000000000002</v>
      </c>
      <c r="H24" s="55">
        <v>256.60000000000002</v>
      </c>
      <c r="I24" s="55">
        <v>262.2</v>
      </c>
      <c r="J24" s="55">
        <v>272.5</v>
      </c>
      <c r="K24" s="55">
        <v>274.7</v>
      </c>
      <c r="L24" s="55">
        <v>212.7</v>
      </c>
    </row>
    <row r="25" spans="2:12" x14ac:dyDescent="0.25">
      <c r="B25" s="12" t="s">
        <v>95</v>
      </c>
      <c r="C25" s="60">
        <v>155.44892172000002</v>
      </c>
      <c r="D25" s="60">
        <v>141.39435725301641</v>
      </c>
      <c r="E25" s="55">
        <v>282.5</v>
      </c>
      <c r="F25" s="55">
        <v>235.3</v>
      </c>
      <c r="G25" s="55">
        <v>185.1</v>
      </c>
      <c r="H25" s="55">
        <v>163.5</v>
      </c>
      <c r="I25" s="55">
        <v>156</v>
      </c>
      <c r="J25" s="55">
        <v>163.19999999999999</v>
      </c>
      <c r="K25" s="55">
        <v>168.3</v>
      </c>
      <c r="L25" s="55">
        <v>157.80000000000001</v>
      </c>
    </row>
    <row r="26" spans="2:12" x14ac:dyDescent="0.25">
      <c r="B26" s="12" t="s">
        <v>96</v>
      </c>
      <c r="C26" s="60">
        <v>460.72360993000001</v>
      </c>
      <c r="D26" s="60">
        <v>357.3723124376304</v>
      </c>
      <c r="E26" s="55">
        <v>434.2</v>
      </c>
      <c r="F26" s="55">
        <v>421.2</v>
      </c>
      <c r="G26" s="55">
        <v>414.9</v>
      </c>
      <c r="H26" s="55">
        <v>414.1</v>
      </c>
      <c r="I26" s="55">
        <v>429.5</v>
      </c>
      <c r="J26" s="55">
        <v>432.4</v>
      </c>
      <c r="K26" s="55">
        <v>429.7</v>
      </c>
      <c r="L26" s="55">
        <v>426.2</v>
      </c>
    </row>
    <row r="27" spans="2:12" x14ac:dyDescent="0.25">
      <c r="B27" s="12" t="s">
        <v>97</v>
      </c>
      <c r="C27" s="60">
        <v>350.99293148999999</v>
      </c>
      <c r="D27" s="60">
        <v>339.0111584868003</v>
      </c>
      <c r="E27" s="55">
        <v>285.39999999999998</v>
      </c>
      <c r="F27" s="55">
        <v>163.69999999999999</v>
      </c>
      <c r="G27" s="55">
        <v>92.7</v>
      </c>
      <c r="H27" s="55">
        <v>109.5</v>
      </c>
      <c r="I27" s="55">
        <v>138.19999999999999</v>
      </c>
      <c r="J27" s="55">
        <v>156.69999999999999</v>
      </c>
      <c r="K27" s="55">
        <v>156.6</v>
      </c>
      <c r="L27" s="55">
        <v>436.2</v>
      </c>
    </row>
    <row r="28" spans="2:12" x14ac:dyDescent="0.25">
      <c r="B28" s="12" t="s">
        <v>98</v>
      </c>
      <c r="C28" s="60">
        <v>688.44393352999998</v>
      </c>
      <c r="D28" s="60">
        <v>653.7820919894765</v>
      </c>
      <c r="E28" s="55">
        <v>400</v>
      </c>
      <c r="F28" s="55">
        <v>288.10000000000002</v>
      </c>
      <c r="G28" s="55">
        <v>189.3</v>
      </c>
      <c r="H28" s="55">
        <v>167.6</v>
      </c>
      <c r="I28" s="55">
        <v>208</v>
      </c>
      <c r="J28" s="55">
        <v>215.6</v>
      </c>
      <c r="K28" s="55">
        <v>219.8</v>
      </c>
      <c r="L28" s="55">
        <v>476.4</v>
      </c>
    </row>
    <row r="29" spans="2:12" x14ac:dyDescent="0.25">
      <c r="B29" s="12" t="s">
        <v>99</v>
      </c>
      <c r="C29" s="60">
        <v>403.105433</v>
      </c>
      <c r="D29" s="60">
        <v>374.82309716048263</v>
      </c>
      <c r="E29" s="55">
        <v>469.3</v>
      </c>
      <c r="F29" s="55">
        <v>437.8</v>
      </c>
      <c r="G29" s="55">
        <v>394.7</v>
      </c>
      <c r="H29" s="55">
        <v>403.8</v>
      </c>
      <c r="I29" s="55">
        <v>395.9</v>
      </c>
      <c r="J29" s="55">
        <v>369.5</v>
      </c>
      <c r="K29" s="55">
        <v>312</v>
      </c>
      <c r="L29" s="55">
        <v>472.5</v>
      </c>
    </row>
    <row r="30" spans="2:12" x14ac:dyDescent="0.25">
      <c r="B30" s="12" t="s">
        <v>100</v>
      </c>
      <c r="C30" s="60">
        <v>467.81186086000002</v>
      </c>
      <c r="D30" s="60">
        <v>479.07420847319236</v>
      </c>
      <c r="E30" s="55">
        <v>372.4</v>
      </c>
      <c r="F30" s="55">
        <v>270.89999999999998</v>
      </c>
      <c r="G30" s="55">
        <v>189.4</v>
      </c>
      <c r="H30" s="55">
        <v>159.69999999999999</v>
      </c>
      <c r="I30" s="55">
        <v>200.6</v>
      </c>
      <c r="J30" s="55">
        <v>241.7</v>
      </c>
      <c r="K30" s="55">
        <v>236.7</v>
      </c>
      <c r="L30" s="55">
        <v>494</v>
      </c>
    </row>
    <row r="31" spans="2:12" x14ac:dyDescent="0.25">
      <c r="B31" s="12" t="s">
        <v>101</v>
      </c>
      <c r="C31" s="60">
        <v>298.05897849000002</v>
      </c>
      <c r="D31" s="60">
        <v>283.01778100335662</v>
      </c>
      <c r="E31" s="55">
        <v>375.4</v>
      </c>
      <c r="F31" s="55">
        <v>275.10000000000002</v>
      </c>
      <c r="G31" s="55">
        <v>197.6</v>
      </c>
      <c r="H31" s="55">
        <v>180.8</v>
      </c>
      <c r="I31" s="55">
        <v>152.30000000000001</v>
      </c>
      <c r="J31" s="55">
        <v>110.9</v>
      </c>
      <c r="K31" s="55">
        <v>52.2</v>
      </c>
      <c r="L31" s="55">
        <v>0</v>
      </c>
    </row>
    <row r="32" spans="2:12" x14ac:dyDescent="0.25">
      <c r="B32" s="12" t="s">
        <v>102</v>
      </c>
      <c r="C32" s="60">
        <v>599.3901552399999</v>
      </c>
      <c r="D32" s="60">
        <v>584.39807674861652</v>
      </c>
      <c r="E32" s="55">
        <v>288.5</v>
      </c>
      <c r="F32" s="55">
        <v>170.7</v>
      </c>
      <c r="G32" s="55">
        <v>106.8</v>
      </c>
      <c r="H32" s="55">
        <v>127.3</v>
      </c>
      <c r="I32" s="55">
        <v>163.9</v>
      </c>
      <c r="J32" s="55">
        <v>190</v>
      </c>
      <c r="K32" s="55">
        <v>196.1</v>
      </c>
      <c r="L32" s="55">
        <v>500.5</v>
      </c>
    </row>
    <row r="33" spans="2:12" x14ac:dyDescent="0.25">
      <c r="B33" s="12" t="s">
        <v>103</v>
      </c>
      <c r="C33" s="60">
        <v>501.51631940000004</v>
      </c>
      <c r="D33" s="60">
        <v>461.80486256010158</v>
      </c>
      <c r="E33" s="55">
        <v>293.60000000000002</v>
      </c>
      <c r="F33" s="55">
        <v>179.8</v>
      </c>
      <c r="G33" s="55">
        <v>114.9</v>
      </c>
      <c r="H33" s="55">
        <v>130.30000000000001</v>
      </c>
      <c r="I33" s="55">
        <v>164.1</v>
      </c>
      <c r="J33" s="55">
        <v>189.9</v>
      </c>
      <c r="K33" s="55">
        <v>196.4</v>
      </c>
      <c r="L33" s="55">
        <v>512.79999999999995</v>
      </c>
    </row>
    <row r="34" spans="2:12" x14ac:dyDescent="0.25">
      <c r="B34" s="12" t="s">
        <v>104</v>
      </c>
      <c r="C34" s="60">
        <v>139.00628422</v>
      </c>
      <c r="D34" s="60">
        <v>123.76576249659801</v>
      </c>
      <c r="E34" s="55">
        <v>413.3</v>
      </c>
      <c r="F34" s="55">
        <v>388.3</v>
      </c>
      <c r="G34" s="55">
        <v>386.2</v>
      </c>
      <c r="H34" s="55">
        <v>393.3</v>
      </c>
      <c r="I34" s="55">
        <v>398.6</v>
      </c>
      <c r="J34" s="55">
        <v>370.1</v>
      </c>
      <c r="K34" s="55">
        <v>321.39999999999998</v>
      </c>
      <c r="L34" s="55">
        <v>375.6</v>
      </c>
    </row>
    <row r="35" spans="2:12" x14ac:dyDescent="0.25">
      <c r="B35" s="12" t="s">
        <v>105</v>
      </c>
      <c r="C35" s="60">
        <v>221.61137348</v>
      </c>
      <c r="D35" s="60">
        <v>211.83389276966344</v>
      </c>
      <c r="E35" s="55">
        <v>410.3</v>
      </c>
      <c r="F35" s="55">
        <v>360.3</v>
      </c>
      <c r="G35" s="55">
        <v>288.2</v>
      </c>
      <c r="H35" s="55">
        <v>285.10000000000002</v>
      </c>
      <c r="I35" s="55">
        <v>289.89999999999998</v>
      </c>
      <c r="J35" s="55">
        <v>310</v>
      </c>
      <c r="K35" s="55">
        <v>315.2</v>
      </c>
      <c r="L35" s="55">
        <v>242.3</v>
      </c>
    </row>
    <row r="36" spans="2:12" x14ac:dyDescent="0.25">
      <c r="B36" s="12" t="s">
        <v>106</v>
      </c>
      <c r="C36" s="60">
        <v>449.79118375000002</v>
      </c>
      <c r="D36" s="60">
        <v>348.91590311167556</v>
      </c>
      <c r="E36" s="55">
        <v>338.2</v>
      </c>
      <c r="F36" s="55">
        <v>214.1</v>
      </c>
      <c r="G36" s="55">
        <v>135.69999999999999</v>
      </c>
      <c r="H36" s="55">
        <v>80.599999999999994</v>
      </c>
      <c r="I36" s="55">
        <v>99.2</v>
      </c>
      <c r="J36" s="55">
        <v>103.5</v>
      </c>
      <c r="K36" s="55">
        <v>66.2</v>
      </c>
      <c r="L36" s="55">
        <v>0</v>
      </c>
    </row>
    <row r="37" spans="2:12" x14ac:dyDescent="0.25">
      <c r="B37" s="12" t="s">
        <v>107</v>
      </c>
      <c r="C37" s="60">
        <v>307.87194455000002</v>
      </c>
      <c r="D37" s="60">
        <v>290.83053615168279</v>
      </c>
      <c r="E37" s="55">
        <v>328.7</v>
      </c>
      <c r="F37" s="55">
        <v>218.5</v>
      </c>
      <c r="G37" s="55">
        <v>145.1</v>
      </c>
      <c r="H37" s="55">
        <v>100.8</v>
      </c>
      <c r="I37" s="55">
        <v>133.30000000000001</v>
      </c>
      <c r="J37" s="55">
        <v>165.3</v>
      </c>
      <c r="K37" s="55">
        <v>168.4</v>
      </c>
      <c r="L37" s="55">
        <v>299.8</v>
      </c>
    </row>
    <row r="38" spans="2:12" x14ac:dyDescent="0.25">
      <c r="B38" s="12" t="s">
        <v>108</v>
      </c>
      <c r="C38" s="60">
        <v>222.87053932000001</v>
      </c>
      <c r="D38" s="60">
        <v>217.18089449333212</v>
      </c>
      <c r="E38" s="55">
        <v>307.3</v>
      </c>
      <c r="F38" s="55">
        <v>266.39999999999998</v>
      </c>
      <c r="G38" s="55">
        <v>174.6</v>
      </c>
      <c r="H38" s="55">
        <v>102</v>
      </c>
      <c r="I38" s="55">
        <v>31.2</v>
      </c>
      <c r="J38" s="55">
        <v>9</v>
      </c>
      <c r="K38" s="55">
        <v>0</v>
      </c>
      <c r="L38" s="55">
        <v>0</v>
      </c>
    </row>
    <row r="39" spans="2:12" x14ac:dyDescent="0.25">
      <c r="B39" s="12" t="s">
        <v>109</v>
      </c>
      <c r="C39" s="60">
        <v>527.12963951999996</v>
      </c>
      <c r="D39" s="60">
        <v>482.54604009797691</v>
      </c>
      <c r="E39" s="55">
        <v>451.6</v>
      </c>
      <c r="F39" s="55">
        <v>430.5</v>
      </c>
      <c r="G39" s="55">
        <v>387.6</v>
      </c>
      <c r="H39" s="55">
        <v>385.2</v>
      </c>
      <c r="I39" s="55">
        <v>395.5</v>
      </c>
      <c r="J39" s="55">
        <v>411</v>
      </c>
      <c r="K39" s="55">
        <v>408.2</v>
      </c>
      <c r="L39" s="55">
        <v>461.6</v>
      </c>
    </row>
    <row r="40" spans="2:12" x14ac:dyDescent="0.25">
      <c r="B40" s="12" t="s">
        <v>110</v>
      </c>
      <c r="C40" s="60">
        <v>312.58111592999995</v>
      </c>
      <c r="D40" s="60">
        <v>293.33665971151231</v>
      </c>
      <c r="E40" s="55">
        <v>402.4</v>
      </c>
      <c r="F40" s="55">
        <v>283.2</v>
      </c>
      <c r="G40" s="55">
        <v>179.4</v>
      </c>
      <c r="H40" s="55">
        <v>123.5</v>
      </c>
      <c r="I40" s="55">
        <v>152.69999999999999</v>
      </c>
      <c r="J40" s="55">
        <v>190.8</v>
      </c>
      <c r="K40" s="55">
        <v>208</v>
      </c>
      <c r="L40" s="55">
        <v>470.6</v>
      </c>
    </row>
    <row r="41" spans="2:12" x14ac:dyDescent="0.25">
      <c r="B41" s="12" t="s">
        <v>111</v>
      </c>
      <c r="C41" s="60">
        <v>135.65289335</v>
      </c>
      <c r="D41" s="60">
        <v>165.17282046629774</v>
      </c>
      <c r="E41" s="55">
        <v>368.8</v>
      </c>
      <c r="F41" s="55">
        <v>268.3</v>
      </c>
      <c r="G41" s="55">
        <v>177.6</v>
      </c>
      <c r="H41" s="55">
        <v>80.599999999999994</v>
      </c>
      <c r="I41" s="55">
        <v>50.1</v>
      </c>
      <c r="J41" s="55">
        <v>18.2</v>
      </c>
      <c r="K41" s="55">
        <v>0</v>
      </c>
      <c r="L41" s="55">
        <v>0</v>
      </c>
    </row>
    <row r="42" spans="2:12" x14ac:dyDescent="0.25">
      <c r="B42" s="12" t="s">
        <v>112</v>
      </c>
      <c r="C42" s="60">
        <v>323.96713211000002</v>
      </c>
      <c r="D42" s="60">
        <v>291.88741721854302</v>
      </c>
      <c r="E42" s="55">
        <v>431.9</v>
      </c>
      <c r="F42" s="55">
        <v>397.1</v>
      </c>
      <c r="G42" s="55">
        <v>349.8</v>
      </c>
      <c r="H42" s="55">
        <v>367.1</v>
      </c>
      <c r="I42" s="55">
        <v>397.8</v>
      </c>
      <c r="J42" s="55">
        <v>426.3</v>
      </c>
      <c r="K42" s="55">
        <v>425.4</v>
      </c>
      <c r="L42" s="55">
        <v>424.7</v>
      </c>
    </row>
    <row r="43" spans="2:12" x14ac:dyDescent="0.25">
      <c r="B43" s="12" t="s">
        <v>169</v>
      </c>
      <c r="C43" s="60">
        <v>725.70861997999998</v>
      </c>
      <c r="D43" s="60">
        <v>699.87843599745986</v>
      </c>
      <c r="E43" s="55"/>
      <c r="F43" s="55"/>
      <c r="G43" s="55"/>
      <c r="H43" s="55"/>
      <c r="I43" s="55"/>
      <c r="J43" s="55"/>
      <c r="K43" s="55"/>
      <c r="L43" s="55"/>
    </row>
    <row r="44" spans="2:12" x14ac:dyDescent="0.25">
      <c r="B44" s="12" t="s">
        <v>113</v>
      </c>
      <c r="C44" s="60">
        <v>368.39899414999996</v>
      </c>
      <c r="D44" s="60">
        <v>380.61689195318877</v>
      </c>
      <c r="E44" s="55">
        <v>380.9</v>
      </c>
      <c r="F44" s="55">
        <v>313.39999999999998</v>
      </c>
      <c r="G44" s="55">
        <v>233.2</v>
      </c>
      <c r="H44" s="55">
        <v>132.6</v>
      </c>
      <c r="I44" s="55">
        <v>56.5</v>
      </c>
      <c r="J44" s="55">
        <v>6</v>
      </c>
      <c r="K44" s="55">
        <v>6.2</v>
      </c>
      <c r="L44" s="55">
        <v>5.8</v>
      </c>
    </row>
    <row r="45" spans="2:12" x14ac:dyDescent="0.25">
      <c r="B45" s="12" t="s">
        <v>114</v>
      </c>
      <c r="C45" s="60">
        <v>253.98046305999998</v>
      </c>
      <c r="D45" s="60">
        <v>251.02104690193229</v>
      </c>
      <c r="E45" s="55">
        <v>378.6</v>
      </c>
      <c r="F45" s="55">
        <v>283.39999999999998</v>
      </c>
      <c r="G45" s="55">
        <v>227.3</v>
      </c>
      <c r="H45" s="55">
        <v>244.3</v>
      </c>
      <c r="I45" s="55">
        <v>301.10000000000002</v>
      </c>
      <c r="J45" s="55">
        <v>355.7</v>
      </c>
      <c r="K45" s="55">
        <v>376.9</v>
      </c>
      <c r="L45" s="55">
        <v>433.5</v>
      </c>
    </row>
    <row r="46" spans="2:12" x14ac:dyDescent="0.25">
      <c r="B46" s="12" t="s">
        <v>115</v>
      </c>
      <c r="C46" s="60">
        <v>148.29444665</v>
      </c>
      <c r="D46" s="60">
        <v>151.50821010614169</v>
      </c>
      <c r="E46" s="55">
        <v>303.8</v>
      </c>
      <c r="F46" s="55">
        <v>192.3</v>
      </c>
      <c r="G46" s="55">
        <v>124.3</v>
      </c>
      <c r="H46" s="55">
        <v>135.69999999999999</v>
      </c>
      <c r="I46" s="55">
        <v>168.5</v>
      </c>
      <c r="J46" s="55">
        <v>196.2</v>
      </c>
      <c r="K46" s="55">
        <v>201.4</v>
      </c>
      <c r="L46" s="55">
        <v>508</v>
      </c>
    </row>
    <row r="47" spans="2:12" x14ac:dyDescent="0.25">
      <c r="B47" s="12" t="s">
        <v>116</v>
      </c>
      <c r="C47" s="60">
        <v>316.47972197999997</v>
      </c>
      <c r="D47" s="60">
        <v>296.0183253197859</v>
      </c>
      <c r="E47" s="55">
        <v>367.4</v>
      </c>
      <c r="F47" s="55">
        <v>359.1</v>
      </c>
      <c r="G47" s="55">
        <v>366.9</v>
      </c>
      <c r="H47" s="55">
        <v>434.1</v>
      </c>
      <c r="I47" s="55">
        <v>485.1</v>
      </c>
      <c r="J47" s="55">
        <v>479.1</v>
      </c>
      <c r="K47" s="55">
        <v>446.8</v>
      </c>
      <c r="L47" s="55">
        <v>483.8</v>
      </c>
    </row>
    <row r="48" spans="2:12" x14ac:dyDescent="0.25">
      <c r="B48" s="12" t="s">
        <v>117</v>
      </c>
      <c r="C48" s="60">
        <v>372.82648613999999</v>
      </c>
      <c r="D48" s="60">
        <v>350.24448879615346</v>
      </c>
      <c r="E48" s="55">
        <v>312.5</v>
      </c>
      <c r="F48" s="55">
        <v>209.4</v>
      </c>
      <c r="G48" s="55">
        <v>98</v>
      </c>
      <c r="H48" s="55">
        <v>64.599999999999994</v>
      </c>
      <c r="I48" s="55">
        <v>91.5</v>
      </c>
      <c r="J48" s="55">
        <v>113.9</v>
      </c>
      <c r="K48" s="55">
        <v>103.1</v>
      </c>
      <c r="L48" s="55">
        <v>423</v>
      </c>
    </row>
    <row r="49" spans="2:12" x14ac:dyDescent="0.25">
      <c r="B49" s="12" t="s">
        <v>118</v>
      </c>
      <c r="C49" s="60">
        <v>691.38546467999993</v>
      </c>
      <c r="D49" s="60">
        <v>640.93985303456407</v>
      </c>
      <c r="E49" s="55">
        <v>372.9</v>
      </c>
      <c r="F49" s="55">
        <v>271.2</v>
      </c>
      <c r="G49" s="55">
        <v>189</v>
      </c>
      <c r="H49" s="55">
        <v>158.30000000000001</v>
      </c>
      <c r="I49" s="55">
        <v>200</v>
      </c>
      <c r="J49" s="55">
        <v>242</v>
      </c>
      <c r="K49" s="55">
        <v>237</v>
      </c>
      <c r="L49" s="55">
        <v>494.1</v>
      </c>
    </row>
    <row r="50" spans="2:12" x14ac:dyDescent="0.25">
      <c r="B50" s="12" t="s">
        <v>119</v>
      </c>
      <c r="C50" s="60">
        <v>267.60494589000001</v>
      </c>
      <c r="D50" s="60">
        <v>240.77429012065681</v>
      </c>
      <c r="E50" s="55">
        <v>393.5</v>
      </c>
      <c r="F50" s="55">
        <v>303.8</v>
      </c>
      <c r="G50" s="55">
        <v>239.2</v>
      </c>
      <c r="H50" s="55">
        <v>241.9</v>
      </c>
      <c r="I50" s="55">
        <v>225.5</v>
      </c>
      <c r="J50" s="55">
        <v>155.5</v>
      </c>
      <c r="K50" s="55">
        <v>67.3</v>
      </c>
      <c r="L50" s="55">
        <v>0</v>
      </c>
    </row>
    <row r="51" spans="2:12" x14ac:dyDescent="0.25">
      <c r="B51" s="12" t="s">
        <v>120</v>
      </c>
      <c r="C51" s="60">
        <v>19.327016310000001</v>
      </c>
      <c r="D51" s="60">
        <v>19.490156944570444</v>
      </c>
      <c r="E51" s="55">
        <v>207.4</v>
      </c>
      <c r="F51" s="55">
        <v>186.5</v>
      </c>
      <c r="G51" s="55">
        <v>166.8</v>
      </c>
      <c r="H51" s="55">
        <v>156.30000000000001</v>
      </c>
      <c r="I51" s="55">
        <v>147.9</v>
      </c>
      <c r="J51" s="55">
        <v>147.1</v>
      </c>
      <c r="K51" s="55">
        <v>151.80000000000001</v>
      </c>
      <c r="L51" s="55">
        <v>142.1</v>
      </c>
    </row>
    <row r="52" spans="2:12" x14ac:dyDescent="0.25">
      <c r="B52" s="10" t="s">
        <v>121</v>
      </c>
      <c r="C52" s="60">
        <v>84.35186435</v>
      </c>
      <c r="D52" s="60">
        <v>120.2571895128368</v>
      </c>
      <c r="E52" s="55">
        <v>283</v>
      </c>
      <c r="F52" s="55">
        <v>194.6</v>
      </c>
      <c r="G52" s="55">
        <v>103.1</v>
      </c>
      <c r="H52" s="55">
        <v>31</v>
      </c>
      <c r="I52" s="55">
        <v>0</v>
      </c>
      <c r="J52" s="55">
        <v>0</v>
      </c>
      <c r="K52" s="55">
        <v>0</v>
      </c>
      <c r="L52" s="55">
        <v>0</v>
      </c>
    </row>
    <row r="53" spans="2:12" x14ac:dyDescent="0.25">
      <c r="B53" s="10" t="s">
        <v>122</v>
      </c>
      <c r="C53" s="60">
        <v>534.51408471999991</v>
      </c>
      <c r="D53" s="60">
        <v>525.49396715957539</v>
      </c>
      <c r="E53" s="55">
        <v>377.7</v>
      </c>
      <c r="F53" s="55">
        <v>316.10000000000002</v>
      </c>
      <c r="G53" s="55">
        <v>268.5</v>
      </c>
      <c r="H53" s="55">
        <v>265.8</v>
      </c>
      <c r="I53" s="55">
        <v>281.7</v>
      </c>
      <c r="J53" s="55">
        <v>294.8</v>
      </c>
      <c r="K53" s="55">
        <v>304.8</v>
      </c>
      <c r="L53" s="55">
        <v>456</v>
      </c>
    </row>
    <row r="54" spans="2:12" x14ac:dyDescent="0.25">
      <c r="B54" s="10" t="s">
        <v>123</v>
      </c>
      <c r="C54" s="60">
        <v>895.53453033999995</v>
      </c>
      <c r="D54" s="60">
        <v>886.26598929511022</v>
      </c>
      <c r="E54" s="55">
        <v>454.9</v>
      </c>
      <c r="F54" s="55">
        <v>432.7</v>
      </c>
      <c r="G54" s="55">
        <v>388.4</v>
      </c>
      <c r="H54" s="55">
        <v>386.1</v>
      </c>
      <c r="I54" s="55">
        <v>396.8</v>
      </c>
      <c r="J54" s="55">
        <v>412.2</v>
      </c>
      <c r="K54" s="55">
        <v>409</v>
      </c>
      <c r="L54" s="55">
        <v>461.5</v>
      </c>
    </row>
    <row r="55" spans="2:12" x14ac:dyDescent="0.25">
      <c r="B55" s="10" t="s">
        <v>124</v>
      </c>
      <c r="C55" s="60">
        <v>824.43792656000005</v>
      </c>
      <c r="D55" s="60">
        <v>825.69082826816646</v>
      </c>
      <c r="E55" s="55">
        <v>391.7</v>
      </c>
      <c r="F55" s="55">
        <v>299.2</v>
      </c>
      <c r="G55" s="55">
        <v>210.5</v>
      </c>
      <c r="H55" s="55">
        <v>172.8</v>
      </c>
      <c r="I55" s="55">
        <v>197.2</v>
      </c>
      <c r="J55" s="55">
        <v>236</v>
      </c>
      <c r="K55" s="55">
        <v>233.7</v>
      </c>
      <c r="L55" s="55">
        <v>521.6</v>
      </c>
    </row>
  </sheetData>
  <mergeCells count="2">
    <mergeCell ref="C1:L1"/>
    <mergeCell ref="E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AM5" sqref="AM5"/>
    </sheetView>
  </sheetViews>
  <sheetFormatPr defaultRowHeight="15" x14ac:dyDescent="0.25"/>
  <cols>
    <col min="2" max="2" width="8.7109375" style="39"/>
    <col min="34" max="34" width="9.140625" style="59"/>
    <col min="36" max="36" width="8.7109375" style="39"/>
  </cols>
  <sheetData>
    <row r="2" spans="2:66" x14ac:dyDescent="0.25">
      <c r="B2" s="302" t="s">
        <v>175</v>
      </c>
      <c r="C2" s="302"/>
      <c r="D2" s="302"/>
      <c r="E2" s="302"/>
      <c r="F2" s="302"/>
      <c r="G2" s="302"/>
      <c r="H2" s="302"/>
      <c r="I2" s="302"/>
      <c r="J2" s="302"/>
      <c r="K2" s="302"/>
      <c r="L2" s="302"/>
      <c r="M2" s="302"/>
      <c r="N2" s="302"/>
      <c r="O2" s="302"/>
      <c r="P2" s="302"/>
      <c r="Q2" s="302"/>
      <c r="R2" s="302"/>
      <c r="S2" s="302"/>
      <c r="T2" s="302"/>
      <c r="U2" s="302"/>
      <c r="V2" s="302"/>
      <c r="W2" s="302"/>
      <c r="X2" s="302"/>
      <c r="Y2" s="302"/>
      <c r="Z2" s="302"/>
      <c r="AA2" s="302"/>
      <c r="AB2" s="302"/>
      <c r="AC2" s="302"/>
      <c r="AD2" s="302"/>
      <c r="AE2" s="302"/>
      <c r="AF2" s="302"/>
      <c r="AJ2" s="302" t="s">
        <v>177</v>
      </c>
      <c r="AK2" s="302"/>
      <c r="AL2" s="302"/>
      <c r="AM2" s="302"/>
      <c r="AN2" s="302"/>
      <c r="AO2" s="302"/>
      <c r="AP2" s="302"/>
      <c r="AQ2" s="302"/>
      <c r="AR2" s="302"/>
      <c r="AS2" s="302"/>
      <c r="AT2" s="302"/>
      <c r="AU2" s="302"/>
      <c r="AV2" s="302"/>
      <c r="AW2" s="302"/>
      <c r="AX2" s="302"/>
      <c r="AY2" s="302"/>
      <c r="AZ2" s="302"/>
      <c r="BA2" s="302"/>
      <c r="BB2" s="302"/>
      <c r="BC2" s="302"/>
      <c r="BD2" s="302"/>
      <c r="BE2" s="302"/>
      <c r="BF2" s="302"/>
      <c r="BG2" s="302"/>
      <c r="BH2" s="302"/>
      <c r="BI2" s="302"/>
      <c r="BJ2" s="302"/>
      <c r="BK2" s="302"/>
      <c r="BL2" s="302"/>
      <c r="BM2" s="302"/>
      <c r="BN2" s="302"/>
    </row>
    <row r="3" spans="2:66" ht="15.75" thickBot="1" x14ac:dyDescent="0.3">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J3" s="302"/>
      <c r="AK3" s="302"/>
      <c r="AL3" s="302"/>
      <c r="AM3" s="302"/>
      <c r="AN3" s="302"/>
      <c r="AO3" s="302"/>
      <c r="AP3" s="302"/>
      <c r="AQ3" s="302"/>
      <c r="AR3" s="302"/>
      <c r="AS3" s="302"/>
      <c r="AT3" s="302"/>
      <c r="AU3" s="302"/>
      <c r="AV3" s="302"/>
      <c r="AW3" s="302"/>
      <c r="AX3" s="302"/>
      <c r="AY3" s="302"/>
      <c r="AZ3" s="302"/>
      <c r="BA3" s="302"/>
      <c r="BB3" s="302"/>
      <c r="BC3" s="302"/>
      <c r="BD3" s="302"/>
      <c r="BE3" s="302"/>
      <c r="BF3" s="302"/>
      <c r="BG3" s="302"/>
      <c r="BH3" s="302"/>
      <c r="BI3" s="302"/>
      <c r="BJ3" s="302"/>
      <c r="BK3" s="302"/>
      <c r="BL3" s="302"/>
      <c r="BM3" s="302"/>
      <c r="BN3" s="302"/>
    </row>
    <row r="4" spans="2:66" ht="15.75" thickBot="1" x14ac:dyDescent="0.3">
      <c r="B4" s="56" t="s">
        <v>174</v>
      </c>
      <c r="C4" s="57">
        <v>1</v>
      </c>
      <c r="D4" s="57">
        <v>2</v>
      </c>
      <c r="E4" s="57">
        <v>3</v>
      </c>
      <c r="F4" s="57">
        <v>4</v>
      </c>
      <c r="G4" s="57">
        <v>5</v>
      </c>
      <c r="H4" s="57">
        <v>6</v>
      </c>
      <c r="I4" s="57">
        <v>7</v>
      </c>
      <c r="J4" s="57">
        <v>8</v>
      </c>
      <c r="K4" s="57">
        <v>9</v>
      </c>
      <c r="L4" s="57">
        <v>10</v>
      </c>
      <c r="M4" s="57">
        <v>11</v>
      </c>
      <c r="N4" s="57">
        <v>12</v>
      </c>
      <c r="O4" s="57">
        <v>13</v>
      </c>
      <c r="P4" s="57">
        <v>14</v>
      </c>
      <c r="Q4" s="57">
        <v>15</v>
      </c>
      <c r="R4" s="57">
        <v>16</v>
      </c>
      <c r="S4" s="57">
        <v>17</v>
      </c>
      <c r="T4" s="57">
        <v>18</v>
      </c>
      <c r="U4" s="57">
        <v>19</v>
      </c>
      <c r="V4" s="57">
        <v>20</v>
      </c>
      <c r="W4" s="57">
        <v>21</v>
      </c>
      <c r="X4" s="57">
        <v>22</v>
      </c>
      <c r="Y4" s="57">
        <v>23</v>
      </c>
      <c r="Z4" s="57">
        <v>24</v>
      </c>
      <c r="AA4" s="57">
        <v>25</v>
      </c>
      <c r="AB4" s="57">
        <v>26</v>
      </c>
      <c r="AC4" s="57">
        <v>27</v>
      </c>
      <c r="AD4" s="57">
        <v>28</v>
      </c>
      <c r="AE4" s="57">
        <v>29</v>
      </c>
      <c r="AF4" s="58">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25">
      <c r="B5" s="39" t="s">
        <v>78</v>
      </c>
      <c r="C5" s="38">
        <v>322.50158758958537</v>
      </c>
      <c r="D5" s="38">
        <f>SUM($AK5:AL5)/D$4</f>
        <v>353.72570425612599</v>
      </c>
      <c r="E5" s="38">
        <f>SUM($AK5:AM5)/E$4</f>
        <v>378.37543965786176</v>
      </c>
      <c r="F5" s="38">
        <f>SUM($AK5:AN5)/F$4</f>
        <v>401.38157974339629</v>
      </c>
      <c r="G5" s="38">
        <f>SUM($AK5:AO5)/G$4</f>
        <v>411.21526379471709</v>
      </c>
      <c r="H5" s="38">
        <f>SUM($AK5:AP5)/H$4</f>
        <v>414.46271982893086</v>
      </c>
      <c r="I5" s="38">
        <f>SUM($AK5:AQ5)/I$4</f>
        <v>409.86090271051216</v>
      </c>
      <c r="J5" s="38">
        <f>SUM($AK5:AR5)/J$4</f>
        <v>400.35328987169817</v>
      </c>
      <c r="K5" s="38">
        <f>SUM($AK5:AS5)/K$4</f>
        <v>391.57514655262059</v>
      </c>
      <c r="L5" s="38">
        <f>SUM($AK5:AT5)/L$4</f>
        <v>383.30763189735853</v>
      </c>
      <c r="M5" s="38">
        <f>SUM($AK5:AU5)/M$4</f>
        <v>375.54148354305323</v>
      </c>
      <c r="N5" s="38">
        <f>SUM($AK5:AV5)/N$4</f>
        <v>368.15135991446544</v>
      </c>
      <c r="O5" s="38">
        <f>SUM($AK5:AW5)/O$4</f>
        <v>361.05048607489118</v>
      </c>
      <c r="P5" s="38">
        <f>SUM($AK5:AX5)/P$4</f>
        <v>354.17687992668465</v>
      </c>
      <c r="Q5" s="38">
        <f>SUM($AK5:AY5)/Q$4</f>
        <v>347.48508793157237</v>
      </c>
      <c r="R5" s="38">
        <f>SUM($AK5:AZ5)/R$4</f>
        <v>340.80851993584906</v>
      </c>
      <c r="S5" s="38">
        <f>SUM($AK5:BA5)/S$4</f>
        <v>334.14448935138739</v>
      </c>
      <c r="T5" s="38">
        <f>SUM($AK5:BB5)/T$4</f>
        <v>327.49090660964362</v>
      </c>
      <c r="U5" s="38">
        <f>SUM($AK5:BC5)/U$4</f>
        <v>320.84612205124131</v>
      </c>
      <c r="V5" s="38">
        <f>SUM($AK5:BD5)/V$4</f>
        <v>314.20881594867927</v>
      </c>
      <c r="W5" s="38">
        <f>SUM($AK5:BE5)/W$4</f>
        <v>308.04553899874219</v>
      </c>
      <c r="X5" s="38">
        <f>SUM($AK5:BF5)/X$4</f>
        <v>302.29165086243569</v>
      </c>
      <c r="Y5" s="38">
        <f>SUM($AK5:BG5)/Y$4</f>
        <v>296.89375299885154</v>
      </c>
      <c r="Z5" s="38">
        <f>SUM($AK5:BH5)/Z$4</f>
        <v>291.80734662389938</v>
      </c>
      <c r="AA5" s="38">
        <f>SUM($AK5:BI5)/AA$4</f>
        <v>286.99505275894342</v>
      </c>
      <c r="AB5" s="38">
        <f>SUM($AK5:BJ5)/AB$4</f>
        <v>282.73908919129178</v>
      </c>
      <c r="AC5" s="38">
        <f>SUM($AK5:BK5)/AC$4</f>
        <v>278.97764144346615</v>
      </c>
      <c r="AD5" s="38">
        <f>SUM($AK5:BL5)/AD$4</f>
        <v>275.65772567762809</v>
      </c>
      <c r="AE5" s="38">
        <f>SUM($AK5:BM5)/AE$4</f>
        <v>272.73366617150299</v>
      </c>
      <c r="AF5" s="38">
        <f>SUM($AK5:BN5)/AF$4</f>
        <v>270.16587729911953</v>
      </c>
      <c r="AJ5" s="39" t="s">
        <v>78</v>
      </c>
      <c r="AK5" s="38">
        <v>322.50158758958537</v>
      </c>
      <c r="AL5" s="38">
        <v>384.94982092266662</v>
      </c>
      <c r="AM5" s="38">
        <v>427.6749104613333</v>
      </c>
      <c r="AN5" s="38">
        <v>470.4</v>
      </c>
      <c r="AO5" s="38">
        <v>450.54999999999995</v>
      </c>
      <c r="AP5" s="38">
        <v>430.7</v>
      </c>
      <c r="AQ5" s="38">
        <v>382.25</v>
      </c>
      <c r="AR5" s="38">
        <v>333.80000000000007</v>
      </c>
      <c r="AS5" s="38">
        <v>321.35000000000002</v>
      </c>
      <c r="AT5" s="38">
        <v>308.90000000000003</v>
      </c>
      <c r="AU5" s="38">
        <v>297.88000000000005</v>
      </c>
      <c r="AV5" s="38">
        <v>286.86</v>
      </c>
      <c r="AW5" s="38">
        <v>275.84000000000003</v>
      </c>
      <c r="AX5" s="38">
        <v>264.82000000000005</v>
      </c>
      <c r="AY5" s="38">
        <v>253.8000000000001</v>
      </c>
      <c r="AZ5" s="38">
        <v>240.66000000000008</v>
      </c>
      <c r="BA5" s="38">
        <v>227.52000000000007</v>
      </c>
      <c r="BB5" s="38">
        <v>214.38000000000005</v>
      </c>
      <c r="BC5" s="38">
        <v>201.24000000000004</v>
      </c>
      <c r="BD5" s="38">
        <v>188.10000000000002</v>
      </c>
      <c r="BE5" s="38">
        <v>184.78</v>
      </c>
      <c r="BF5" s="38">
        <v>181.46</v>
      </c>
      <c r="BG5" s="38">
        <v>178.14</v>
      </c>
      <c r="BH5" s="38">
        <v>174.82</v>
      </c>
      <c r="BI5" s="38">
        <v>171.5</v>
      </c>
      <c r="BJ5" s="38">
        <v>176.34</v>
      </c>
      <c r="BK5" s="38">
        <v>181.17999999999998</v>
      </c>
      <c r="BL5" s="38">
        <v>186.01999999999998</v>
      </c>
      <c r="BM5" s="38">
        <v>190.85999999999999</v>
      </c>
      <c r="BN5" s="38">
        <v>195.7</v>
      </c>
    </row>
    <row r="6" spans="2:66" x14ac:dyDescent="0.25">
      <c r="B6" s="39" t="s">
        <v>79</v>
      </c>
      <c r="C6" s="38">
        <v>450.60555202757865</v>
      </c>
      <c r="D6" s="38">
        <f>SUM($AK6:AL6)/D$4</f>
        <v>455.69974923245593</v>
      </c>
      <c r="E6" s="38">
        <f>SUM($AK6:AM6)/E$4</f>
        <v>445.71549056119284</v>
      </c>
      <c r="F6" s="38">
        <f>SUM($AK6:AN6)/F$4</f>
        <v>431.96161792089458</v>
      </c>
      <c r="G6" s="38">
        <f>SUM($AK6:AO6)/G$4</f>
        <v>412.50929433671564</v>
      </c>
      <c r="H6" s="38">
        <f>SUM($AK6:AP6)/H$4</f>
        <v>390.20774528059633</v>
      </c>
      <c r="I6" s="38">
        <f>SUM($AK6:AQ6)/I$4</f>
        <v>363.73521024051115</v>
      </c>
      <c r="J6" s="38">
        <f>SUM($AK6:AR6)/J$4</f>
        <v>334.65580896044725</v>
      </c>
      <c r="K6" s="38">
        <f>SUM($AK6:AS6)/K$4</f>
        <v>309.41627463150866</v>
      </c>
      <c r="L6" s="38">
        <f>SUM($AK6:AT6)/L$4</f>
        <v>286.86464716835781</v>
      </c>
      <c r="M6" s="38">
        <f>SUM($AK6:AU6)/M$4</f>
        <v>268.05877015305254</v>
      </c>
      <c r="N6" s="38">
        <f>SUM($AK6:AV6)/N$4</f>
        <v>252.06220597363151</v>
      </c>
      <c r="O6" s="38">
        <f>SUM($AK6:AW6)/O$4</f>
        <v>238.22665166796753</v>
      </c>
      <c r="P6" s="38">
        <f>SUM($AK6:AX6)/P$4</f>
        <v>226.08903369168414</v>
      </c>
      <c r="Q6" s="38">
        <f>SUM($AK6:AY6)/Q$4</f>
        <v>215.30976477890519</v>
      </c>
      <c r="R6" s="38">
        <f>SUM($AK6:AZ6)/R$4</f>
        <v>205.61415448022362</v>
      </c>
      <c r="S6" s="38">
        <f>SUM($AK6:BA6)/S$4</f>
        <v>196.8109689225634</v>
      </c>
      <c r="T6" s="38">
        <f>SUM($AK6:BB6)/T$4</f>
        <v>188.75147064908765</v>
      </c>
      <c r="U6" s="38">
        <f>SUM($AK6:BC6)/U$4</f>
        <v>181.31823535176724</v>
      </c>
      <c r="V6" s="38">
        <f>SUM($AK6:BD6)/V$4</f>
        <v>174.41732358417889</v>
      </c>
      <c r="W6" s="38">
        <f>SUM($AK6:BE6)/W$4</f>
        <v>168.13840341350371</v>
      </c>
      <c r="X6" s="38">
        <f>SUM($AK6:BF6)/X$4</f>
        <v>162.396657803799</v>
      </c>
      <c r="Y6" s="38">
        <f>SUM($AK6:BG6)/Y$4</f>
        <v>157.12202050798166</v>
      </c>
      <c r="Z6" s="38">
        <f>SUM($AK6:BH6)/Z$4</f>
        <v>152.25610298681576</v>
      </c>
      <c r="AA6" s="38">
        <f>SUM($AK6:BI6)/AA$4</f>
        <v>147.74985886734311</v>
      </c>
      <c r="AB6" s="38">
        <f>SUM($AK6:BJ6)/AB$4</f>
        <v>143.99794121859915</v>
      </c>
      <c r="AC6" s="38">
        <f>SUM($AK6:BK6)/AC$4</f>
        <v>140.91653598828066</v>
      </c>
      <c r="AD6" s="38">
        <f>SUM($AK6:BL6)/AD$4</f>
        <v>138.43380256012779</v>
      </c>
      <c r="AE6" s="38">
        <f>SUM($AK6:BM6)/AE$4</f>
        <v>136.48780936839924</v>
      </c>
      <c r="AF6" s="38">
        <f>SUM($AK6:BN6)/AF$4</f>
        <v>135.02488238945259</v>
      </c>
      <c r="AJ6" s="39" t="s">
        <v>79</v>
      </c>
      <c r="AK6" s="38">
        <v>450.60555202757865</v>
      </c>
      <c r="AL6" s="38">
        <v>460.79394643733326</v>
      </c>
      <c r="AM6" s="38">
        <v>425.7469732186666</v>
      </c>
      <c r="AN6" s="38">
        <v>390.69999999999993</v>
      </c>
      <c r="AO6" s="38">
        <v>334.7</v>
      </c>
      <c r="AP6" s="38">
        <v>278.69999999999993</v>
      </c>
      <c r="AQ6" s="38">
        <v>204.89999999999995</v>
      </c>
      <c r="AR6" s="38">
        <v>131.09999999999997</v>
      </c>
      <c r="AS6" s="38">
        <v>107.49999999999997</v>
      </c>
      <c r="AT6" s="38">
        <v>83.9</v>
      </c>
      <c r="AU6" s="38">
        <v>80</v>
      </c>
      <c r="AV6" s="38">
        <v>76.100000000000009</v>
      </c>
      <c r="AW6" s="38">
        <v>72.2</v>
      </c>
      <c r="AX6" s="38">
        <v>68.300000000000011</v>
      </c>
      <c r="AY6" s="38">
        <v>64.400000000000006</v>
      </c>
      <c r="AZ6" s="38">
        <v>60.18</v>
      </c>
      <c r="BA6" s="38">
        <v>55.96</v>
      </c>
      <c r="BB6" s="38">
        <v>51.739999999999995</v>
      </c>
      <c r="BC6" s="38">
        <v>47.519999999999996</v>
      </c>
      <c r="BD6" s="38">
        <v>43.3</v>
      </c>
      <c r="BE6" s="38">
        <v>42.56</v>
      </c>
      <c r="BF6" s="38">
        <v>41.82</v>
      </c>
      <c r="BG6" s="38">
        <v>41.080000000000005</v>
      </c>
      <c r="BH6" s="38">
        <v>40.340000000000003</v>
      </c>
      <c r="BI6" s="38">
        <v>39.6</v>
      </c>
      <c r="BJ6" s="38">
        <v>50.2</v>
      </c>
      <c r="BK6" s="38">
        <v>60.8</v>
      </c>
      <c r="BL6" s="38">
        <v>71.399999999999991</v>
      </c>
      <c r="BM6" s="38">
        <v>81.999999999999986</v>
      </c>
      <c r="BN6" s="38">
        <v>92.6</v>
      </c>
    </row>
    <row r="7" spans="2:66" x14ac:dyDescent="0.25">
      <c r="B7" s="39" t="s">
        <v>80</v>
      </c>
      <c r="C7" s="38">
        <v>338.45459493785722</v>
      </c>
      <c r="D7" s="38">
        <f>SUM($AK7:AL7)/D$4</f>
        <v>325.04165234626197</v>
      </c>
      <c r="E7" s="38">
        <f>SUM($AK7:AM7)/E$4</f>
        <v>314.43255318995244</v>
      </c>
      <c r="F7" s="38">
        <f>SUM($AK7:AN7)/F$4</f>
        <v>304.52441489246439</v>
      </c>
      <c r="G7" s="38">
        <f>SUM($AK7:AO7)/G$4</f>
        <v>295.1395319139715</v>
      </c>
      <c r="H7" s="38">
        <f>SUM($AK7:AP7)/H$4</f>
        <v>286.01627659497626</v>
      </c>
      <c r="I7" s="38">
        <f>SUM($AK7:AQ7)/I$4</f>
        <v>274.21395136712255</v>
      </c>
      <c r="J7" s="38">
        <f>SUM($AK7:AR7)/J$4</f>
        <v>260.73720744623222</v>
      </c>
      <c r="K7" s="38">
        <f>SUM($AK7:AS7)/K$4</f>
        <v>248.78862884109529</v>
      </c>
      <c r="L7" s="38">
        <f>SUM($AK7:AT7)/L$4</f>
        <v>237.90976595698575</v>
      </c>
      <c r="M7" s="38">
        <f>SUM($AK7:AU7)/M$4</f>
        <v>228.25433268816886</v>
      </c>
      <c r="N7" s="38">
        <f>SUM($AK7:AV7)/N$4</f>
        <v>219.51647163082146</v>
      </c>
      <c r="O7" s="38">
        <f>SUM($AK7:AW7)/O$4</f>
        <v>211.48443535152748</v>
      </c>
      <c r="P7" s="38">
        <f>SUM($AK7:AX7)/P$4</f>
        <v>204.00697568356125</v>
      </c>
      <c r="Q7" s="38">
        <f>SUM($AK7:AY7)/Q$4</f>
        <v>196.97317730465718</v>
      </c>
      <c r="R7" s="38">
        <f>SUM($AK7:AZ7)/R$4</f>
        <v>190.38610372311609</v>
      </c>
      <c r="S7" s="38">
        <f>SUM($AK7:BA7)/S$4</f>
        <v>184.16692115116808</v>
      </c>
      <c r="T7" s="38">
        <f>SUM($AK7:BB7)/T$4</f>
        <v>178.25431442054762</v>
      </c>
      <c r="U7" s="38">
        <f>SUM($AK7:BC7)/U$4</f>
        <v>172.59987681946617</v>
      </c>
      <c r="V7" s="38">
        <f>SUM($AK7:BD7)/V$4</f>
        <v>167.16488297849287</v>
      </c>
      <c r="W7" s="38">
        <f>SUM($AK7:BE7)/W$4</f>
        <v>162.10845997951702</v>
      </c>
      <c r="X7" s="38">
        <f>SUM($AK7:BF7)/X$4</f>
        <v>157.37898452590261</v>
      </c>
      <c r="Y7" s="38">
        <f>SUM($AK7:BG7)/Y$4</f>
        <v>152.93381128564596</v>
      </c>
      <c r="Z7" s="38">
        <f>SUM($AK7:BH7)/Z$4</f>
        <v>148.73740248207739</v>
      </c>
      <c r="AA7" s="38">
        <f>SUM($AK7:BI7)/AA$4</f>
        <v>144.7599063827943</v>
      </c>
      <c r="AB7" s="38">
        <f>SUM($AK7:BJ7)/AB$4</f>
        <v>141.28529459884066</v>
      </c>
      <c r="AC7" s="38">
        <f>SUM($AK7:BK7)/AC$4</f>
        <v>138.25769109517989</v>
      </c>
      <c r="AD7" s="38">
        <f>SUM($AK7:BL7)/AD$4</f>
        <v>135.62920212749489</v>
      </c>
      <c r="AE7" s="38">
        <f>SUM($AK7:BM7)/AE$4</f>
        <v>133.35853998516748</v>
      </c>
      <c r="AF7" s="38">
        <f>SUM($AK7:BN7)/AF$4</f>
        <v>131.40992198566192</v>
      </c>
      <c r="AJ7" s="39" t="s">
        <v>80</v>
      </c>
      <c r="AK7" s="38">
        <v>338.45459493785722</v>
      </c>
      <c r="AL7" s="38">
        <v>311.62870975466672</v>
      </c>
      <c r="AM7" s="38">
        <v>293.21435487733339</v>
      </c>
      <c r="AN7" s="38">
        <v>274.80000000000007</v>
      </c>
      <c r="AO7" s="38">
        <v>257.60000000000002</v>
      </c>
      <c r="AP7" s="38">
        <v>240.39999999999998</v>
      </c>
      <c r="AQ7" s="38">
        <v>203.39999999999998</v>
      </c>
      <c r="AR7" s="38">
        <v>166.39999999999998</v>
      </c>
      <c r="AS7" s="38">
        <v>153.19999999999999</v>
      </c>
      <c r="AT7" s="38">
        <v>139.99999999999997</v>
      </c>
      <c r="AU7" s="38">
        <v>131.69999999999996</v>
      </c>
      <c r="AV7" s="38">
        <v>123.39999999999998</v>
      </c>
      <c r="AW7" s="38">
        <v>115.09999999999998</v>
      </c>
      <c r="AX7" s="38">
        <v>106.79999999999998</v>
      </c>
      <c r="AY7" s="38">
        <v>98.5</v>
      </c>
      <c r="AZ7" s="38">
        <v>91.58</v>
      </c>
      <c r="BA7" s="38">
        <v>84.66</v>
      </c>
      <c r="BB7" s="38">
        <v>77.740000000000009</v>
      </c>
      <c r="BC7" s="38">
        <v>70.819999999999993</v>
      </c>
      <c r="BD7" s="38">
        <v>63.900000000000006</v>
      </c>
      <c r="BE7" s="38">
        <v>60.980000000000004</v>
      </c>
      <c r="BF7" s="38">
        <v>58.06</v>
      </c>
      <c r="BG7" s="38">
        <v>55.14</v>
      </c>
      <c r="BH7" s="38">
        <v>52.22</v>
      </c>
      <c r="BI7" s="38">
        <v>49.300000000000018</v>
      </c>
      <c r="BJ7" s="38">
        <v>54.420000000000016</v>
      </c>
      <c r="BK7" s="38">
        <v>59.540000000000013</v>
      </c>
      <c r="BL7" s="38">
        <v>64.660000000000011</v>
      </c>
      <c r="BM7" s="38">
        <v>69.78</v>
      </c>
      <c r="BN7" s="38">
        <v>74.900000000000006</v>
      </c>
    </row>
    <row r="8" spans="2:66" x14ac:dyDescent="0.25">
      <c r="B8" s="39" t="s">
        <v>4</v>
      </c>
      <c r="C8" s="38">
        <v>181.97314705615531</v>
      </c>
      <c r="D8" s="38">
        <f>SUM($AK8:AL8)/D$4</f>
        <v>194.01946954141101</v>
      </c>
      <c r="E8" s="38">
        <f>SUM($AK8:AM8)/E$4</f>
        <v>194.0739450320518</v>
      </c>
      <c r="F8" s="38">
        <f>SUM($AK8:AN8)/F$4</f>
        <v>191.13045877403886</v>
      </c>
      <c r="G8" s="38">
        <f>SUM($AK8:AO8)/G$4</f>
        <v>187.60436701923109</v>
      </c>
      <c r="H8" s="38">
        <f>SUM($AK8:AP8)/H$4</f>
        <v>183.78697251602591</v>
      </c>
      <c r="I8" s="38">
        <f>SUM($AK8:AQ8)/I$4</f>
        <v>177.71026215659364</v>
      </c>
      <c r="J8" s="38">
        <f>SUM($AK8:AR8)/J$4</f>
        <v>170.22147938701943</v>
      </c>
      <c r="K8" s="38">
        <f>SUM($AK8:AS8)/K$4</f>
        <v>162.83575945512837</v>
      </c>
      <c r="L8" s="38">
        <f>SUM($AK8:AT8)/L$4</f>
        <v>155.52218350961556</v>
      </c>
      <c r="M8" s="38">
        <f>SUM($AK8:AU8)/M$4</f>
        <v>148.80743955419595</v>
      </c>
      <c r="N8" s="38">
        <f>SUM($AK8:AV8)/N$4</f>
        <v>142.5418195913463</v>
      </c>
      <c r="O8" s="38">
        <f>SUM($AK8:AW8)/O$4</f>
        <v>136.62167962278119</v>
      </c>
      <c r="P8" s="38">
        <f>SUM($AK8:AX8)/P$4</f>
        <v>130.97298822115394</v>
      </c>
      <c r="Q8" s="38">
        <f>SUM($AK8:AY8)/Q$4</f>
        <v>125.54145567307702</v>
      </c>
      <c r="R8" s="38">
        <f>SUM($AK8:AZ8)/R$4</f>
        <v>120.53386469350971</v>
      </c>
      <c r="S8" s="38">
        <f>SUM($AK8:BA8)/S$4</f>
        <v>115.87540206447973</v>
      </c>
      <c r="T8" s="38">
        <f>SUM($AK8:BB8)/T$4</f>
        <v>111.50787972756419</v>
      </c>
      <c r="U8" s="38">
        <f>SUM($AK8:BC8)/U$4</f>
        <v>107.38535974190292</v>
      </c>
      <c r="V8" s="38">
        <f>SUM($AK8:BD8)/V$4</f>
        <v>103.47109175480777</v>
      </c>
      <c r="W8" s="38">
        <f>SUM($AK8:BE8)/W$4</f>
        <v>99.652468337912183</v>
      </c>
      <c r="X8" s="38">
        <f>SUM($AK8:BF8)/X$4</f>
        <v>95.916447049825265</v>
      </c>
      <c r="Y8" s="38">
        <f>SUM($AK8:BG8)/Y$4</f>
        <v>92.252253699832849</v>
      </c>
      <c r="Z8" s="38">
        <f>SUM($AK8:BH8)/Z$4</f>
        <v>88.650909795673158</v>
      </c>
      <c r="AA8" s="38">
        <f>SUM($AK8:BI8)/AA$4</f>
        <v>85.104873403846227</v>
      </c>
      <c r="AB8" s="38">
        <f>SUM($AK8:BJ8)/AB$4</f>
        <v>81.83160904215984</v>
      </c>
      <c r="AC8" s="38">
        <f>SUM($AK8:BK8)/AC$4</f>
        <v>78.800808707265034</v>
      </c>
      <c r="AD8" s="38">
        <f>SUM($AK8:BL8)/AD$4</f>
        <v>75.986494110576999</v>
      </c>
      <c r="AE8" s="38">
        <f>SUM($AK8:BM8)/AE$4</f>
        <v>73.366270175729511</v>
      </c>
      <c r="AF8" s="38">
        <f>SUM($AK8:BN8)/AF$4</f>
        <v>70.920727836538532</v>
      </c>
      <c r="AJ8" s="39" t="s">
        <v>4</v>
      </c>
      <c r="AK8" s="38">
        <v>181.97314705615531</v>
      </c>
      <c r="AL8" s="38">
        <v>206.06579202666671</v>
      </c>
      <c r="AM8" s="38">
        <v>194.18289601333336</v>
      </c>
      <c r="AN8" s="38">
        <v>182.3</v>
      </c>
      <c r="AO8" s="38">
        <v>173.5</v>
      </c>
      <c r="AP8" s="38">
        <v>164.70000000000002</v>
      </c>
      <c r="AQ8" s="38">
        <v>141.25</v>
      </c>
      <c r="AR8" s="38">
        <v>117.80000000000001</v>
      </c>
      <c r="AS8" s="38">
        <v>103.75</v>
      </c>
      <c r="AT8" s="38">
        <v>89.699999999999989</v>
      </c>
      <c r="AU8" s="38">
        <v>81.659999999999982</v>
      </c>
      <c r="AV8" s="38">
        <v>73.61999999999999</v>
      </c>
      <c r="AW8" s="38">
        <v>65.579999999999984</v>
      </c>
      <c r="AX8" s="38">
        <v>57.539999999999992</v>
      </c>
      <c r="AY8" s="38">
        <v>49.5</v>
      </c>
      <c r="AZ8" s="38">
        <v>45.42</v>
      </c>
      <c r="BA8" s="38">
        <v>41.34</v>
      </c>
      <c r="BB8" s="38">
        <v>37.260000000000005</v>
      </c>
      <c r="BC8" s="38">
        <v>33.180000000000007</v>
      </c>
      <c r="BD8" s="38">
        <v>29.1</v>
      </c>
      <c r="BE8" s="38">
        <v>23.28</v>
      </c>
      <c r="BF8" s="38">
        <v>17.46</v>
      </c>
      <c r="BG8" s="38">
        <v>11.64</v>
      </c>
      <c r="BH8" s="38">
        <v>5.82</v>
      </c>
      <c r="BI8" s="38">
        <v>0</v>
      </c>
      <c r="BJ8" s="38">
        <v>0</v>
      </c>
      <c r="BK8" s="38">
        <v>0</v>
      </c>
      <c r="BL8" s="38">
        <v>0</v>
      </c>
      <c r="BM8" s="38">
        <v>0</v>
      </c>
      <c r="BN8" s="38">
        <v>0</v>
      </c>
    </row>
    <row r="9" spans="2:66" x14ac:dyDescent="0.25">
      <c r="B9" s="39" t="s">
        <v>81</v>
      </c>
      <c r="C9" s="38">
        <v>491.8416039190783</v>
      </c>
      <c r="D9" s="38">
        <f>SUM($AK9:AL9)/D$4</f>
        <v>520.57010128220588</v>
      </c>
      <c r="E9" s="38">
        <f>SUM($AK9:AM9)/E$4</f>
        <v>528.0965006290262</v>
      </c>
      <c r="F9" s="38">
        <f>SUM($AK9:AN9)/F$4</f>
        <v>530.32237547176965</v>
      </c>
      <c r="G9" s="38">
        <f>SUM($AK9:AO9)/G$4</f>
        <v>518.10790037741572</v>
      </c>
      <c r="H9" s="38">
        <f>SUM($AK9:AP9)/H$4</f>
        <v>498.6732503145131</v>
      </c>
      <c r="I9" s="38">
        <f>SUM($AK9:AQ9)/I$4</f>
        <v>466.72707169815413</v>
      </c>
      <c r="J9" s="38">
        <f>SUM($AK9:AR9)/J$4</f>
        <v>426.96118773588483</v>
      </c>
      <c r="K9" s="38">
        <f>SUM($AK9:AS9)/K$4</f>
        <v>390.87105576523095</v>
      </c>
      <c r="L9" s="38">
        <f>SUM($AK9:AT9)/L$4</f>
        <v>357.35395018870787</v>
      </c>
      <c r="M9" s="38">
        <f>SUM($AK9:AU9)/M$4</f>
        <v>329.71450017155263</v>
      </c>
      <c r="N9" s="38">
        <f>SUM($AK9:AV9)/N$4</f>
        <v>306.48329182392325</v>
      </c>
      <c r="O9" s="38">
        <f>SUM($AK9:AW9)/O$4</f>
        <v>286.64303860669838</v>
      </c>
      <c r="P9" s="38">
        <f>SUM($AK9:AX9)/P$4</f>
        <v>269.46710727764849</v>
      </c>
      <c r="Q9" s="38">
        <f>SUM($AK9:AY9)/Q$4</f>
        <v>254.42263345913858</v>
      </c>
      <c r="R9" s="38">
        <f>SUM($AK9:AZ9)/R$4</f>
        <v>241.08246886794242</v>
      </c>
      <c r="S9" s="38">
        <f>SUM($AK9:BA9)/S$4</f>
        <v>229.14585305218111</v>
      </c>
      <c r="T9" s="38">
        <f>SUM($AK9:BB9)/T$4</f>
        <v>218.37886121594883</v>
      </c>
      <c r="U9" s="38">
        <f>SUM($AK9:BC9)/U$4</f>
        <v>208.59681588879363</v>
      </c>
      <c r="V9" s="38">
        <f>SUM($AK9:BD9)/V$4</f>
        <v>199.65197509435393</v>
      </c>
      <c r="W9" s="38">
        <f>SUM($AK9:BE9)/W$4</f>
        <v>191.39616675652755</v>
      </c>
      <c r="X9" s="38">
        <f>SUM($AK9:BF9)/X$4</f>
        <v>183.73543190395813</v>
      </c>
      <c r="Y9" s="38">
        <f>SUM($AK9:BG9)/Y$4</f>
        <v>176.59215225595995</v>
      </c>
      <c r="Z9" s="38">
        <f>SUM($AK9:BH9)/Z$4</f>
        <v>169.90164591196162</v>
      </c>
      <c r="AA9" s="38">
        <f>SUM($AK9:BI9)/AA$4</f>
        <v>163.60958007548317</v>
      </c>
      <c r="AB9" s="38">
        <f>SUM($AK9:BJ9)/AB$4</f>
        <v>157.93151930334918</v>
      </c>
      <c r="AC9" s="38">
        <f>SUM($AK9:BK9)/AC$4</f>
        <v>152.79924081063254</v>
      </c>
      <c r="AD9" s="38">
        <f>SUM($AK9:BL9)/AD$4</f>
        <v>148.15426792453852</v>
      </c>
      <c r="AE9" s="38">
        <f>SUM($AK9:BM9)/AE$4</f>
        <v>143.94618972024406</v>
      </c>
      <c r="AF9" s="38">
        <f>SUM($AK9:BN9)/AF$4</f>
        <v>140.13131672956928</v>
      </c>
      <c r="AJ9" s="39" t="s">
        <v>81</v>
      </c>
      <c r="AK9" s="38">
        <v>491.8416039190783</v>
      </c>
      <c r="AL9" s="38">
        <v>549.29859864533341</v>
      </c>
      <c r="AM9" s="38">
        <v>543.14929932266671</v>
      </c>
      <c r="AN9" s="38">
        <v>537</v>
      </c>
      <c r="AO9" s="38">
        <v>469.25</v>
      </c>
      <c r="AP9" s="38">
        <v>401.5</v>
      </c>
      <c r="AQ9" s="38">
        <v>275.05</v>
      </c>
      <c r="AR9" s="38">
        <v>148.60000000000002</v>
      </c>
      <c r="AS9" s="38">
        <v>102.15</v>
      </c>
      <c r="AT9" s="38">
        <v>55.699999999999989</v>
      </c>
      <c r="AU9" s="38">
        <v>53.319999999999986</v>
      </c>
      <c r="AV9" s="38">
        <v>50.939999999999991</v>
      </c>
      <c r="AW9" s="38">
        <v>48.559999999999988</v>
      </c>
      <c r="AX9" s="38">
        <v>46.179999999999993</v>
      </c>
      <c r="AY9" s="38">
        <v>43.79999999999999</v>
      </c>
      <c r="AZ9" s="38">
        <v>40.97999999999999</v>
      </c>
      <c r="BA9" s="38">
        <v>38.159999999999997</v>
      </c>
      <c r="BB9" s="38">
        <v>35.339999999999996</v>
      </c>
      <c r="BC9" s="38">
        <v>32.519999999999996</v>
      </c>
      <c r="BD9" s="38">
        <v>29.7</v>
      </c>
      <c r="BE9" s="38">
        <v>26.279999999999998</v>
      </c>
      <c r="BF9" s="38">
        <v>22.86</v>
      </c>
      <c r="BG9" s="38">
        <v>19.439999999999998</v>
      </c>
      <c r="BH9" s="38">
        <v>16.02</v>
      </c>
      <c r="BI9" s="38">
        <v>12.600000000000001</v>
      </c>
      <c r="BJ9" s="38">
        <v>15.98</v>
      </c>
      <c r="BK9" s="38">
        <v>19.36</v>
      </c>
      <c r="BL9" s="38">
        <v>22.740000000000002</v>
      </c>
      <c r="BM9" s="38">
        <v>26.12</v>
      </c>
      <c r="BN9" s="38">
        <v>29.5</v>
      </c>
    </row>
    <row r="10" spans="2:66" x14ac:dyDescent="0.25">
      <c r="B10" s="39" t="s">
        <v>82</v>
      </c>
      <c r="C10" s="38">
        <v>244.17490701260999</v>
      </c>
      <c r="D10" s="38">
        <f>SUM($AK10:AL10)/D$4</f>
        <v>241.67763022097165</v>
      </c>
      <c r="E10" s="38">
        <f>SUM($AK10:AM10)/E$4</f>
        <v>242.23181238553664</v>
      </c>
      <c r="F10" s="38">
        <f>SUM($AK10:AN10)/F$4</f>
        <v>243.54885928915249</v>
      </c>
      <c r="G10" s="38">
        <f>SUM($AK10:AO10)/G$4</f>
        <v>243.95908743132199</v>
      </c>
      <c r="H10" s="38">
        <f>SUM($AK10:AP10)/H$4</f>
        <v>243.91590619276835</v>
      </c>
      <c r="I10" s="38">
        <f>SUM($AK10:AQ10)/I$4</f>
        <v>243.1350624509443</v>
      </c>
      <c r="J10" s="38">
        <f>SUM($AK10:AR10)/J$4</f>
        <v>241.89317964457626</v>
      </c>
      <c r="K10" s="38">
        <f>SUM($AK10:AS10)/K$4</f>
        <v>239.94393746184556</v>
      </c>
      <c r="L10" s="38">
        <f>SUM($AK10:AT10)/L$4</f>
        <v>237.49954371566099</v>
      </c>
      <c r="M10" s="38">
        <f>SUM($AK10:AU10)/M$4</f>
        <v>234.94867610514638</v>
      </c>
      <c r="N10" s="38">
        <f>SUM($AK10:AV10)/N$4</f>
        <v>232.31795309638417</v>
      </c>
      <c r="O10" s="38">
        <f>SUM($AK10:AW10)/O$4</f>
        <v>229.62580285820079</v>
      </c>
      <c r="P10" s="38">
        <f>SUM($AK10:AX10)/P$4</f>
        <v>226.88538836832933</v>
      </c>
      <c r="Q10" s="38">
        <f>SUM($AK10:AY10)/Q$4</f>
        <v>224.10636247710735</v>
      </c>
      <c r="R10" s="38">
        <f>SUM($AK10:AZ10)/R$4</f>
        <v>221.64721482228816</v>
      </c>
      <c r="S10" s="38">
        <f>SUM($AK10:BA10)/S$4</f>
        <v>219.45149630333003</v>
      </c>
      <c r="T10" s="38">
        <f>SUM($AK10:BB10)/T$4</f>
        <v>217.47530206425617</v>
      </c>
      <c r="U10" s="38">
        <f>SUM($AK10:BC10)/U$4</f>
        <v>215.68397037666372</v>
      </c>
      <c r="V10" s="38">
        <f>SUM($AK10:BD10)/V$4</f>
        <v>214.04977185783054</v>
      </c>
      <c r="W10" s="38">
        <f>SUM($AK10:BE10)/W$4</f>
        <v>212.70549700745764</v>
      </c>
      <c r="X10" s="38">
        <f>SUM($AK10:BF10)/X$4</f>
        <v>211.61161077984596</v>
      </c>
      <c r="Y10" s="38">
        <f>SUM($AK10:BG10)/Y$4</f>
        <v>210.73545378941787</v>
      </c>
      <c r="Z10" s="38">
        <f>SUM($AK10:BH10)/Z$4</f>
        <v>210.04980988152545</v>
      </c>
      <c r="AA10" s="38">
        <f>SUM($AK10:BI10)/AA$4</f>
        <v>209.53181748626446</v>
      </c>
      <c r="AB10" s="38">
        <f>SUM($AK10:BJ10)/AB$4</f>
        <v>209.21443989063889</v>
      </c>
      <c r="AC10" s="38">
        <f>SUM($AK10:BK10)/AC$4</f>
        <v>209.07538656135597</v>
      </c>
      <c r="AD10" s="38">
        <f>SUM($AK10:BL10)/AD$4</f>
        <v>209.09555132702184</v>
      </c>
      <c r="AE10" s="38">
        <f>SUM($AK10:BM10)/AE$4</f>
        <v>209.25846335022797</v>
      </c>
      <c r="AF10" s="38">
        <f>SUM($AK10:BN10)/AF$4</f>
        <v>209.54984790522036</v>
      </c>
      <c r="AJ10" s="39" t="s">
        <v>82</v>
      </c>
      <c r="AK10" s="38">
        <v>244.17490701260999</v>
      </c>
      <c r="AL10" s="38">
        <v>239.18035342933331</v>
      </c>
      <c r="AM10" s="38">
        <v>243.34017671466665</v>
      </c>
      <c r="AN10" s="38">
        <v>247.5</v>
      </c>
      <c r="AO10" s="38">
        <v>245.6</v>
      </c>
      <c r="AP10" s="38">
        <v>243.7</v>
      </c>
      <c r="AQ10" s="38">
        <v>238.45</v>
      </c>
      <c r="AR10" s="38">
        <v>233.2</v>
      </c>
      <c r="AS10" s="38">
        <v>224.35</v>
      </c>
      <c r="AT10" s="38">
        <v>215.5</v>
      </c>
      <c r="AU10" s="38">
        <v>209.44</v>
      </c>
      <c r="AV10" s="38">
        <v>203.38</v>
      </c>
      <c r="AW10" s="38">
        <v>197.32</v>
      </c>
      <c r="AX10" s="38">
        <v>191.26</v>
      </c>
      <c r="AY10" s="38">
        <v>185.2</v>
      </c>
      <c r="AZ10" s="38">
        <v>184.76</v>
      </c>
      <c r="BA10" s="38">
        <v>184.32</v>
      </c>
      <c r="BB10" s="38">
        <v>183.88</v>
      </c>
      <c r="BC10" s="38">
        <v>183.44</v>
      </c>
      <c r="BD10" s="38">
        <v>183</v>
      </c>
      <c r="BE10" s="38">
        <v>185.82</v>
      </c>
      <c r="BF10" s="38">
        <v>188.64</v>
      </c>
      <c r="BG10" s="38">
        <v>191.46</v>
      </c>
      <c r="BH10" s="38">
        <v>194.28</v>
      </c>
      <c r="BI10" s="38">
        <v>197.10000000000002</v>
      </c>
      <c r="BJ10" s="38">
        <v>201.28000000000003</v>
      </c>
      <c r="BK10" s="38">
        <v>205.46000000000004</v>
      </c>
      <c r="BL10" s="38">
        <v>209.64000000000001</v>
      </c>
      <c r="BM10" s="38">
        <v>213.82000000000002</v>
      </c>
      <c r="BN10" s="38">
        <v>218.00000000000003</v>
      </c>
    </row>
    <row r="11" spans="2:66" x14ac:dyDescent="0.25">
      <c r="B11" s="39" t="s">
        <v>83</v>
      </c>
      <c r="C11" s="38">
        <v>317.66533611539506</v>
      </c>
      <c r="D11" s="38">
        <f>SUM($AK11:AL11)/D$4</f>
        <v>346.03402468703086</v>
      </c>
      <c r="E11" s="38">
        <f>SUM($AK11:AM11)/E$4</f>
        <v>348.73980200113169</v>
      </c>
      <c r="F11" s="38">
        <f>SUM($AK11:AN11)/F$4</f>
        <v>345.02985150084874</v>
      </c>
      <c r="G11" s="38">
        <f>SUM($AK11:AO11)/G$4</f>
        <v>340.44388120067896</v>
      </c>
      <c r="H11" s="38">
        <f>SUM($AK11:AP11)/H$4</f>
        <v>335.41990100056586</v>
      </c>
      <c r="I11" s="38">
        <f>SUM($AK11:AQ11)/I$4</f>
        <v>328.93848657191359</v>
      </c>
      <c r="J11" s="38">
        <f>SUM($AK11:AR11)/J$4</f>
        <v>321.54617575042442</v>
      </c>
      <c r="K11" s="38">
        <f>SUM($AK11:AS11)/K$4</f>
        <v>314.48548955593282</v>
      </c>
      <c r="L11" s="38">
        <f>SUM($AK11:AT11)/L$4</f>
        <v>307.65694060033951</v>
      </c>
      <c r="M11" s="38">
        <f>SUM($AK11:AU11)/M$4</f>
        <v>301.20994600030866</v>
      </c>
      <c r="N11" s="38">
        <f>SUM($AK11:AV11)/N$4</f>
        <v>295.0491171669496</v>
      </c>
      <c r="O11" s="38">
        <f>SUM($AK11:AW11)/O$4</f>
        <v>289.10841584641503</v>
      </c>
      <c r="P11" s="38">
        <f>SUM($AK11:AX11)/P$4</f>
        <v>283.34067185738542</v>
      </c>
      <c r="Q11" s="38">
        <f>SUM($AK11:AY11)/Q$4</f>
        <v>277.71129373355967</v>
      </c>
      <c r="R11" s="38">
        <f>SUM($AK11:AZ11)/R$4</f>
        <v>272.6305878752122</v>
      </c>
      <c r="S11" s="38">
        <f>SUM($AK11:BA11)/S$4</f>
        <v>268.00172976490558</v>
      </c>
      <c r="T11" s="38">
        <f>SUM($AK11:BB11)/T$4</f>
        <v>263.74941144463304</v>
      </c>
      <c r="U11" s="38">
        <f>SUM($AK11:BC11)/U$4</f>
        <v>259.81417926333654</v>
      </c>
      <c r="V11" s="38">
        <f>SUM($AK11:BD11)/V$4</f>
        <v>256.14847030016972</v>
      </c>
      <c r="W11" s="38">
        <f>SUM($AK11:BE11)/W$4</f>
        <v>252.94330504778068</v>
      </c>
      <c r="X11" s="38">
        <f>SUM($AK11:BF11)/X$4</f>
        <v>250.13588209106339</v>
      </c>
      <c r="Y11" s="38">
        <f>SUM($AK11:BG11)/Y$4</f>
        <v>247.67432200014761</v>
      </c>
      <c r="Z11" s="38">
        <f>SUM($AK11:BH11)/Z$4</f>
        <v>245.51539191680811</v>
      </c>
      <c r="AA11" s="38">
        <f>SUM($AK11:BI11)/AA$4</f>
        <v>243.62277624013578</v>
      </c>
      <c r="AB11" s="38">
        <f>SUM($AK11:BJ11)/AB$4</f>
        <v>242.25036176936132</v>
      </c>
      <c r="AC11" s="38">
        <f>SUM($AK11:BK11)/AC$4</f>
        <v>241.34034837049609</v>
      </c>
      <c r="AD11" s="38">
        <f>SUM($AK11:BL11)/AD$4</f>
        <v>240.84319307154982</v>
      </c>
      <c r="AE11" s="38">
        <f>SUM($AK11:BM11)/AE$4</f>
        <v>240.71618641391015</v>
      </c>
      <c r="AF11" s="38">
        <f>SUM($AK11:BN11)/AF$4</f>
        <v>240.92231353344647</v>
      </c>
      <c r="AJ11" s="39" t="s">
        <v>83</v>
      </c>
      <c r="AK11" s="38">
        <v>317.66533611539506</v>
      </c>
      <c r="AL11" s="38">
        <v>374.40271325866667</v>
      </c>
      <c r="AM11" s="38">
        <v>354.15135662933335</v>
      </c>
      <c r="AN11" s="38">
        <v>333.9</v>
      </c>
      <c r="AO11" s="38">
        <v>322.10000000000002</v>
      </c>
      <c r="AP11" s="38">
        <v>310.30000000000007</v>
      </c>
      <c r="AQ11" s="38">
        <v>290.05000000000007</v>
      </c>
      <c r="AR11" s="38">
        <v>269.80000000000007</v>
      </c>
      <c r="AS11" s="38">
        <v>258</v>
      </c>
      <c r="AT11" s="38">
        <v>246.19999999999996</v>
      </c>
      <c r="AU11" s="38">
        <v>236.73999999999995</v>
      </c>
      <c r="AV11" s="38">
        <v>227.27999999999997</v>
      </c>
      <c r="AW11" s="38">
        <v>217.82</v>
      </c>
      <c r="AX11" s="38">
        <v>208.35999999999999</v>
      </c>
      <c r="AY11" s="38">
        <v>198.9</v>
      </c>
      <c r="AZ11" s="38">
        <v>196.42</v>
      </c>
      <c r="BA11" s="38">
        <v>193.94</v>
      </c>
      <c r="BB11" s="38">
        <v>191.45999999999998</v>
      </c>
      <c r="BC11" s="38">
        <v>188.98</v>
      </c>
      <c r="BD11" s="38">
        <v>186.5</v>
      </c>
      <c r="BE11" s="38">
        <v>188.84</v>
      </c>
      <c r="BF11" s="38">
        <v>191.17999999999998</v>
      </c>
      <c r="BG11" s="38">
        <v>193.51999999999998</v>
      </c>
      <c r="BH11" s="38">
        <v>195.85999999999999</v>
      </c>
      <c r="BI11" s="38">
        <v>198.20000000000002</v>
      </c>
      <c r="BJ11" s="38">
        <v>207.94000000000003</v>
      </c>
      <c r="BK11" s="38">
        <v>217.68</v>
      </c>
      <c r="BL11" s="38">
        <v>227.42000000000002</v>
      </c>
      <c r="BM11" s="38">
        <v>237.16000000000003</v>
      </c>
      <c r="BN11" s="38">
        <v>246.90000000000003</v>
      </c>
    </row>
    <row r="12" spans="2:66" x14ac:dyDescent="0.25">
      <c r="B12" s="39" t="s">
        <v>84</v>
      </c>
      <c r="C12" s="38">
        <v>365.48670960718493</v>
      </c>
      <c r="D12" s="38">
        <f>SUM($AK12:AL12)/D$4</f>
        <v>371.50203564625917</v>
      </c>
      <c r="E12" s="38">
        <f>SUM($AK12:AM12)/E$4</f>
        <v>372.72091737839497</v>
      </c>
      <c r="F12" s="38">
        <f>SUM($AK12:AN12)/F$4</f>
        <v>372.74068803379623</v>
      </c>
      <c r="G12" s="38">
        <f>SUM($AK12:AO12)/G$4</f>
        <v>366.64255042703701</v>
      </c>
      <c r="H12" s="38">
        <f>SUM($AK12:AP12)/H$4</f>
        <v>357.48545868919746</v>
      </c>
      <c r="I12" s="38">
        <f>SUM($AK12:AQ12)/I$4</f>
        <v>347.38753601931211</v>
      </c>
      <c r="J12" s="38">
        <f>SUM($AK12:AR12)/J$4</f>
        <v>336.70159401689813</v>
      </c>
      <c r="K12" s="38">
        <f>SUM($AK12:AS12)/K$4</f>
        <v>326.55697245946499</v>
      </c>
      <c r="L12" s="38">
        <f>SUM($AK12:AT12)/L$4</f>
        <v>316.79127521351853</v>
      </c>
      <c r="M12" s="38">
        <f>SUM($AK12:AU12)/M$4</f>
        <v>307.6902501941077</v>
      </c>
      <c r="N12" s="38">
        <f>SUM($AK12:AV12)/N$4</f>
        <v>299.08772934459876</v>
      </c>
      <c r="O12" s="38">
        <f>SUM($AK12:AW12)/O$4</f>
        <v>290.86867324116804</v>
      </c>
      <c r="P12" s="38">
        <f>SUM($AK12:AX12)/P$4</f>
        <v>282.95091086679889</v>
      </c>
      <c r="Q12" s="38">
        <f>SUM($AK12:AY12)/Q$4</f>
        <v>275.27418347567897</v>
      </c>
      <c r="R12" s="38">
        <f>SUM($AK12:AZ12)/R$4</f>
        <v>268.32704700844903</v>
      </c>
      <c r="S12" s="38">
        <f>SUM($AK12:BA12)/S$4</f>
        <v>261.98075012559906</v>
      </c>
      <c r="T12" s="38">
        <f>SUM($AK12:BB12)/T$4</f>
        <v>256.13515289639912</v>
      </c>
      <c r="U12" s="38">
        <f>SUM($AK12:BC12)/U$4</f>
        <v>250.71119748079917</v>
      </c>
      <c r="V12" s="38">
        <f>SUM($AK12:BD12)/V$4</f>
        <v>245.64563760675918</v>
      </c>
      <c r="W12" s="38">
        <f>SUM($AK12:BE12)/W$4</f>
        <v>240.91203581596113</v>
      </c>
      <c r="X12" s="38">
        <f>SUM($AK12:BF12)/X$4</f>
        <v>236.4651250970538</v>
      </c>
      <c r="Y12" s="38">
        <f>SUM($AK12:BG12)/Y$4</f>
        <v>232.26751096239929</v>
      </c>
      <c r="Z12" s="38">
        <f>SUM($AK12:BH12)/Z$4</f>
        <v>228.28803133896599</v>
      </c>
      <c r="AA12" s="38">
        <f>SUM($AK12:BI12)/AA$4</f>
        <v>224.50051008540737</v>
      </c>
      <c r="AB12" s="38">
        <f>SUM($AK12:BJ12)/AB$4</f>
        <v>221.24433662058402</v>
      </c>
      <c r="AC12" s="38">
        <f>SUM($AK12:BK12)/AC$4</f>
        <v>218.46047230130313</v>
      </c>
      <c r="AD12" s="38">
        <f>SUM($AK12:BL12)/AD$4</f>
        <v>216.09831257625657</v>
      </c>
      <c r="AE12" s="38">
        <f>SUM($AK12:BM12)/AE$4</f>
        <v>214.11423283224775</v>
      </c>
      <c r="AF12" s="38">
        <f>SUM($AK12:BN12)/AF$4</f>
        <v>212.47042507117283</v>
      </c>
      <c r="AJ12" s="39" t="s">
        <v>84</v>
      </c>
      <c r="AK12" s="38">
        <v>365.48670960718493</v>
      </c>
      <c r="AL12" s="38">
        <v>377.51736168533336</v>
      </c>
      <c r="AM12" s="38">
        <v>375.15868084266668</v>
      </c>
      <c r="AN12" s="38">
        <v>372.8</v>
      </c>
      <c r="AO12" s="38">
        <v>342.25</v>
      </c>
      <c r="AP12" s="38">
        <v>311.7</v>
      </c>
      <c r="AQ12" s="38">
        <v>286.79999999999995</v>
      </c>
      <c r="AR12" s="38">
        <v>261.89999999999998</v>
      </c>
      <c r="AS12" s="38">
        <v>245.4</v>
      </c>
      <c r="AT12" s="38">
        <v>228.90000000000003</v>
      </c>
      <c r="AU12" s="38">
        <v>216.68000000000004</v>
      </c>
      <c r="AV12" s="38">
        <v>204.46000000000004</v>
      </c>
      <c r="AW12" s="38">
        <v>192.24</v>
      </c>
      <c r="AX12" s="38">
        <v>180.02000000000004</v>
      </c>
      <c r="AY12" s="38">
        <v>167.8</v>
      </c>
      <c r="AZ12" s="38">
        <v>164.12</v>
      </c>
      <c r="BA12" s="38">
        <v>160.44000000000003</v>
      </c>
      <c r="BB12" s="38">
        <v>156.76000000000002</v>
      </c>
      <c r="BC12" s="38">
        <v>153.08000000000001</v>
      </c>
      <c r="BD12" s="38">
        <v>149.4</v>
      </c>
      <c r="BE12" s="38">
        <v>146.24</v>
      </c>
      <c r="BF12" s="38">
        <v>143.07999999999998</v>
      </c>
      <c r="BG12" s="38">
        <v>139.91999999999999</v>
      </c>
      <c r="BH12" s="38">
        <v>136.76</v>
      </c>
      <c r="BI12" s="38">
        <v>133.59999999999997</v>
      </c>
      <c r="BJ12" s="38">
        <v>139.83999999999997</v>
      </c>
      <c r="BK12" s="38">
        <v>146.07999999999998</v>
      </c>
      <c r="BL12" s="38">
        <v>152.32</v>
      </c>
      <c r="BM12" s="38">
        <v>158.56</v>
      </c>
      <c r="BN12" s="38">
        <v>164.8</v>
      </c>
    </row>
    <row r="13" spans="2:66" x14ac:dyDescent="0.25">
      <c r="B13" s="39" t="s">
        <v>85</v>
      </c>
      <c r="C13" s="38">
        <v>322.69935589222536</v>
      </c>
      <c r="D13" s="38">
        <f>SUM($AK13:AL13)/D$4</f>
        <v>334.87645601011263</v>
      </c>
      <c r="E13" s="38">
        <f>SUM($AK13:AM13)/E$4</f>
        <v>339.34323002807508</v>
      </c>
      <c r="F13" s="38">
        <f>SUM($AK13:AN13)/F$4</f>
        <v>341.8824225210563</v>
      </c>
      <c r="G13" s="38">
        <f>SUM($AK13:AO13)/G$4</f>
        <v>338.04593801684507</v>
      </c>
      <c r="H13" s="38">
        <f>SUM($AK13:AP13)/H$4</f>
        <v>331.02161501403754</v>
      </c>
      <c r="I13" s="38">
        <f>SUM($AK13:AQ13)/I$4</f>
        <v>321.41852715488938</v>
      </c>
      <c r="J13" s="38">
        <f>SUM($AK13:AR13)/J$4</f>
        <v>310.20371126052817</v>
      </c>
      <c r="K13" s="38">
        <f>SUM($AK13:AS13)/K$4</f>
        <v>299.70329889824723</v>
      </c>
      <c r="L13" s="38">
        <f>SUM($AK13:AT13)/L$4</f>
        <v>289.70296900842249</v>
      </c>
      <c r="M13" s="38">
        <f>SUM($AK13:AU13)/M$4</f>
        <v>280.50088091674775</v>
      </c>
      <c r="N13" s="38">
        <f>SUM($AK13:AV13)/N$4</f>
        <v>271.8974741736854</v>
      </c>
      <c r="O13" s="38">
        <f>SUM($AK13:AW13)/O$4</f>
        <v>263.75459154494035</v>
      </c>
      <c r="P13" s="38">
        <f>SUM($AK13:AX13)/P$4</f>
        <v>255.97354929173034</v>
      </c>
      <c r="Q13" s="38">
        <f>SUM($AK13:AY13)/Q$4</f>
        <v>248.48197933894832</v>
      </c>
      <c r="R13" s="38">
        <f>SUM($AK13:AZ13)/R$4</f>
        <v>241.54560563026405</v>
      </c>
      <c r="S13" s="38">
        <f>SUM($AK13:BA13)/S$4</f>
        <v>235.06645235789557</v>
      </c>
      <c r="T13" s="38">
        <f>SUM($AK13:BB13)/T$4</f>
        <v>228.96831611579026</v>
      </c>
      <c r="U13" s="38">
        <f>SUM($AK13:BC13)/U$4</f>
        <v>223.19103632022234</v>
      </c>
      <c r="V13" s="38">
        <f>SUM($AK13:BD13)/V$4</f>
        <v>217.68648450421125</v>
      </c>
      <c r="W13" s="38">
        <f>SUM($AK13:BE13)/W$4</f>
        <v>212.53855667067737</v>
      </c>
      <c r="X13" s="38">
        <f>SUM($AK13:BF13)/X$4</f>
        <v>207.69862227655568</v>
      </c>
      <c r="Y13" s="38">
        <f>SUM($AK13:BG13)/Y$4</f>
        <v>203.12650826453154</v>
      </c>
      <c r="Z13" s="38">
        <f>SUM($AK13:BH13)/Z$4</f>
        <v>198.78873708684273</v>
      </c>
      <c r="AA13" s="38">
        <f>SUM($AK13:BI13)/AA$4</f>
        <v>194.65718760336901</v>
      </c>
      <c r="AB13" s="38">
        <f>SUM($AK13:BJ13)/AB$4</f>
        <v>191.09421884939331</v>
      </c>
      <c r="AC13" s="38">
        <f>SUM($AK13:BK13)/AC$4</f>
        <v>188.03665518830465</v>
      </c>
      <c r="AD13" s="38">
        <f>SUM($AK13:BL13)/AD$4</f>
        <v>185.43034607443664</v>
      </c>
      <c r="AE13" s="38">
        <f>SUM($AK13:BM13)/AE$4</f>
        <v>183.22861000290436</v>
      </c>
      <c r="AF13" s="38">
        <f>SUM($AK13:BN13)/AF$4</f>
        <v>181.39098966947421</v>
      </c>
      <c r="AJ13" s="39" t="s">
        <v>85</v>
      </c>
      <c r="AK13" s="38">
        <v>322.69935589222536</v>
      </c>
      <c r="AL13" s="38">
        <v>347.05355612799997</v>
      </c>
      <c r="AM13" s="38">
        <v>348.27677806399998</v>
      </c>
      <c r="AN13" s="38">
        <v>349.5</v>
      </c>
      <c r="AO13" s="38">
        <v>322.7</v>
      </c>
      <c r="AP13" s="38">
        <v>295.89999999999998</v>
      </c>
      <c r="AQ13" s="38">
        <v>263.79999999999995</v>
      </c>
      <c r="AR13" s="38">
        <v>231.7</v>
      </c>
      <c r="AS13" s="38">
        <v>215.7</v>
      </c>
      <c r="AT13" s="38">
        <v>199.69999999999996</v>
      </c>
      <c r="AU13" s="38">
        <v>188.47999999999996</v>
      </c>
      <c r="AV13" s="38">
        <v>177.25999999999996</v>
      </c>
      <c r="AW13" s="38">
        <v>166.03999999999996</v>
      </c>
      <c r="AX13" s="38">
        <v>154.81999999999996</v>
      </c>
      <c r="AY13" s="38">
        <v>143.59999999999994</v>
      </c>
      <c r="AZ13" s="38">
        <v>137.49999999999994</v>
      </c>
      <c r="BA13" s="38">
        <v>131.39999999999995</v>
      </c>
      <c r="BB13" s="38">
        <v>125.29999999999995</v>
      </c>
      <c r="BC13" s="38">
        <v>119.19999999999996</v>
      </c>
      <c r="BD13" s="38">
        <v>113.09999999999995</v>
      </c>
      <c r="BE13" s="38">
        <v>109.57999999999997</v>
      </c>
      <c r="BF13" s="38">
        <v>106.05999999999997</v>
      </c>
      <c r="BG13" s="38">
        <v>102.53999999999998</v>
      </c>
      <c r="BH13" s="38">
        <v>99.019999999999982</v>
      </c>
      <c r="BI13" s="38">
        <v>95.5</v>
      </c>
      <c r="BJ13" s="38">
        <v>102.02</v>
      </c>
      <c r="BK13" s="38">
        <v>108.53999999999999</v>
      </c>
      <c r="BL13" s="38">
        <v>115.06</v>
      </c>
      <c r="BM13" s="38">
        <v>121.58</v>
      </c>
      <c r="BN13" s="38">
        <v>128.1</v>
      </c>
    </row>
    <row r="14" spans="2:66" x14ac:dyDescent="0.25">
      <c r="B14" s="39" t="s">
        <v>86</v>
      </c>
      <c r="C14" s="38">
        <v>285.79923795699898</v>
      </c>
      <c r="D14" s="38">
        <f>SUM($AK14:AL14)/D$4</f>
        <v>332.45788530116613</v>
      </c>
      <c r="E14" s="38">
        <f>SUM($AK14:AM14)/E$4</f>
        <v>357.29134564166628</v>
      </c>
      <c r="F14" s="38">
        <f>SUM($AK14:AN14)/F$4</f>
        <v>376.66850923124969</v>
      </c>
      <c r="G14" s="38">
        <f>SUM($AK14:AO14)/G$4</f>
        <v>376.24480738499972</v>
      </c>
      <c r="H14" s="38">
        <f>SUM($AK14:AP14)/H$4</f>
        <v>365.92067282083309</v>
      </c>
      <c r="I14" s="38">
        <f>SUM($AK14:AQ14)/I$4</f>
        <v>349.08914813214267</v>
      </c>
      <c r="J14" s="38">
        <f>SUM($AK14:AR14)/J$4</f>
        <v>328.19050461562483</v>
      </c>
      <c r="K14" s="38">
        <f>SUM($AK14:AS14)/K$4</f>
        <v>308.60267076944433</v>
      </c>
      <c r="L14" s="38">
        <f>SUM($AK14:AT14)/L$4</f>
        <v>289.93240369249986</v>
      </c>
      <c r="M14" s="38">
        <f>SUM($AK14:AU14)/M$4</f>
        <v>274.36400335681805</v>
      </c>
      <c r="N14" s="38">
        <f>SUM($AK14:AV14)/N$4</f>
        <v>261.12200307708321</v>
      </c>
      <c r="O14" s="38">
        <f>SUM($AK14:AW14)/O$4</f>
        <v>249.66954130192295</v>
      </c>
      <c r="P14" s="38">
        <f>SUM($AK14:AX14)/P$4</f>
        <v>239.62314549464276</v>
      </c>
      <c r="Q14" s="38">
        <f>SUM($AK14:AY14)/Q$4</f>
        <v>230.70160246166657</v>
      </c>
      <c r="R14" s="38">
        <f>SUM($AK14:AZ14)/R$4</f>
        <v>222.48025230781241</v>
      </c>
      <c r="S14" s="38">
        <f>SUM($AK14:BA14)/S$4</f>
        <v>214.83553158382344</v>
      </c>
      <c r="T14" s="38">
        <f>SUM($AK14:BB14)/T$4</f>
        <v>207.67133538472214</v>
      </c>
      <c r="U14" s="38">
        <f>SUM($AK14:BC14)/U$4</f>
        <v>200.91179141710518</v>
      </c>
      <c r="V14" s="38">
        <f>SUM($AK14:BD14)/V$4</f>
        <v>194.4962018462499</v>
      </c>
      <c r="W14" s="38">
        <f>SUM($AK14:BE14)/W$4</f>
        <v>188.57352556785705</v>
      </c>
      <c r="X14" s="38">
        <f>SUM($AK14:BF14)/X$4</f>
        <v>183.07654713295446</v>
      </c>
      <c r="Y14" s="38">
        <f>SUM($AK14:BG14)/Y$4</f>
        <v>177.94974073586948</v>
      </c>
      <c r="Z14" s="38">
        <f>SUM($AK14:BH14)/Z$4</f>
        <v>173.14683487187492</v>
      </c>
      <c r="AA14" s="38">
        <f>SUM($AK14:BI14)/AA$4</f>
        <v>168.6289614769999</v>
      </c>
      <c r="AB14" s="38">
        <f>SUM($AK14:BJ14)/AB$4</f>
        <v>164.68630911249991</v>
      </c>
      <c r="AC14" s="38">
        <f>SUM($AK14:BK14)/AC$4</f>
        <v>161.25496433055545</v>
      </c>
      <c r="AD14" s="38">
        <f>SUM($AK14:BL14)/AD$4</f>
        <v>158.28014417589276</v>
      </c>
      <c r="AE14" s="38">
        <f>SUM($AK14:BM14)/AE$4</f>
        <v>155.71462196293095</v>
      </c>
      <c r="AF14" s="38">
        <f>SUM($AK14:BN14)/AF$4</f>
        <v>153.51746789749993</v>
      </c>
      <c r="AJ14" s="39" t="s">
        <v>86</v>
      </c>
      <c r="AK14" s="38">
        <v>285.79923795699898</v>
      </c>
      <c r="AL14" s="38">
        <v>379.11653264533322</v>
      </c>
      <c r="AM14" s="38">
        <v>406.95826632266659</v>
      </c>
      <c r="AN14" s="38">
        <v>434.79999999999995</v>
      </c>
      <c r="AO14" s="38">
        <v>374.55</v>
      </c>
      <c r="AP14" s="38">
        <v>314.2999999999999</v>
      </c>
      <c r="AQ14" s="38">
        <v>248.09999999999994</v>
      </c>
      <c r="AR14" s="38">
        <v>181.89999999999995</v>
      </c>
      <c r="AS14" s="38">
        <v>151.89999999999998</v>
      </c>
      <c r="AT14" s="38">
        <v>121.89999999999998</v>
      </c>
      <c r="AU14" s="38">
        <v>118.67999999999998</v>
      </c>
      <c r="AV14" s="38">
        <v>115.46</v>
      </c>
      <c r="AW14" s="38">
        <v>112.24</v>
      </c>
      <c r="AX14" s="38">
        <v>109.02</v>
      </c>
      <c r="AY14" s="38">
        <v>105.8</v>
      </c>
      <c r="AZ14" s="38">
        <v>99.16</v>
      </c>
      <c r="BA14" s="38">
        <v>92.52</v>
      </c>
      <c r="BB14" s="38">
        <v>85.88</v>
      </c>
      <c r="BC14" s="38">
        <v>79.239999999999995</v>
      </c>
      <c r="BD14" s="38">
        <v>72.599999999999994</v>
      </c>
      <c r="BE14" s="38">
        <v>70.12</v>
      </c>
      <c r="BF14" s="38">
        <v>67.640000000000015</v>
      </c>
      <c r="BG14" s="38">
        <v>65.160000000000011</v>
      </c>
      <c r="BH14" s="38">
        <v>62.680000000000014</v>
      </c>
      <c r="BI14" s="38">
        <v>60.200000000000017</v>
      </c>
      <c r="BJ14" s="38">
        <v>66.12</v>
      </c>
      <c r="BK14" s="38">
        <v>72.040000000000006</v>
      </c>
      <c r="BL14" s="38">
        <v>77.959999999999994</v>
      </c>
      <c r="BM14" s="38">
        <v>83.88</v>
      </c>
      <c r="BN14" s="38">
        <v>89.799999999999983</v>
      </c>
    </row>
    <row r="15" spans="2:66" x14ac:dyDescent="0.25">
      <c r="B15" s="39" t="s">
        <v>87</v>
      </c>
      <c r="C15" s="38">
        <v>142.10469019323233</v>
      </c>
      <c r="D15" s="38">
        <f>SUM($AK15:AL15)/D$4</f>
        <v>152.67182067261615</v>
      </c>
      <c r="E15" s="38">
        <f>SUM($AK15:AM15)/E$4</f>
        <v>169.48770564041075</v>
      </c>
      <c r="F15" s="38">
        <f>SUM($AK15:AN15)/F$4</f>
        <v>187.86577923030808</v>
      </c>
      <c r="G15" s="38">
        <f>SUM($AK15:AO15)/G$4</f>
        <v>196.66262338424647</v>
      </c>
      <c r="H15" s="38">
        <f>SUM($AK15:AP15)/H$4</f>
        <v>200.66885282020539</v>
      </c>
      <c r="I15" s="38">
        <f>SUM($AK15:AQ15)/I$4</f>
        <v>200.76615956017602</v>
      </c>
      <c r="J15" s="38">
        <f>SUM($AK15:AR15)/J$4</f>
        <v>198.42038961515402</v>
      </c>
      <c r="K15" s="38">
        <f>SUM($AK15:AS15)/K$4</f>
        <v>194.28479076902579</v>
      </c>
      <c r="L15" s="38">
        <f>SUM($AK15:AT15)/L$4</f>
        <v>188.89631169212322</v>
      </c>
      <c r="M15" s="38">
        <f>SUM($AK15:AU15)/M$4</f>
        <v>183.88210153829385</v>
      </c>
      <c r="N15" s="38">
        <f>SUM($AK15:AV15)/N$4</f>
        <v>179.14859307676934</v>
      </c>
      <c r="O15" s="38">
        <f>SUM($AK15:AW15)/O$4</f>
        <v>174.63100899394095</v>
      </c>
      <c r="P15" s="38">
        <f>SUM($AK15:AX15)/P$4</f>
        <v>170.28307978008803</v>
      </c>
      <c r="Q15" s="38">
        <f>SUM($AK15:AY15)/Q$4</f>
        <v>166.07087446141549</v>
      </c>
      <c r="R15" s="38">
        <f>SUM($AK15:AZ15)/R$4</f>
        <v>162.06644480757703</v>
      </c>
      <c r="S15" s="38">
        <f>SUM($AK15:BA15)/S$4</f>
        <v>158.23312452477839</v>
      </c>
      <c r="T15" s="38">
        <f>SUM($AK15:BB15)/T$4</f>
        <v>154.54239538451293</v>
      </c>
      <c r="U15" s="38">
        <f>SUM($AK15:BC15)/U$4</f>
        <v>150.97174299585436</v>
      </c>
      <c r="V15" s="38">
        <f>SUM($AK15:BD15)/V$4</f>
        <v>147.50315584606162</v>
      </c>
      <c r="W15" s="38">
        <f>SUM($AK15:BE15)/W$4</f>
        <v>144.11729128196345</v>
      </c>
      <c r="X15" s="38">
        <f>SUM($AK15:BF15)/X$4</f>
        <v>140.80286895096512</v>
      </c>
      <c r="Y15" s="38">
        <f>SUM($AK15:BG15)/Y$4</f>
        <v>137.55057030092314</v>
      </c>
      <c r="Z15" s="38">
        <f>SUM($AK15:BH15)/Z$4</f>
        <v>134.35262987171802</v>
      </c>
      <c r="AA15" s="38">
        <f>SUM($AK15:BI15)/AA$4</f>
        <v>131.20252467684929</v>
      </c>
      <c r="AB15" s="38">
        <f>SUM($AK15:BJ15)/AB$4</f>
        <v>128.46935065081664</v>
      </c>
      <c r="AC15" s="38">
        <f>SUM($AK15:BK15)/AC$4</f>
        <v>126.10678210819378</v>
      </c>
      <c r="AD15" s="38">
        <f>SUM($AK15:BL15)/AD$4</f>
        <v>124.07511131861543</v>
      </c>
      <c r="AE15" s="38">
        <f>SUM($AK15:BM15)/AE$4</f>
        <v>122.34010748004249</v>
      </c>
      <c r="AF15" s="38">
        <f>SUM($AK15:BN15)/AF$4</f>
        <v>120.87210389737442</v>
      </c>
      <c r="AJ15" s="39" t="s">
        <v>87</v>
      </c>
      <c r="AK15" s="38">
        <v>142.10469019323233</v>
      </c>
      <c r="AL15" s="38">
        <v>163.23895115199994</v>
      </c>
      <c r="AM15" s="38">
        <v>203.11947557599996</v>
      </c>
      <c r="AN15" s="38">
        <v>243</v>
      </c>
      <c r="AO15" s="38">
        <v>231.85</v>
      </c>
      <c r="AP15" s="38">
        <v>220.70000000000002</v>
      </c>
      <c r="AQ15" s="38">
        <v>201.35000000000002</v>
      </c>
      <c r="AR15" s="38">
        <v>182</v>
      </c>
      <c r="AS15" s="38">
        <v>161.19999999999999</v>
      </c>
      <c r="AT15" s="38">
        <v>140.4</v>
      </c>
      <c r="AU15" s="38">
        <v>133.74</v>
      </c>
      <c r="AV15" s="38">
        <v>127.08000000000001</v>
      </c>
      <c r="AW15" s="38">
        <v>120.42</v>
      </c>
      <c r="AX15" s="38">
        <v>113.76</v>
      </c>
      <c r="AY15" s="38">
        <v>107.1</v>
      </c>
      <c r="AZ15" s="38">
        <v>101.99999999999999</v>
      </c>
      <c r="BA15" s="38">
        <v>96.899999999999991</v>
      </c>
      <c r="BB15" s="38">
        <v>91.799999999999983</v>
      </c>
      <c r="BC15" s="38">
        <v>86.699999999999989</v>
      </c>
      <c r="BD15" s="38">
        <v>81.59999999999998</v>
      </c>
      <c r="BE15" s="38">
        <v>76.399999999999991</v>
      </c>
      <c r="BF15" s="38">
        <v>71.199999999999989</v>
      </c>
      <c r="BG15" s="38">
        <v>65.999999999999986</v>
      </c>
      <c r="BH15" s="38">
        <v>60.79999999999999</v>
      </c>
      <c r="BI15" s="38">
        <v>55.599999999999994</v>
      </c>
      <c r="BJ15" s="38">
        <v>60.139999999999993</v>
      </c>
      <c r="BK15" s="38">
        <v>64.679999999999993</v>
      </c>
      <c r="BL15" s="38">
        <v>69.219999999999985</v>
      </c>
      <c r="BM15" s="38">
        <v>73.759999999999991</v>
      </c>
      <c r="BN15" s="38">
        <v>78.299999999999983</v>
      </c>
    </row>
    <row r="16" spans="2:66" x14ac:dyDescent="0.25">
      <c r="B16" s="39" t="s">
        <v>88</v>
      </c>
      <c r="C16" s="38">
        <v>213.91635670869999</v>
      </c>
      <c r="D16" s="38">
        <f>SUM($AK16:AL16)/D$4</f>
        <v>255.07684522901667</v>
      </c>
      <c r="E16" s="38">
        <f>SUM($AK16:AM16)/E$4</f>
        <v>268.15745244423334</v>
      </c>
      <c r="F16" s="38">
        <f>SUM($AK16:AN16)/F$4</f>
        <v>274.21808933317504</v>
      </c>
      <c r="G16" s="38">
        <f>SUM($AK16:AO16)/G$4</f>
        <v>272.60447146654008</v>
      </c>
      <c r="H16" s="38">
        <f>SUM($AK16:AP16)/H$4</f>
        <v>267.15372622211675</v>
      </c>
      <c r="I16" s="38">
        <f>SUM($AK16:AQ16)/I$4</f>
        <v>256.04605104752864</v>
      </c>
      <c r="J16" s="38">
        <f>SUM($AK16:AR16)/J$4</f>
        <v>241.40279466658757</v>
      </c>
      <c r="K16" s="38">
        <f>SUM($AK16:AS16)/K$4</f>
        <v>227.54692859252228</v>
      </c>
      <c r="L16" s="38">
        <f>SUM($AK16:AT16)/L$4</f>
        <v>214.24223573327009</v>
      </c>
      <c r="M16" s="38">
        <f>SUM($AK16:AU16)/M$4</f>
        <v>202.94566884842735</v>
      </c>
      <c r="N16" s="38">
        <f>SUM($AK16:AV16)/N$4</f>
        <v>193.15519644439175</v>
      </c>
      <c r="O16" s="38">
        <f>SUM($AK16:AW16)/O$4</f>
        <v>184.5232582563616</v>
      </c>
      <c r="P16" s="38">
        <f>SUM($AK16:AX16)/P$4</f>
        <v>176.80159695233579</v>
      </c>
      <c r="Q16" s="38">
        <f>SUM($AK16:AY16)/Q$4</f>
        <v>169.80815715551341</v>
      </c>
      <c r="R16" s="38">
        <f>SUM($AK16:AZ16)/R$4</f>
        <v>163.47139733329382</v>
      </c>
      <c r="S16" s="38">
        <f>SUM($AK16:BA16)/S$4</f>
        <v>157.67543278427655</v>
      </c>
      <c r="T16" s="38">
        <f>SUM($AK16:BB16)/T$4</f>
        <v>152.33013096292785</v>
      </c>
      <c r="U16" s="38">
        <f>SUM($AK16:BC16)/U$4</f>
        <v>147.36433459645795</v>
      </c>
      <c r="V16" s="38">
        <f>SUM($AK16:BD16)/V$4</f>
        <v>142.72111786663507</v>
      </c>
      <c r="W16" s="38">
        <f>SUM($AK16:BE16)/W$4</f>
        <v>138.24868368250958</v>
      </c>
      <c r="X16" s="38">
        <f>SUM($AK16:BF16)/X$4</f>
        <v>133.92374351512279</v>
      </c>
      <c r="Y16" s="38">
        <f>SUM($AK16:BG16)/Y$4</f>
        <v>129.72705901446528</v>
      </c>
      <c r="Z16" s="38">
        <f>SUM($AK16:BH16)/Z$4</f>
        <v>125.64259822219589</v>
      </c>
      <c r="AA16" s="38">
        <f>SUM($AK16:BI16)/AA$4</f>
        <v>121.65689429330806</v>
      </c>
      <c r="AB16" s="38">
        <f>SUM($AK16:BJ16)/AB$4</f>
        <v>117.77778297433467</v>
      </c>
      <c r="AC16" s="38">
        <f>SUM($AK16:BK16)/AC$4</f>
        <v>113.9934206419519</v>
      </c>
      <c r="AD16" s="38">
        <f>SUM($AK16:BL16)/AD$4</f>
        <v>110.29365561902505</v>
      </c>
      <c r="AE16" s="38">
        <f>SUM($AK16:BM16)/AE$4</f>
        <v>106.66973645974832</v>
      </c>
      <c r="AF16" s="38">
        <f>SUM($AK16:BN16)/AF$4</f>
        <v>103.11407857775671</v>
      </c>
      <c r="AJ16" s="39" t="s">
        <v>88</v>
      </c>
      <c r="AK16" s="38">
        <v>213.91635670869999</v>
      </c>
      <c r="AL16" s="38">
        <v>296.23733374933335</v>
      </c>
      <c r="AM16" s="38">
        <v>294.31866687466669</v>
      </c>
      <c r="AN16" s="38">
        <v>292.40000000000003</v>
      </c>
      <c r="AO16" s="38">
        <v>266.14999999999998</v>
      </c>
      <c r="AP16" s="38">
        <v>239.9</v>
      </c>
      <c r="AQ16" s="38">
        <v>189.39999999999998</v>
      </c>
      <c r="AR16" s="38">
        <v>138.89999999999998</v>
      </c>
      <c r="AS16" s="38">
        <v>116.69999999999999</v>
      </c>
      <c r="AT16" s="38">
        <v>94.5</v>
      </c>
      <c r="AU16" s="38">
        <v>89.98</v>
      </c>
      <c r="AV16" s="38">
        <v>85.460000000000008</v>
      </c>
      <c r="AW16" s="38">
        <v>80.94</v>
      </c>
      <c r="AX16" s="38">
        <v>76.420000000000016</v>
      </c>
      <c r="AY16" s="38">
        <v>71.899999999999991</v>
      </c>
      <c r="AZ16" s="38">
        <v>68.42</v>
      </c>
      <c r="BA16" s="38">
        <v>64.94</v>
      </c>
      <c r="BB16" s="38">
        <v>61.459999999999994</v>
      </c>
      <c r="BC16" s="38">
        <v>57.98</v>
      </c>
      <c r="BD16" s="38">
        <v>54.5</v>
      </c>
      <c r="BE16" s="38">
        <v>48.8</v>
      </c>
      <c r="BF16" s="38">
        <v>43.099999999999994</v>
      </c>
      <c r="BG16" s="38">
        <v>37.4</v>
      </c>
      <c r="BH16" s="38">
        <v>31.7</v>
      </c>
      <c r="BI16" s="38">
        <v>25.999999999999996</v>
      </c>
      <c r="BJ16" s="38">
        <v>20.799999999999997</v>
      </c>
      <c r="BK16" s="38">
        <v>15.599999999999998</v>
      </c>
      <c r="BL16" s="38">
        <v>10.399999999999999</v>
      </c>
      <c r="BM16" s="38">
        <v>5.1999999999999993</v>
      </c>
      <c r="BN16" s="38">
        <v>0</v>
      </c>
    </row>
    <row r="17" spans="2:66" x14ac:dyDescent="0.25">
      <c r="B17" s="39" t="s">
        <v>89</v>
      </c>
      <c r="C17" s="38">
        <v>660.97024403519913</v>
      </c>
      <c r="D17" s="38">
        <f>SUM($AK17:AL17)/D$4</f>
        <v>657.94175687093298</v>
      </c>
      <c r="E17" s="38">
        <f>SUM($AK17:AM17)/E$4</f>
        <v>626.83004953173315</v>
      </c>
      <c r="F17" s="38">
        <f>SUM($AK17:AN17)/F$4</f>
        <v>588.69753714879982</v>
      </c>
      <c r="G17" s="38">
        <f>SUM($AK17:AO17)/G$4</f>
        <v>560.4880297190399</v>
      </c>
      <c r="H17" s="38">
        <f>SUM($AK17:AP17)/H$4</f>
        <v>537.24002476586656</v>
      </c>
      <c r="I17" s="38">
        <f>SUM($AK17:AQ17)/I$4</f>
        <v>508.50573551359992</v>
      </c>
      <c r="J17" s="38">
        <f>SUM($AK17:AR17)/J$4</f>
        <v>476.34251857439989</v>
      </c>
      <c r="K17" s="38">
        <f>SUM($AK17:AS17)/K$4</f>
        <v>447.66557206613322</v>
      </c>
      <c r="L17" s="38">
        <f>SUM($AK17:AT17)/L$4</f>
        <v>421.4290148595199</v>
      </c>
      <c r="M17" s="38">
        <f>SUM($AK17:AU17)/M$4</f>
        <v>399.70274078138175</v>
      </c>
      <c r="N17" s="38">
        <f>SUM($AK17:AV17)/N$4</f>
        <v>381.35917904959996</v>
      </c>
      <c r="O17" s="38">
        <f>SUM($AK17:AW17)/O$4</f>
        <v>365.61770373809225</v>
      </c>
      <c r="P17" s="38">
        <f>SUM($AK17:AX17)/P$4</f>
        <v>351.9207248996571</v>
      </c>
      <c r="Q17" s="38">
        <f>SUM($AK17:AY17)/Q$4</f>
        <v>339.85934323967996</v>
      </c>
      <c r="R17" s="38">
        <f>SUM($AK17:AZ17)/R$4</f>
        <v>329.03313428719997</v>
      </c>
      <c r="S17" s="38">
        <f>SUM($AK17:BA17)/S$4</f>
        <v>319.22412638795288</v>
      </c>
      <c r="T17" s="38">
        <f>SUM($AK17:BB17)/T$4</f>
        <v>310.26278603306662</v>
      </c>
      <c r="U17" s="38">
        <f>SUM($AK17:BC17)/U$4</f>
        <v>302.01527097869473</v>
      </c>
      <c r="V17" s="38">
        <f>SUM($AK17:BD17)/V$4</f>
        <v>294.37450742976</v>
      </c>
      <c r="W17" s="38">
        <f>SUM($AK17:BE17)/W$4</f>
        <v>287.49286421881902</v>
      </c>
      <c r="X17" s="38">
        <f>SUM($AK17:BF17)/X$4</f>
        <v>281.26682493614544</v>
      </c>
      <c r="Y17" s="38">
        <f>SUM($AK17:BG17)/Y$4</f>
        <v>275.61087602587827</v>
      </c>
      <c r="Z17" s="38">
        <f>SUM($AK17:BH17)/Z$4</f>
        <v>270.45375619146665</v>
      </c>
      <c r="AA17" s="38">
        <f>SUM($AK17:BI17)/AA$4</f>
        <v>265.73560594380803</v>
      </c>
      <c r="AB17" s="38">
        <f>SUM($AK17:BJ17)/AB$4</f>
        <v>261.91346725366151</v>
      </c>
      <c r="AC17" s="38">
        <f>SUM($AK17:BK17)/AC$4</f>
        <v>258.88778328130371</v>
      </c>
      <c r="AD17" s="38">
        <f>SUM($AK17:BL17)/AD$4</f>
        <v>256.57321959268569</v>
      </c>
      <c r="AE17" s="38">
        <f>SUM($AK17:BM17)/AE$4</f>
        <v>254.89621202052413</v>
      </c>
      <c r="AF17" s="38">
        <f>SUM($AK17:BN17)/AF$4</f>
        <v>253.79300495317332</v>
      </c>
      <c r="AJ17" s="39" t="s">
        <v>89</v>
      </c>
      <c r="AK17" s="38">
        <v>660.97024403519913</v>
      </c>
      <c r="AL17" s="38">
        <v>654.91326970666671</v>
      </c>
      <c r="AM17" s="38">
        <v>564.60663485333339</v>
      </c>
      <c r="AN17" s="38">
        <v>474.3</v>
      </c>
      <c r="AO17" s="38">
        <v>447.65</v>
      </c>
      <c r="AP17" s="38">
        <v>421</v>
      </c>
      <c r="AQ17" s="38">
        <v>336.09999999999997</v>
      </c>
      <c r="AR17" s="38">
        <v>251.2</v>
      </c>
      <c r="AS17" s="38">
        <v>218.25000000000003</v>
      </c>
      <c r="AT17" s="38">
        <v>185.30000000000007</v>
      </c>
      <c r="AU17" s="38">
        <v>182.44000000000005</v>
      </c>
      <c r="AV17" s="38">
        <v>179.58000000000004</v>
      </c>
      <c r="AW17" s="38">
        <v>176.72000000000003</v>
      </c>
      <c r="AX17" s="38">
        <v>173.86</v>
      </c>
      <c r="AY17" s="38">
        <v>171</v>
      </c>
      <c r="AZ17" s="38">
        <v>166.64000000000001</v>
      </c>
      <c r="BA17" s="38">
        <v>162.28</v>
      </c>
      <c r="BB17" s="38">
        <v>157.92000000000002</v>
      </c>
      <c r="BC17" s="38">
        <v>153.56</v>
      </c>
      <c r="BD17" s="38">
        <v>149.19999999999999</v>
      </c>
      <c r="BE17" s="38">
        <v>149.85999999999999</v>
      </c>
      <c r="BF17" s="38">
        <v>150.52000000000001</v>
      </c>
      <c r="BG17" s="38">
        <v>151.18</v>
      </c>
      <c r="BH17" s="38">
        <v>151.84</v>
      </c>
      <c r="BI17" s="38">
        <v>152.5</v>
      </c>
      <c r="BJ17" s="38">
        <v>166.36</v>
      </c>
      <c r="BK17" s="38">
        <v>180.22</v>
      </c>
      <c r="BL17" s="38">
        <v>194.08</v>
      </c>
      <c r="BM17" s="38">
        <v>207.94</v>
      </c>
      <c r="BN17" s="38">
        <v>221.8</v>
      </c>
    </row>
    <row r="18" spans="2:66" x14ac:dyDescent="0.25">
      <c r="B18" s="39" t="s">
        <v>90</v>
      </c>
      <c r="C18" s="38">
        <v>330.25537512473915</v>
      </c>
      <c r="D18" s="38">
        <f>SUM($AK18:AL18)/D$4</f>
        <v>339.23500318903621</v>
      </c>
      <c r="E18" s="38">
        <f>SUM($AK18:AM18)/E$4</f>
        <v>330.59244066824635</v>
      </c>
      <c r="F18" s="38">
        <f>SUM($AK18:AN18)/F$4</f>
        <v>317.54433050118473</v>
      </c>
      <c r="G18" s="38">
        <f>SUM($AK18:AO18)/G$4</f>
        <v>296.78546440094777</v>
      </c>
      <c r="H18" s="38">
        <f>SUM($AK18:AP18)/H$4</f>
        <v>272.17122033412312</v>
      </c>
      <c r="I18" s="38">
        <f>SUM($AK18:AQ18)/I$4</f>
        <v>249.54676028639125</v>
      </c>
      <c r="J18" s="38">
        <f>SUM($AK18:AR18)/J$4</f>
        <v>228.16591525059235</v>
      </c>
      <c r="K18" s="38">
        <f>SUM($AK18:AS18)/K$4</f>
        <v>210.57525800052653</v>
      </c>
      <c r="L18" s="38">
        <f>SUM($AK18:AT18)/L$4</f>
        <v>195.63773220047386</v>
      </c>
      <c r="M18" s="38">
        <f>SUM($AK18:AU18)/M$4</f>
        <v>183.15066563679443</v>
      </c>
      <c r="N18" s="38">
        <f>SUM($AK18:AV18)/N$4</f>
        <v>172.50144350039488</v>
      </c>
      <c r="O18" s="38">
        <f>SUM($AK18:AW18)/O$4</f>
        <v>163.26594784651837</v>
      </c>
      <c r="P18" s="38">
        <f>SUM($AK18:AX18)/P$4</f>
        <v>155.14123728605276</v>
      </c>
      <c r="Q18" s="38">
        <f>SUM($AK18:AY18)/Q$4</f>
        <v>147.9051548003159</v>
      </c>
      <c r="R18" s="38">
        <f>SUM($AK18:AZ18)/R$4</f>
        <v>141.38358262529616</v>
      </c>
      <c r="S18" s="38">
        <f>SUM($AK18:BA18)/S$4</f>
        <v>135.45043070616109</v>
      </c>
      <c r="T18" s="38">
        <f>SUM($AK18:BB18)/T$4</f>
        <v>130.00762900026325</v>
      </c>
      <c r="U18" s="38">
        <f>SUM($AK18:BC18)/U$4</f>
        <v>124.97775378972308</v>
      </c>
      <c r="V18" s="38">
        <f>SUM($AK18:BD18)/V$4</f>
        <v>120.29886610023694</v>
      </c>
      <c r="W18" s="38">
        <f>SUM($AK18:BE18)/W$4</f>
        <v>115.92558676213041</v>
      </c>
      <c r="X18" s="38">
        <f>SUM($AK18:BF18)/X$4</f>
        <v>111.8162419093063</v>
      </c>
      <c r="Y18" s="38">
        <f>SUM($AK18:BG18)/Y$4</f>
        <v>107.93640530455386</v>
      </c>
      <c r="Z18" s="38">
        <f>SUM($AK18:BH18)/Z$4</f>
        <v>104.2573884168641</v>
      </c>
      <c r="AA18" s="38">
        <f>SUM($AK18:BI18)/AA$4</f>
        <v>100.75509288018954</v>
      </c>
      <c r="AB18" s="38">
        <f>SUM($AK18:BJ18)/AB$4</f>
        <v>97.690666230951464</v>
      </c>
      <c r="AC18" s="38">
        <f>SUM($AK18:BK18)/AC$4</f>
        <v>95.015456370545863</v>
      </c>
      <c r="AD18" s="38">
        <f>SUM($AK18:BL18)/AD$4</f>
        <v>92.687761500169231</v>
      </c>
      <c r="AE18" s="38">
        <f>SUM($AK18:BM18)/AE$4</f>
        <v>90.67163179326684</v>
      </c>
      <c r="AF18" s="38">
        <f>SUM($AK18:BN18)/AF$4</f>
        <v>88.935910733491269</v>
      </c>
      <c r="AJ18" s="39" t="s">
        <v>90</v>
      </c>
      <c r="AK18" s="38">
        <v>330.25537512473915</v>
      </c>
      <c r="AL18" s="38">
        <v>348.21463125333332</v>
      </c>
      <c r="AM18" s="38">
        <v>313.30731562666665</v>
      </c>
      <c r="AN18" s="38">
        <v>278.39999999999998</v>
      </c>
      <c r="AO18" s="38">
        <v>213.75</v>
      </c>
      <c r="AP18" s="38">
        <v>149.09999999999997</v>
      </c>
      <c r="AQ18" s="38">
        <v>113.79999999999998</v>
      </c>
      <c r="AR18" s="38">
        <v>78.499999999999986</v>
      </c>
      <c r="AS18" s="38">
        <v>69.849999999999994</v>
      </c>
      <c r="AT18" s="38">
        <v>61.199999999999982</v>
      </c>
      <c r="AU18" s="38">
        <v>58.279999999999987</v>
      </c>
      <c r="AV18" s="38">
        <v>55.359999999999985</v>
      </c>
      <c r="AW18" s="38">
        <v>52.439999999999991</v>
      </c>
      <c r="AX18" s="38">
        <v>49.519999999999996</v>
      </c>
      <c r="AY18" s="38">
        <v>46.6</v>
      </c>
      <c r="AZ18" s="38">
        <v>43.56</v>
      </c>
      <c r="BA18" s="38">
        <v>40.520000000000003</v>
      </c>
      <c r="BB18" s="38">
        <v>37.480000000000004</v>
      </c>
      <c r="BC18" s="38">
        <v>34.440000000000005</v>
      </c>
      <c r="BD18" s="38">
        <v>31.400000000000002</v>
      </c>
      <c r="BE18" s="38">
        <v>28.460000000000004</v>
      </c>
      <c r="BF18" s="38">
        <v>25.520000000000003</v>
      </c>
      <c r="BG18" s="38">
        <v>22.580000000000005</v>
      </c>
      <c r="BH18" s="38">
        <v>19.640000000000004</v>
      </c>
      <c r="BI18" s="38">
        <v>16.700000000000003</v>
      </c>
      <c r="BJ18" s="38">
        <v>21.080000000000005</v>
      </c>
      <c r="BK18" s="38">
        <v>25.46</v>
      </c>
      <c r="BL18" s="38">
        <v>29.840000000000003</v>
      </c>
      <c r="BM18" s="38">
        <v>34.22</v>
      </c>
      <c r="BN18" s="38">
        <v>38.6</v>
      </c>
    </row>
    <row r="19" spans="2:66" x14ac:dyDescent="0.25">
      <c r="B19" s="39" t="s">
        <v>91</v>
      </c>
      <c r="C19" s="38">
        <v>786.97223986210645</v>
      </c>
      <c r="D19" s="38">
        <f>SUM($AK19:AL19)/D$4</f>
        <v>801.29985923771983</v>
      </c>
      <c r="E19" s="38">
        <f>SUM($AK19:AM19)/E$4</f>
        <v>814.90448592736868</v>
      </c>
      <c r="F19" s="38">
        <f>SUM($AK19:AN19)/F$4</f>
        <v>828.32836444552663</v>
      </c>
      <c r="G19" s="38">
        <f>SUM($AK19:AO19)/G$4</f>
        <v>827.99269155642139</v>
      </c>
      <c r="H19" s="38">
        <f>SUM($AK19:AP19)/H$4</f>
        <v>820.77724296368444</v>
      </c>
      <c r="I19" s="38">
        <f>SUM($AK19:AQ19)/I$4</f>
        <v>798.45906539744385</v>
      </c>
      <c r="J19" s="38">
        <f>SUM($AK19:AR19)/J$4</f>
        <v>766.70168222276334</v>
      </c>
      <c r="K19" s="38">
        <f>SUM($AK19:AS19)/K$4</f>
        <v>735.76260642023408</v>
      </c>
      <c r="L19" s="38">
        <f>SUM($AK19:AT19)/L$4</f>
        <v>705.39634577821073</v>
      </c>
      <c r="M19" s="38">
        <f>SUM($AK19:AU19)/M$4</f>
        <v>678.48576888928244</v>
      </c>
      <c r="N19" s="38">
        <f>SUM($AK19:AV19)/N$4</f>
        <v>654.16695481517559</v>
      </c>
      <c r="O19" s="38">
        <f>SUM($AK19:AW19)/O$4</f>
        <v>631.84180444477738</v>
      </c>
      <c r="P19" s="38">
        <f>SUM($AK19:AX19)/P$4</f>
        <v>611.08310412729327</v>
      </c>
      <c r="Q19" s="38">
        <f>SUM($AK19:AY19)/Q$4</f>
        <v>591.57756385214043</v>
      </c>
      <c r="R19" s="38">
        <f>SUM($AK19:AZ19)/R$4</f>
        <v>573.42646611138161</v>
      </c>
      <c r="S19" s="38">
        <f>SUM($AK19:BA19)/S$4</f>
        <v>556.39079163424151</v>
      </c>
      <c r="T19" s="38">
        <f>SUM($AK19:BB19)/T$4</f>
        <v>540.28463654345023</v>
      </c>
      <c r="U19" s="38">
        <f>SUM($AK19:BC19)/U$4</f>
        <v>524.96123462011076</v>
      </c>
      <c r="V19" s="38">
        <f>SUM($AK19:BD19)/V$4</f>
        <v>510.30317288910521</v>
      </c>
      <c r="W19" s="38">
        <f>SUM($AK19:BE19)/W$4</f>
        <v>497.0249265610525</v>
      </c>
      <c r="X19" s="38">
        <f>SUM($AK19:BF19)/X$4</f>
        <v>484.93833899009564</v>
      </c>
      <c r="Y19" s="38">
        <f>SUM($AK19:BG19)/Y$4</f>
        <v>473.88797642530886</v>
      </c>
      <c r="Z19" s="38">
        <f>SUM($AK19:BH19)/Z$4</f>
        <v>463.74431074092104</v>
      </c>
      <c r="AA19" s="38">
        <f>SUM($AK19:BI19)/AA$4</f>
        <v>454.3985383112842</v>
      </c>
      <c r="AB19" s="38">
        <f>SUM($AK19:BJ19)/AB$4</f>
        <v>446.00167145315788</v>
      </c>
      <c r="AC19" s="38">
        <f>SUM($AK19:BK19)/AC$4</f>
        <v>438.44827621415203</v>
      </c>
      <c r="AD19" s="38">
        <f>SUM($AK19:BL19)/AD$4</f>
        <v>431.64798063507521</v>
      </c>
      <c r="AE19" s="38">
        <f>SUM($AK19:BM19)/AE$4</f>
        <v>425.52287785455536</v>
      </c>
      <c r="AF19" s="38">
        <f>SUM($AK19:BN19)/AF$4</f>
        <v>420.00544859273685</v>
      </c>
      <c r="AJ19" s="39" t="s">
        <v>91</v>
      </c>
      <c r="AK19" s="38">
        <v>786.97223986210645</v>
      </c>
      <c r="AL19" s="38">
        <v>815.62747861333332</v>
      </c>
      <c r="AM19" s="38">
        <v>842.11373930666673</v>
      </c>
      <c r="AN19" s="38">
        <v>868.60000000000014</v>
      </c>
      <c r="AO19" s="38">
        <v>826.65000000000009</v>
      </c>
      <c r="AP19" s="38">
        <v>784.7</v>
      </c>
      <c r="AQ19" s="38">
        <v>664.55</v>
      </c>
      <c r="AR19" s="38">
        <v>544.39999999999986</v>
      </c>
      <c r="AS19" s="38">
        <v>488.24999999999994</v>
      </c>
      <c r="AT19" s="38">
        <v>432.1</v>
      </c>
      <c r="AU19" s="38">
        <v>409.38000000000005</v>
      </c>
      <c r="AV19" s="38">
        <v>386.66</v>
      </c>
      <c r="AW19" s="38">
        <v>363.94000000000005</v>
      </c>
      <c r="AX19" s="38">
        <v>341.22</v>
      </c>
      <c r="AY19" s="38">
        <v>318.5</v>
      </c>
      <c r="AZ19" s="38">
        <v>301.15999999999997</v>
      </c>
      <c r="BA19" s="38">
        <v>283.82</v>
      </c>
      <c r="BB19" s="38">
        <v>266.48</v>
      </c>
      <c r="BC19" s="38">
        <v>249.14</v>
      </c>
      <c r="BD19" s="38">
        <v>231.79999999999998</v>
      </c>
      <c r="BE19" s="38">
        <v>231.45999999999998</v>
      </c>
      <c r="BF19" s="38">
        <v>231.11999999999998</v>
      </c>
      <c r="BG19" s="38">
        <v>230.77999999999997</v>
      </c>
      <c r="BH19" s="38">
        <v>230.43999999999997</v>
      </c>
      <c r="BI19" s="38">
        <v>230.09999999999997</v>
      </c>
      <c r="BJ19" s="38">
        <v>236.07999999999996</v>
      </c>
      <c r="BK19" s="38">
        <v>242.05999999999997</v>
      </c>
      <c r="BL19" s="38">
        <v>248.03999999999996</v>
      </c>
      <c r="BM19" s="38">
        <v>254.01999999999998</v>
      </c>
      <c r="BN19" s="38">
        <v>260</v>
      </c>
    </row>
    <row r="20" spans="2:66" x14ac:dyDescent="0.25">
      <c r="B20" s="39" t="s">
        <v>92</v>
      </c>
      <c r="C20" s="38">
        <v>357.78191055066674</v>
      </c>
      <c r="D20" s="38">
        <f>SUM($AK20:AL20)/D$4</f>
        <v>379.56059757400004</v>
      </c>
      <c r="E20" s="38">
        <f>SUM($AK20:AM20)/E$4</f>
        <v>395.2969458155556</v>
      </c>
      <c r="F20" s="38">
        <f>SUM($AK20:AN20)/F$4</f>
        <v>409.52270936166673</v>
      </c>
      <c r="G20" s="38">
        <f>SUM($AK20:AO20)/G$4</f>
        <v>412.61816748933342</v>
      </c>
      <c r="H20" s="38">
        <f>SUM($AK20:AP20)/H$4</f>
        <v>410.14847290777789</v>
      </c>
      <c r="I20" s="38">
        <f>SUM($AK20:AQ20)/I$4</f>
        <v>400.39154820666676</v>
      </c>
      <c r="J20" s="38">
        <f>SUM($AK20:AR20)/J$4</f>
        <v>386.08010468083341</v>
      </c>
      <c r="K20" s="38">
        <f>SUM($AK20:AS20)/K$4</f>
        <v>370.44342638296303</v>
      </c>
      <c r="L20" s="38">
        <f>SUM($AK20:AT20)/L$4</f>
        <v>353.87908374466673</v>
      </c>
      <c r="M20" s="38">
        <f>SUM($AK20:AU20)/M$4</f>
        <v>339.27553067696977</v>
      </c>
      <c r="N20" s="38">
        <f>SUM($AK20:AV20)/N$4</f>
        <v>326.14256978722227</v>
      </c>
      <c r="O20" s="38">
        <f>SUM($AK20:AW20)/O$4</f>
        <v>314.14083364974363</v>
      </c>
      <c r="P20" s="38">
        <f>SUM($AK20:AX20)/P$4</f>
        <v>303.02791696047626</v>
      </c>
      <c r="Q20" s="38">
        <f>SUM($AK20:AY20)/Q$4</f>
        <v>292.62605582977784</v>
      </c>
      <c r="R20" s="38">
        <f>SUM($AK20:AZ20)/R$4</f>
        <v>283.08692734041671</v>
      </c>
      <c r="S20" s="38">
        <f>SUM($AK20:BA20)/S$4</f>
        <v>274.25828455568632</v>
      </c>
      <c r="T20" s="38">
        <f>SUM($AK20:BB20)/T$4</f>
        <v>266.02171319148152</v>
      </c>
      <c r="U20" s="38">
        <f>SUM($AK20:BC20)/U$4</f>
        <v>258.2837282866667</v>
      </c>
      <c r="V20" s="38">
        <f>SUM($AK20:BD20)/V$4</f>
        <v>250.96954187233337</v>
      </c>
      <c r="W20" s="38">
        <f>SUM($AK20:BE20)/W$4</f>
        <v>244.32242083079367</v>
      </c>
      <c r="X20" s="38">
        <f>SUM($AK20:BF20)/X$4</f>
        <v>238.25140170212126</v>
      </c>
      <c r="Y20" s="38">
        <f>SUM($AK20:BG20)/Y$4</f>
        <v>232.68134075855079</v>
      </c>
      <c r="Z20" s="38">
        <f>SUM($AK20:BH20)/Z$4</f>
        <v>227.54961822694452</v>
      </c>
      <c r="AA20" s="38">
        <f>SUM($AK20:BI20)/AA$4</f>
        <v>222.80363349786671</v>
      </c>
      <c r="AB20" s="38">
        <f>SUM($AK20:BJ20)/AB$4</f>
        <v>219.00733990179495</v>
      </c>
      <c r="AC20" s="38">
        <f>SUM($AK20:BK20)/AC$4</f>
        <v>216.05521620172846</v>
      </c>
      <c r="AD20" s="38">
        <f>SUM($AK20:BL20)/AD$4</f>
        <v>213.85681562309532</v>
      </c>
      <c r="AE20" s="38">
        <f>SUM($AK20:BM20)/AE$4</f>
        <v>212.33416680850581</v>
      </c>
      <c r="AF20" s="38">
        <f>SUM($AK20:BN20)/AF$4</f>
        <v>211.4196945815556</v>
      </c>
      <c r="AJ20" s="39" t="s">
        <v>92</v>
      </c>
      <c r="AK20" s="38">
        <v>357.78191055066674</v>
      </c>
      <c r="AL20" s="38">
        <v>401.33928459733335</v>
      </c>
      <c r="AM20" s="38">
        <v>426.76964229866667</v>
      </c>
      <c r="AN20" s="38">
        <v>452.2</v>
      </c>
      <c r="AO20" s="38">
        <v>425</v>
      </c>
      <c r="AP20" s="38">
        <v>397.79999999999995</v>
      </c>
      <c r="AQ20" s="38">
        <v>341.84999999999997</v>
      </c>
      <c r="AR20" s="38">
        <v>285.89999999999998</v>
      </c>
      <c r="AS20" s="38">
        <v>245.34999999999997</v>
      </c>
      <c r="AT20" s="38">
        <v>204.8</v>
      </c>
      <c r="AU20" s="38">
        <v>193.24</v>
      </c>
      <c r="AV20" s="38">
        <v>181.68</v>
      </c>
      <c r="AW20" s="38">
        <v>170.12</v>
      </c>
      <c r="AX20" s="38">
        <v>158.56</v>
      </c>
      <c r="AY20" s="38">
        <v>147</v>
      </c>
      <c r="AZ20" s="38">
        <v>140</v>
      </c>
      <c r="BA20" s="38">
        <v>133</v>
      </c>
      <c r="BB20" s="38">
        <v>126</v>
      </c>
      <c r="BC20" s="38">
        <v>119</v>
      </c>
      <c r="BD20" s="38">
        <v>112.00000000000001</v>
      </c>
      <c r="BE20" s="38">
        <v>111.38000000000001</v>
      </c>
      <c r="BF20" s="38">
        <v>110.76000000000002</v>
      </c>
      <c r="BG20" s="38">
        <v>110.14000000000001</v>
      </c>
      <c r="BH20" s="38">
        <v>109.52000000000001</v>
      </c>
      <c r="BI20" s="38">
        <v>108.9</v>
      </c>
      <c r="BJ20" s="38">
        <v>124.10000000000001</v>
      </c>
      <c r="BK20" s="38">
        <v>139.30000000000001</v>
      </c>
      <c r="BL20" s="38">
        <v>154.5</v>
      </c>
      <c r="BM20" s="38">
        <v>169.7</v>
      </c>
      <c r="BN20" s="38">
        <v>184.89999999999998</v>
      </c>
    </row>
    <row r="21" spans="2:66" x14ac:dyDescent="0.25">
      <c r="B21" s="39" t="s">
        <v>93</v>
      </c>
      <c r="C21" s="38">
        <v>365.84323686836615</v>
      </c>
      <c r="D21" s="38">
        <f>SUM($AK21:AL21)/D$4</f>
        <v>343.70479128218307</v>
      </c>
      <c r="E21" s="38">
        <f>SUM($AK21:AM21)/E$4</f>
        <v>313.54758513745537</v>
      </c>
      <c r="F21" s="38">
        <f>SUM($AK21:AN21)/F$4</f>
        <v>281.38568885309155</v>
      </c>
      <c r="G21" s="38">
        <f>SUM($AK21:AO21)/G$4</f>
        <v>261.21855108247325</v>
      </c>
      <c r="H21" s="38">
        <f>SUM($AK21:AP21)/H$4</f>
        <v>247.04879256872769</v>
      </c>
      <c r="I21" s="38">
        <f>SUM($AK21:AQ21)/I$4</f>
        <v>235.43467934462373</v>
      </c>
      <c r="J21" s="38">
        <f>SUM($AK21:AR21)/J$4</f>
        <v>225.41784442654577</v>
      </c>
      <c r="K21" s="38">
        <f>SUM($AK21:AS21)/K$4</f>
        <v>216.82141726804068</v>
      </c>
      <c r="L21" s="38">
        <f>SUM($AK21:AT21)/L$4</f>
        <v>209.21927554123664</v>
      </c>
      <c r="M21" s="38">
        <f>SUM($AK21:AU21)/M$4</f>
        <v>202.4520686738515</v>
      </c>
      <c r="N21" s="38">
        <f>SUM($AK21:AV21)/N$4</f>
        <v>196.31106295103055</v>
      </c>
      <c r="O21" s="38">
        <f>SUM($AK21:AW21)/O$4</f>
        <v>190.65175041633589</v>
      </c>
      <c r="P21" s="38">
        <f>SUM($AK21:AX21)/P$4</f>
        <v>185.37091110088332</v>
      </c>
      <c r="Q21" s="38">
        <f>SUM($AK21:AY21)/Q$4</f>
        <v>180.39285036082441</v>
      </c>
      <c r="R21" s="38">
        <f>SUM($AK21:AZ21)/R$4</f>
        <v>176.02829721327288</v>
      </c>
      <c r="S21" s="38">
        <f>SUM($AK21:BA21)/S$4</f>
        <v>172.16898561249212</v>
      </c>
      <c r="T21" s="38">
        <f>SUM($AK21:BB21)/T$4</f>
        <v>168.73070863402035</v>
      </c>
      <c r="U21" s="38">
        <f>SUM($AK21:BC21)/U$4</f>
        <v>165.64698712696665</v>
      </c>
      <c r="V21" s="38">
        <f>SUM($AK21:BD21)/V$4</f>
        <v>162.86463777061832</v>
      </c>
      <c r="W21" s="38">
        <f>SUM($AK21:BE21)/W$4</f>
        <v>160.49584549582696</v>
      </c>
      <c r="X21" s="38">
        <f>SUM($AK21:BF21)/X$4</f>
        <v>158.48421615510753</v>
      </c>
      <c r="Y21" s="38">
        <f>SUM($AK21:BG21)/Y$4</f>
        <v>156.78316327879853</v>
      </c>
      <c r="Z21" s="38">
        <f>SUM($AK21:BH21)/Z$4</f>
        <v>155.35386480884858</v>
      </c>
      <c r="AA21" s="38">
        <f>SUM($AK21:BI21)/AA$4</f>
        <v>154.16371021649465</v>
      </c>
      <c r="AB21" s="38">
        <f>SUM($AK21:BJ21)/AB$4</f>
        <v>152.99356751586021</v>
      </c>
      <c r="AC21" s="38">
        <f>SUM($AK21:BK21)/AC$4</f>
        <v>151.84121316342095</v>
      </c>
      <c r="AD21" s="38">
        <f>SUM($AK21:BL21)/AD$4</f>
        <v>150.70474126472735</v>
      </c>
      <c r="AE21" s="38">
        <f>SUM($AK21:BM21)/AE$4</f>
        <v>149.58250880732297</v>
      </c>
      <c r="AF21" s="38">
        <f>SUM($AK21:BN21)/AF$4</f>
        <v>148.47309184707885</v>
      </c>
      <c r="AJ21" s="39" t="s">
        <v>93</v>
      </c>
      <c r="AK21" s="38">
        <v>365.84323686836615</v>
      </c>
      <c r="AL21" s="38">
        <v>321.56634569599998</v>
      </c>
      <c r="AM21" s="38">
        <v>253.23317284800004</v>
      </c>
      <c r="AN21" s="38">
        <v>184.90000000000003</v>
      </c>
      <c r="AO21" s="38">
        <v>180.55</v>
      </c>
      <c r="AP21" s="38">
        <v>176.2</v>
      </c>
      <c r="AQ21" s="38">
        <v>165.75</v>
      </c>
      <c r="AR21" s="38">
        <v>155.30000000000001</v>
      </c>
      <c r="AS21" s="38">
        <v>148.05000000000001</v>
      </c>
      <c r="AT21" s="38">
        <v>140.79999999999998</v>
      </c>
      <c r="AU21" s="38">
        <v>134.78</v>
      </c>
      <c r="AV21" s="38">
        <v>128.76</v>
      </c>
      <c r="AW21" s="38">
        <v>122.74</v>
      </c>
      <c r="AX21" s="38">
        <v>116.72</v>
      </c>
      <c r="AY21" s="38">
        <v>110.69999999999999</v>
      </c>
      <c r="AZ21" s="38">
        <v>110.55999999999999</v>
      </c>
      <c r="BA21" s="38">
        <v>110.41999999999999</v>
      </c>
      <c r="BB21" s="38">
        <v>110.27999999999999</v>
      </c>
      <c r="BC21" s="38">
        <v>110.13999999999999</v>
      </c>
      <c r="BD21" s="38">
        <v>109.99999999999999</v>
      </c>
      <c r="BE21" s="38">
        <v>113.11999999999999</v>
      </c>
      <c r="BF21" s="38">
        <v>116.23999999999998</v>
      </c>
      <c r="BG21" s="38">
        <v>119.35999999999999</v>
      </c>
      <c r="BH21" s="38">
        <v>122.47999999999999</v>
      </c>
      <c r="BI21" s="38">
        <v>125.59999999999998</v>
      </c>
      <c r="BJ21" s="38">
        <v>123.73999999999998</v>
      </c>
      <c r="BK21" s="38">
        <v>121.87999999999998</v>
      </c>
      <c r="BL21" s="38">
        <v>120.01999999999998</v>
      </c>
      <c r="BM21" s="38">
        <v>118.15999999999998</v>
      </c>
      <c r="BN21" s="38">
        <v>116.29999999999998</v>
      </c>
    </row>
    <row r="22" spans="2:66" x14ac:dyDescent="0.25">
      <c r="B22" s="39" t="s">
        <v>94</v>
      </c>
      <c r="C22" s="38">
        <v>235.84868003265896</v>
      </c>
      <c r="D22" s="38">
        <f>SUM($AK22:AL22)/D$4</f>
        <v>270.21547280566278</v>
      </c>
      <c r="E22" s="38">
        <f>SUM($AK22:AM22)/E$4</f>
        <v>277.05735946688628</v>
      </c>
      <c r="F22" s="38">
        <f>SUM($AK22:AN22)/F$4</f>
        <v>277.01801960016468</v>
      </c>
      <c r="G22" s="38">
        <f>SUM($AK22:AO22)/G$4</f>
        <v>272.87441568013173</v>
      </c>
      <c r="H22" s="38">
        <f>SUM($AK22:AP22)/H$4</f>
        <v>266.67867973344306</v>
      </c>
      <c r="I22" s="38">
        <f>SUM($AK22:AQ22)/I$4</f>
        <v>260.48886834295121</v>
      </c>
      <c r="J22" s="38">
        <f>SUM($AK22:AR22)/J$4</f>
        <v>254.3027598000823</v>
      </c>
      <c r="K22" s="38">
        <f>SUM($AK22:AS22)/K$4</f>
        <v>248.88023093340649</v>
      </c>
      <c r="L22" s="38">
        <f>SUM($AK22:AT22)/L$4</f>
        <v>243.99220784006584</v>
      </c>
      <c r="M22" s="38">
        <f>SUM($AK22:AU22)/M$4</f>
        <v>239.28564349096897</v>
      </c>
      <c r="N22" s="38">
        <f>SUM($AK22:AV22)/N$4</f>
        <v>234.71517320005489</v>
      </c>
      <c r="O22" s="38">
        <f>SUM($AK22:AW22)/O$4</f>
        <v>230.24939064620452</v>
      </c>
      <c r="P22" s="38">
        <f>SUM($AK22:AX22)/P$4</f>
        <v>225.8658627429042</v>
      </c>
      <c r="Q22" s="38">
        <f>SUM($AK22:AY22)/Q$4</f>
        <v>221.5481385600439</v>
      </c>
      <c r="R22" s="38">
        <f>SUM($AK22:AZ22)/R$4</f>
        <v>217.52012990004116</v>
      </c>
      <c r="S22" s="38">
        <f>SUM($AK22:BA22)/S$4</f>
        <v>213.73071049415637</v>
      </c>
      <c r="T22" s="38">
        <f>SUM($AK22:BB22)/T$4</f>
        <v>210.14011546670324</v>
      </c>
      <c r="U22" s="38">
        <f>SUM($AK22:BC22)/U$4</f>
        <v>206.71695149477148</v>
      </c>
      <c r="V22" s="38">
        <f>SUM($AK22:BD22)/V$4</f>
        <v>203.43610392003291</v>
      </c>
      <c r="W22" s="38">
        <f>SUM($AK22:BE22)/W$4</f>
        <v>200.44486087622184</v>
      </c>
      <c r="X22" s="38">
        <f>SUM($AK22:BF22)/X$4</f>
        <v>197.70373083639359</v>
      </c>
      <c r="Y22" s="38">
        <f>SUM($AK22:BG22)/Y$4</f>
        <v>195.18009036524603</v>
      </c>
      <c r="Z22" s="38">
        <f>SUM($AK22:BH22)/Z$4</f>
        <v>192.84675326669412</v>
      </c>
      <c r="AA22" s="38">
        <f>SUM($AK22:BI22)/AA$4</f>
        <v>190.68088313602635</v>
      </c>
      <c r="AB22" s="38">
        <f>SUM($AK22:BJ22)/AB$4</f>
        <v>188.87469532310226</v>
      </c>
      <c r="AC22" s="38">
        <f>SUM($AK22:BK22)/AC$4</f>
        <v>187.38822512595033</v>
      </c>
      <c r="AD22" s="38">
        <f>SUM($AK22:BL22)/AD$4</f>
        <v>186.18721708573781</v>
      </c>
      <c r="AE22" s="38">
        <f>SUM($AK22:BM22)/AE$4</f>
        <v>185.24214063450546</v>
      </c>
      <c r="AF22" s="38">
        <f>SUM($AK22:BN22)/AF$4</f>
        <v>184.52740261335529</v>
      </c>
      <c r="AJ22" s="39" t="s">
        <v>94</v>
      </c>
      <c r="AK22" s="38">
        <v>235.84868003265896</v>
      </c>
      <c r="AL22" s="38">
        <v>304.58226557866664</v>
      </c>
      <c r="AM22" s="38">
        <v>290.74113278933328</v>
      </c>
      <c r="AN22" s="38">
        <v>276.89999999999992</v>
      </c>
      <c r="AO22" s="38">
        <v>256.29999999999995</v>
      </c>
      <c r="AP22" s="38">
        <v>235.69999999999993</v>
      </c>
      <c r="AQ22" s="38">
        <v>223.34999999999997</v>
      </c>
      <c r="AR22" s="38">
        <v>211</v>
      </c>
      <c r="AS22" s="38">
        <v>205.5</v>
      </c>
      <c r="AT22" s="38">
        <v>200.00000000000003</v>
      </c>
      <c r="AU22" s="38">
        <v>192.22000000000003</v>
      </c>
      <c r="AV22" s="38">
        <v>184.44000000000003</v>
      </c>
      <c r="AW22" s="38">
        <v>176.66000000000003</v>
      </c>
      <c r="AX22" s="38">
        <v>168.88000000000002</v>
      </c>
      <c r="AY22" s="38">
        <v>161.10000000000005</v>
      </c>
      <c r="AZ22" s="38">
        <v>157.10000000000005</v>
      </c>
      <c r="BA22" s="38">
        <v>153.10000000000002</v>
      </c>
      <c r="BB22" s="38">
        <v>149.10000000000002</v>
      </c>
      <c r="BC22" s="38">
        <v>145.10000000000002</v>
      </c>
      <c r="BD22" s="38">
        <v>141.10000000000002</v>
      </c>
      <c r="BE22" s="38">
        <v>140.62000000000003</v>
      </c>
      <c r="BF22" s="38">
        <v>140.14000000000001</v>
      </c>
      <c r="BG22" s="38">
        <v>139.66000000000003</v>
      </c>
      <c r="BH22" s="38">
        <v>139.18</v>
      </c>
      <c r="BI22" s="38">
        <v>138.69999999999999</v>
      </c>
      <c r="BJ22" s="38">
        <v>143.72</v>
      </c>
      <c r="BK22" s="38">
        <v>148.73999999999998</v>
      </c>
      <c r="BL22" s="38">
        <v>153.76</v>
      </c>
      <c r="BM22" s="38">
        <v>158.78</v>
      </c>
      <c r="BN22" s="38">
        <v>163.80000000000001</v>
      </c>
    </row>
    <row r="23" spans="2:66" x14ac:dyDescent="0.25">
      <c r="B23" s="39" t="s">
        <v>95</v>
      </c>
      <c r="C23" s="38">
        <v>141.39435725301641</v>
      </c>
      <c r="D23" s="38">
        <f>SUM($AK23:AL23)/D$4</f>
        <v>125.44067149050818</v>
      </c>
      <c r="E23" s="38">
        <f>SUM($AK23:AM23)/E$4</f>
        <v>109.84161194833878</v>
      </c>
      <c r="F23" s="38">
        <f>SUM($AK23:AN23)/F$4</f>
        <v>94.331208961254077</v>
      </c>
      <c r="G23" s="38">
        <f>SUM($AK23:AO23)/G$4</f>
        <v>85.85496716900326</v>
      </c>
      <c r="H23" s="38">
        <f>SUM($AK23:AP23)/H$4</f>
        <v>80.895805974169392</v>
      </c>
      <c r="I23" s="38">
        <f>SUM($AK23:AQ23)/I$4</f>
        <v>77.517833692145203</v>
      </c>
      <c r="J23" s="38">
        <f>SUM($AK23:AR23)/J$4</f>
        <v>75.128104480627044</v>
      </c>
      <c r="K23" s="38">
        <f>SUM($AK23:AS23)/K$4</f>
        <v>72.258315093890701</v>
      </c>
      <c r="L23" s="38">
        <f>SUM($AK23:AT23)/L$4</f>
        <v>69.05248358450163</v>
      </c>
      <c r="M23" s="38">
        <f>SUM($AK23:AU23)/M$4</f>
        <v>66.216803258637853</v>
      </c>
      <c r="N23" s="38">
        <f>SUM($AK23:AV23)/N$4</f>
        <v>63.658736320418029</v>
      </c>
      <c r="O23" s="38">
        <f>SUM($AK23:AW23)/O$4</f>
        <v>61.314218141924343</v>
      </c>
      <c r="P23" s="38">
        <f>SUM($AK23:AX23)/P$4</f>
        <v>59.137488274644035</v>
      </c>
      <c r="Q23" s="38">
        <f>SUM($AK23:AY23)/Q$4</f>
        <v>57.094989056334427</v>
      </c>
      <c r="R23" s="38">
        <f>SUM($AK23:AZ23)/R$4</f>
        <v>55.362802240313528</v>
      </c>
      <c r="S23" s="38">
        <f>SUM($AK23:BA23)/S$4</f>
        <v>53.886166814412732</v>
      </c>
      <c r="T23" s="38">
        <f>SUM($AK23:BB23)/T$4</f>
        <v>52.62249088027869</v>
      </c>
      <c r="U23" s="38">
        <f>SUM($AK23:BC23)/U$4</f>
        <v>51.53814925500086</v>
      </c>
      <c r="V23" s="38">
        <f>SUM($AK23:BD23)/V$4</f>
        <v>50.60624179225082</v>
      </c>
      <c r="W23" s="38">
        <f>SUM($AK23:BE23)/W$4</f>
        <v>49.920230278334117</v>
      </c>
      <c r="X23" s="38">
        <f>SUM($AK23:BF23)/X$4</f>
        <v>49.44658344750075</v>
      </c>
      <c r="Y23" s="38">
        <f>SUM($AK23:BG23)/Y$4</f>
        <v>49.157601558478973</v>
      </c>
      <c r="Z23" s="38">
        <f>SUM($AK23:BH23)/Z$4</f>
        <v>49.030201493542343</v>
      </c>
      <c r="AA23" s="38">
        <f>SUM($AK23:BI23)/AA$4</f>
        <v>49.044993433800656</v>
      </c>
      <c r="AB23" s="38">
        <f>SUM($AK23:BJ23)/AB$4</f>
        <v>49.325570609423707</v>
      </c>
      <c r="AC23" s="38">
        <f>SUM($AK23:BK23)/AC$4</f>
        <v>49.842401327593194</v>
      </c>
      <c r="AD23" s="38">
        <f>SUM($AK23:BL23)/AD$4</f>
        <v>50.570172708750583</v>
      </c>
      <c r="AE23" s="38">
        <f>SUM($AK23:BM23)/AE$4</f>
        <v>51.487063305000568</v>
      </c>
      <c r="AF23" s="38">
        <f>SUM($AK23:BN23)/AF$4</f>
        <v>52.574161194833877</v>
      </c>
      <c r="AJ23" s="39" t="s">
        <v>95</v>
      </c>
      <c r="AK23" s="38">
        <v>141.39435725301641</v>
      </c>
      <c r="AL23" s="38">
        <v>109.48698572799996</v>
      </c>
      <c r="AM23" s="38">
        <v>78.643492863999967</v>
      </c>
      <c r="AN23" s="38">
        <v>47.799999999999983</v>
      </c>
      <c r="AO23" s="38">
        <v>51.95</v>
      </c>
      <c r="AP23" s="38">
        <v>56.100000000000009</v>
      </c>
      <c r="AQ23" s="38">
        <v>57.25</v>
      </c>
      <c r="AR23" s="38">
        <v>58.400000000000006</v>
      </c>
      <c r="AS23" s="38">
        <v>49.300000000000004</v>
      </c>
      <c r="AT23" s="38">
        <v>40.200000000000003</v>
      </c>
      <c r="AU23" s="38">
        <v>37.860000000000007</v>
      </c>
      <c r="AV23" s="38">
        <v>35.520000000000003</v>
      </c>
      <c r="AW23" s="38">
        <v>33.180000000000007</v>
      </c>
      <c r="AX23" s="38">
        <v>30.840000000000003</v>
      </c>
      <c r="AY23" s="38">
        <v>28.500000000000007</v>
      </c>
      <c r="AZ23" s="38">
        <v>29.380000000000006</v>
      </c>
      <c r="BA23" s="38">
        <v>30.260000000000005</v>
      </c>
      <c r="BB23" s="38">
        <v>31.140000000000004</v>
      </c>
      <c r="BC23" s="38">
        <v>32.020000000000003</v>
      </c>
      <c r="BD23" s="38">
        <v>32.9</v>
      </c>
      <c r="BE23" s="38">
        <v>36.200000000000003</v>
      </c>
      <c r="BF23" s="38">
        <v>39.5</v>
      </c>
      <c r="BG23" s="38">
        <v>42.8</v>
      </c>
      <c r="BH23" s="38">
        <v>46.099999999999994</v>
      </c>
      <c r="BI23" s="38">
        <v>49.399999999999991</v>
      </c>
      <c r="BJ23" s="38">
        <v>56.339999999999996</v>
      </c>
      <c r="BK23" s="38">
        <v>63.279999999999994</v>
      </c>
      <c r="BL23" s="38">
        <v>70.22</v>
      </c>
      <c r="BM23" s="38">
        <v>77.16</v>
      </c>
      <c r="BN23" s="38">
        <v>84.1</v>
      </c>
    </row>
    <row r="24" spans="2:66" x14ac:dyDescent="0.25">
      <c r="B24" s="39" t="s">
        <v>96</v>
      </c>
      <c r="C24" s="38">
        <v>357.3723124376304</v>
      </c>
      <c r="D24" s="38">
        <f>SUM($AK24:AL24)/D$4</f>
        <v>422.20461600281521</v>
      </c>
      <c r="E24" s="38">
        <f>SUM($AK24:AM24)/E$4</f>
        <v>453.40923059654352</v>
      </c>
      <c r="F24" s="38">
        <f>SUM($AK24:AN24)/F$4</f>
        <v>476.20692294740769</v>
      </c>
      <c r="G24" s="38">
        <f>SUM($AK24:AO24)/G$4</f>
        <v>482.05553835792614</v>
      </c>
      <c r="H24" s="38">
        <f>SUM($AK24:AP24)/H$4</f>
        <v>479.42961529827181</v>
      </c>
      <c r="I24" s="38">
        <f>SUM($AK24:AQ24)/I$4</f>
        <v>472.95395596994729</v>
      </c>
      <c r="J24" s="38">
        <f>SUM($AK24:AR24)/J$4</f>
        <v>464.07221147370387</v>
      </c>
      <c r="K24" s="38">
        <f>SUM($AK24:AS24)/K$4</f>
        <v>453.18641019884785</v>
      </c>
      <c r="L24" s="38">
        <f>SUM($AK24:AT24)/L$4</f>
        <v>440.89776917896307</v>
      </c>
      <c r="M24" s="38">
        <f>SUM($AK24:AU24)/M$4</f>
        <v>430.57615379905729</v>
      </c>
      <c r="N24" s="38">
        <f>SUM($AK24:AV24)/N$4</f>
        <v>421.72980764913586</v>
      </c>
      <c r="O24" s="38">
        <f>SUM($AK24:AW24)/O$4</f>
        <v>414.01828398381775</v>
      </c>
      <c r="P24" s="38">
        <f>SUM($AK24:AX24)/P$4</f>
        <v>407.19840655640218</v>
      </c>
      <c r="Q24" s="38">
        <f>SUM($AK24:AY24)/Q$4</f>
        <v>401.09184611930874</v>
      </c>
      <c r="R24" s="38">
        <f>SUM($AK24:AZ24)/R$4</f>
        <v>395.40110573685195</v>
      </c>
      <c r="S24" s="38">
        <f>SUM($AK24:BA24)/S$4</f>
        <v>390.05280539939002</v>
      </c>
      <c r="T24" s="38">
        <f>SUM($AK24:BB24)/T$4</f>
        <v>384.98987176609057</v>
      </c>
      <c r="U24" s="38">
        <f>SUM($AK24:BC24)/U$4</f>
        <v>380.16724693629635</v>
      </c>
      <c r="V24" s="38">
        <f>SUM($AK24:BD24)/V$4</f>
        <v>375.54888458948153</v>
      </c>
      <c r="W24" s="38">
        <f>SUM($AK24:BE24)/W$4</f>
        <v>371.26655675188715</v>
      </c>
      <c r="X24" s="38">
        <f>SUM($AK24:BF24)/X$4</f>
        <v>367.27444053589227</v>
      </c>
      <c r="Y24" s="38">
        <f>SUM($AK24:BG24)/Y$4</f>
        <v>363.53468225172304</v>
      </c>
      <c r="Z24" s="38">
        <f>SUM($AK24:BH24)/Z$4</f>
        <v>360.01573715790124</v>
      </c>
      <c r="AA24" s="38">
        <f>SUM($AK24:BI24)/AA$4</f>
        <v>356.6911076715852</v>
      </c>
      <c r="AB24" s="38">
        <f>SUM($AK24:BJ24)/AB$4</f>
        <v>353.75298814575495</v>
      </c>
      <c r="AC24" s="38">
        <f>SUM($AK24:BK24)/AC$4</f>
        <v>351.15843302924554</v>
      </c>
      <c r="AD24" s="38">
        <f>SUM($AK24:BL24)/AD$4</f>
        <v>348.87063184962966</v>
      </c>
      <c r="AE24" s="38">
        <f>SUM($AK24:BM24)/AE$4</f>
        <v>346.85785144102175</v>
      </c>
      <c r="AF24" s="38">
        <f>SUM($AK24:BN24)/AF$4</f>
        <v>345.09258972632102</v>
      </c>
      <c r="AJ24" s="39" t="s">
        <v>96</v>
      </c>
      <c r="AK24" s="38">
        <v>357.3723124376304</v>
      </c>
      <c r="AL24" s="38">
        <v>487.03691956800003</v>
      </c>
      <c r="AM24" s="38">
        <v>515.81845978400008</v>
      </c>
      <c r="AN24" s="38">
        <v>544.60000000000014</v>
      </c>
      <c r="AO24" s="38">
        <v>505.45</v>
      </c>
      <c r="AP24" s="38">
        <v>466.29999999999995</v>
      </c>
      <c r="AQ24" s="38">
        <v>434.09999999999997</v>
      </c>
      <c r="AR24" s="38">
        <v>401.9</v>
      </c>
      <c r="AS24" s="38">
        <v>366.1</v>
      </c>
      <c r="AT24" s="38">
        <v>330.30000000000007</v>
      </c>
      <c r="AU24" s="38">
        <v>327.36000000000007</v>
      </c>
      <c r="AV24" s="38">
        <v>324.42</v>
      </c>
      <c r="AW24" s="38">
        <v>321.48</v>
      </c>
      <c r="AX24" s="38">
        <v>318.54000000000002</v>
      </c>
      <c r="AY24" s="38">
        <v>315.60000000000002</v>
      </c>
      <c r="AZ24" s="38">
        <v>310.04000000000002</v>
      </c>
      <c r="BA24" s="38">
        <v>304.48</v>
      </c>
      <c r="BB24" s="38">
        <v>298.92</v>
      </c>
      <c r="BC24" s="38">
        <v>293.36</v>
      </c>
      <c r="BD24" s="38">
        <v>287.8</v>
      </c>
      <c r="BE24" s="38">
        <v>285.62</v>
      </c>
      <c r="BF24" s="38">
        <v>283.44</v>
      </c>
      <c r="BG24" s="38">
        <v>281.26</v>
      </c>
      <c r="BH24" s="38">
        <v>279.08</v>
      </c>
      <c r="BI24" s="38">
        <v>276.89999999999998</v>
      </c>
      <c r="BJ24" s="38">
        <v>280.3</v>
      </c>
      <c r="BK24" s="38">
        <v>283.7</v>
      </c>
      <c r="BL24" s="38">
        <v>287.10000000000002</v>
      </c>
      <c r="BM24" s="38">
        <v>290.5</v>
      </c>
      <c r="BN24" s="38">
        <v>293.89999999999998</v>
      </c>
    </row>
    <row r="25" spans="2:66" x14ac:dyDescent="0.25">
      <c r="B25" s="39" t="s">
        <v>97</v>
      </c>
      <c r="C25" s="38">
        <v>339.0111584868003</v>
      </c>
      <c r="D25" s="38">
        <f>SUM($AK25:AL25)/D$4</f>
        <v>342.96796229406681</v>
      </c>
      <c r="E25" s="38">
        <f>SUM($AK25:AM25)/E$4</f>
        <v>334.19943587960012</v>
      </c>
      <c r="F25" s="38">
        <f>SUM($AK25:AN25)/F$4</f>
        <v>322.24957690970007</v>
      </c>
      <c r="G25" s="38">
        <f>SUM($AK25:AO25)/G$4</f>
        <v>302.64966152776003</v>
      </c>
      <c r="H25" s="38">
        <f>SUM($AK25:AP25)/H$4</f>
        <v>279.22471793980003</v>
      </c>
      <c r="I25" s="38">
        <f>SUM($AK25:AQ25)/I$4</f>
        <v>258.37832966268576</v>
      </c>
      <c r="J25" s="38">
        <f>SUM($AK25:AR25)/J$4</f>
        <v>239.14353845485002</v>
      </c>
      <c r="K25" s="38">
        <f>SUM($AK25:AS25)/K$4</f>
        <v>222.2109230709778</v>
      </c>
      <c r="L25" s="38">
        <f>SUM($AK25:AT25)/L$4</f>
        <v>206.88983076388004</v>
      </c>
      <c r="M25" s="38">
        <f>SUM($AK25:AU25)/M$4</f>
        <v>193.68711887625457</v>
      </c>
      <c r="N25" s="38">
        <f>SUM($AK25:AV25)/N$4</f>
        <v>182.07319230323336</v>
      </c>
      <c r="O25" s="38">
        <f>SUM($AK25:AW25)/O$4</f>
        <v>171.68140827990771</v>
      </c>
      <c r="P25" s="38">
        <f>SUM($AK25:AX25)/P$4</f>
        <v>162.24987911705716</v>
      </c>
      <c r="Q25" s="38">
        <f>SUM($AK25:AY25)/Q$4</f>
        <v>153.58655384258671</v>
      </c>
      <c r="R25" s="38">
        <f>SUM($AK25:AZ25)/R$4</f>
        <v>145.86614422742502</v>
      </c>
      <c r="S25" s="38">
        <f>SUM($AK25:BA25)/S$4</f>
        <v>138.92225339051768</v>
      </c>
      <c r="T25" s="38">
        <f>SUM($AK25:BB25)/T$4</f>
        <v>132.62546153548891</v>
      </c>
      <c r="U25" s="38">
        <f>SUM($AK25:BC25)/U$4</f>
        <v>126.87359513888424</v>
      </c>
      <c r="V25" s="38">
        <f>SUM($AK25:BD25)/V$4</f>
        <v>121.58491538194002</v>
      </c>
      <c r="W25" s="38">
        <f>SUM($AK25:BE25)/W$4</f>
        <v>116.83991941137145</v>
      </c>
      <c r="X25" s="38">
        <f>SUM($AK25:BF25)/X$4</f>
        <v>112.5644685290364</v>
      </c>
      <c r="Y25" s="38">
        <f>SUM($AK25:BG25)/Y$4</f>
        <v>108.69731772342611</v>
      </c>
      <c r="Z25" s="38">
        <f>SUM($AK25:BH25)/Z$4</f>
        <v>105.18742948495003</v>
      </c>
      <c r="AA25" s="38">
        <f>SUM($AK25:BI25)/AA$4</f>
        <v>101.99193230555204</v>
      </c>
      <c r="AB25" s="38">
        <f>SUM($AK25:BJ25)/AB$4</f>
        <v>99.160704139953879</v>
      </c>
      <c r="AC25" s="38">
        <f>SUM($AK25:BK25)/AC$4</f>
        <v>96.653270653288928</v>
      </c>
      <c r="AD25" s="38">
        <f>SUM($AK25:BL25)/AD$4</f>
        <v>94.434939558528612</v>
      </c>
      <c r="AE25" s="38">
        <f>SUM($AK25:BM25)/AE$4</f>
        <v>92.475803711682786</v>
      </c>
      <c r="AF25" s="38">
        <f>SUM($AK25:BN25)/AF$4</f>
        <v>90.749943587960018</v>
      </c>
      <c r="AJ25" s="39" t="s">
        <v>97</v>
      </c>
      <c r="AK25" s="38">
        <v>339.0111584868003</v>
      </c>
      <c r="AL25" s="38">
        <v>346.92476610133332</v>
      </c>
      <c r="AM25" s="38">
        <v>316.66238305066668</v>
      </c>
      <c r="AN25" s="38">
        <v>286.39999999999998</v>
      </c>
      <c r="AO25" s="38">
        <v>224.25</v>
      </c>
      <c r="AP25" s="38">
        <v>162.10000000000002</v>
      </c>
      <c r="AQ25" s="38">
        <v>133.30000000000001</v>
      </c>
      <c r="AR25" s="38">
        <v>104.49999999999999</v>
      </c>
      <c r="AS25" s="38">
        <v>86.75</v>
      </c>
      <c r="AT25" s="38">
        <v>69</v>
      </c>
      <c r="AU25" s="38">
        <v>61.660000000000004</v>
      </c>
      <c r="AV25" s="38">
        <v>54.32</v>
      </c>
      <c r="AW25" s="38">
        <v>46.980000000000004</v>
      </c>
      <c r="AX25" s="38">
        <v>39.64</v>
      </c>
      <c r="AY25" s="38">
        <v>32.299999999999997</v>
      </c>
      <c r="AZ25" s="38">
        <v>30.059999999999995</v>
      </c>
      <c r="BA25" s="38">
        <v>27.819999999999997</v>
      </c>
      <c r="BB25" s="38">
        <v>25.58</v>
      </c>
      <c r="BC25" s="38">
        <v>23.34</v>
      </c>
      <c r="BD25" s="38">
        <v>21.100000000000005</v>
      </c>
      <c r="BE25" s="38">
        <v>21.940000000000005</v>
      </c>
      <c r="BF25" s="38">
        <v>22.780000000000005</v>
      </c>
      <c r="BG25" s="38">
        <v>23.620000000000005</v>
      </c>
      <c r="BH25" s="38">
        <v>24.46</v>
      </c>
      <c r="BI25" s="38">
        <v>25.299999999999997</v>
      </c>
      <c r="BJ25" s="38">
        <v>28.38</v>
      </c>
      <c r="BK25" s="38">
        <v>31.459999999999997</v>
      </c>
      <c r="BL25" s="38">
        <v>34.54</v>
      </c>
      <c r="BM25" s="38">
        <v>37.619999999999997</v>
      </c>
      <c r="BN25" s="38">
        <v>40.699999999999996</v>
      </c>
    </row>
    <row r="26" spans="2:66" x14ac:dyDescent="0.25">
      <c r="B26" s="39" t="s">
        <v>98</v>
      </c>
      <c r="C26" s="38">
        <v>653.7820919894765</v>
      </c>
      <c r="D26" s="38">
        <f>SUM($AK26:AL26)/D$4</f>
        <v>686.91242471473834</v>
      </c>
      <c r="E26" s="38">
        <f>SUM($AK26:AM26)/E$4</f>
        <v>688.64874271649217</v>
      </c>
      <c r="F26" s="38">
        <f>SUM($AK26:AN26)/F$4</f>
        <v>682.53655703736922</v>
      </c>
      <c r="G26" s="38">
        <f>SUM($AK26:AO26)/G$4</f>
        <v>669.51924562989529</v>
      </c>
      <c r="H26" s="38">
        <f>SUM($AK26:AP26)/H$4</f>
        <v>653.04937135824605</v>
      </c>
      <c r="I26" s="38">
        <f>SUM($AK26:AQ26)/I$4</f>
        <v>625.13517544992521</v>
      </c>
      <c r="J26" s="38">
        <f>SUM($AK26:AR26)/J$4</f>
        <v>590.06827851868456</v>
      </c>
      <c r="K26" s="38">
        <f>SUM($AK26:AS26)/K$4</f>
        <v>557.62735868327525</v>
      </c>
      <c r="L26" s="38">
        <f>SUM($AK26:AT26)/L$4</f>
        <v>527.02462281494775</v>
      </c>
      <c r="M26" s="38">
        <f>SUM($AK26:AU26)/M$4</f>
        <v>501.31692983177066</v>
      </c>
      <c r="N26" s="38">
        <f>SUM($AK26:AV26)/N$4</f>
        <v>479.28051901245641</v>
      </c>
      <c r="O26" s="38">
        <f>SUM($AK26:AW26)/O$4</f>
        <v>460.06817139611366</v>
      </c>
      <c r="P26" s="38">
        <f>SUM($AK26:AX26)/P$4</f>
        <v>443.07473058210553</v>
      </c>
      <c r="Q26" s="38">
        <f>SUM($AK26:AY26)/Q$4</f>
        <v>427.85641520996518</v>
      </c>
      <c r="R26" s="38">
        <f>SUM($AK26:AZ26)/R$4</f>
        <v>413.62288925934234</v>
      </c>
      <c r="S26" s="38">
        <f>SUM($AK26:BA26)/S$4</f>
        <v>400.20036636173393</v>
      </c>
      <c r="T26" s="38">
        <f>SUM($AK26:BB26)/T$4</f>
        <v>387.45367934163761</v>
      </c>
      <c r="U26" s="38">
        <f>SUM($AK26:BC26)/U$4</f>
        <v>375.2761172710251</v>
      </c>
      <c r="V26" s="38">
        <f>SUM($AK26:BD26)/V$4</f>
        <v>363.58231140747387</v>
      </c>
      <c r="W26" s="38">
        <f>SUM($AK26:BE26)/W$4</f>
        <v>352.65839181664177</v>
      </c>
      <c r="X26" s="38">
        <f>SUM($AK26:BF26)/X$4</f>
        <v>342.3993740067944</v>
      </c>
      <c r="Y26" s="38">
        <f>SUM($AK26:BG26)/Y$4</f>
        <v>332.71853165867293</v>
      </c>
      <c r="Z26" s="38">
        <f>SUM($AK26:BH26)/Z$4</f>
        <v>323.54359283956154</v>
      </c>
      <c r="AA26" s="38">
        <f>SUM($AK26:BI26)/AA$4</f>
        <v>314.81384912597912</v>
      </c>
      <c r="AB26" s="38">
        <f>SUM($AK26:BJ26)/AB$4</f>
        <v>306.71947031344143</v>
      </c>
      <c r="AC26" s="38">
        <f>SUM($AK26:BK26)/AC$4</f>
        <v>299.18986030183248</v>
      </c>
      <c r="AD26" s="38">
        <f>SUM($AK26:BL26)/AD$4</f>
        <v>292.16450814819558</v>
      </c>
      <c r="AE26" s="38">
        <f>SUM($AK26:BM26)/AE$4</f>
        <v>285.59124924653366</v>
      </c>
      <c r="AF26" s="38">
        <f>SUM($AK26:BN26)/AF$4</f>
        <v>279.42487427164923</v>
      </c>
      <c r="AJ26" s="39" t="s">
        <v>98</v>
      </c>
      <c r="AK26" s="38">
        <v>653.7820919894765</v>
      </c>
      <c r="AL26" s="38">
        <v>720.04275744000006</v>
      </c>
      <c r="AM26" s="38">
        <v>692.12137872000005</v>
      </c>
      <c r="AN26" s="38">
        <v>664.2</v>
      </c>
      <c r="AO26" s="38">
        <v>617.45000000000005</v>
      </c>
      <c r="AP26" s="38">
        <v>570.70000000000005</v>
      </c>
      <c r="AQ26" s="38">
        <v>457.65000000000009</v>
      </c>
      <c r="AR26" s="38">
        <v>344.60000000000008</v>
      </c>
      <c r="AS26" s="38">
        <v>298.10000000000002</v>
      </c>
      <c r="AT26" s="38">
        <v>251.60000000000002</v>
      </c>
      <c r="AU26" s="38">
        <v>244.24000000000004</v>
      </c>
      <c r="AV26" s="38">
        <v>236.88000000000002</v>
      </c>
      <c r="AW26" s="38">
        <v>229.52000000000004</v>
      </c>
      <c r="AX26" s="38">
        <v>222.16000000000003</v>
      </c>
      <c r="AY26" s="38">
        <v>214.8</v>
      </c>
      <c r="AZ26" s="38">
        <v>200.12</v>
      </c>
      <c r="BA26" s="38">
        <v>185.44</v>
      </c>
      <c r="BB26" s="38">
        <v>170.76000000000002</v>
      </c>
      <c r="BC26" s="38">
        <v>156.08000000000001</v>
      </c>
      <c r="BD26" s="38">
        <v>141.4</v>
      </c>
      <c r="BE26" s="38">
        <v>134.18</v>
      </c>
      <c r="BF26" s="38">
        <v>126.96000000000001</v>
      </c>
      <c r="BG26" s="38">
        <v>119.74</v>
      </c>
      <c r="BH26" s="38">
        <v>112.52</v>
      </c>
      <c r="BI26" s="38">
        <v>105.3</v>
      </c>
      <c r="BJ26" s="38">
        <v>104.36</v>
      </c>
      <c r="BK26" s="38">
        <v>103.41999999999999</v>
      </c>
      <c r="BL26" s="38">
        <v>102.47999999999999</v>
      </c>
      <c r="BM26" s="38">
        <v>101.53999999999999</v>
      </c>
      <c r="BN26" s="38">
        <v>100.6</v>
      </c>
    </row>
    <row r="27" spans="2:66" x14ac:dyDescent="0.25">
      <c r="B27" s="39" t="s">
        <v>99</v>
      </c>
      <c r="C27" s="38">
        <v>374.82309716048263</v>
      </c>
      <c r="D27" s="38">
        <f>SUM($AK27:AL27)/D$4</f>
        <v>389.48391934824133</v>
      </c>
      <c r="E27" s="38">
        <f>SUM($AK27:AM27)/E$4</f>
        <v>402.63006982149426</v>
      </c>
      <c r="F27" s="38">
        <f>SUM($AK27:AN27)/F$4</f>
        <v>415.39755236612069</v>
      </c>
      <c r="G27" s="38">
        <f>SUM($AK27:AO27)/G$4</f>
        <v>418.88804189289658</v>
      </c>
      <c r="H27" s="38">
        <f>SUM($AK27:AP27)/H$4</f>
        <v>417.74003491074717</v>
      </c>
      <c r="I27" s="38">
        <f>SUM($AK27:AQ27)/I$4</f>
        <v>408.048601352069</v>
      </c>
      <c r="J27" s="38">
        <f>SUM($AK27:AR27)/J$4</f>
        <v>393.0175261830604</v>
      </c>
      <c r="K27" s="38">
        <f>SUM($AK27:AS27)/K$4</f>
        <v>376.98224549605368</v>
      </c>
      <c r="L27" s="38">
        <f>SUM($AK27:AT27)/L$4</f>
        <v>360.2440209464483</v>
      </c>
      <c r="M27" s="38">
        <f>SUM($AK27:AU27)/M$4</f>
        <v>345.41456449677116</v>
      </c>
      <c r="N27" s="38">
        <f>SUM($AK27:AV27)/N$4</f>
        <v>332.0166841220402</v>
      </c>
      <c r="O27" s="38">
        <f>SUM($AK27:AW27)/O$4</f>
        <v>319.72001611265256</v>
      </c>
      <c r="P27" s="38">
        <f>SUM($AK27:AX27)/P$4</f>
        <v>308.28858639032023</v>
      </c>
      <c r="Q27" s="38">
        <f>SUM($AK27:AY27)/Q$4</f>
        <v>297.54934729763221</v>
      </c>
      <c r="R27" s="38">
        <f>SUM($AK27:AZ27)/R$4</f>
        <v>287.20501309153019</v>
      </c>
      <c r="S27" s="38">
        <f>SUM($AK27:BA27)/S$4</f>
        <v>277.18589467438136</v>
      </c>
      <c r="T27" s="38">
        <f>SUM($AK27:BB27)/T$4</f>
        <v>267.4377894146935</v>
      </c>
      <c r="U27" s="38">
        <f>SUM($AK27:BC27)/U$4</f>
        <v>257.91790576128864</v>
      </c>
      <c r="V27" s="38">
        <f>SUM($AK27:BD27)/V$4</f>
        <v>248.59201047322418</v>
      </c>
      <c r="W27" s="38">
        <f>SUM($AK27:BE27)/W$4</f>
        <v>240.12381949830873</v>
      </c>
      <c r="X27" s="38">
        <f>SUM($AK27:BF27)/X$4</f>
        <v>232.39637315747652</v>
      </c>
      <c r="Y27" s="38">
        <f>SUM($AK27:BG27)/Y$4</f>
        <v>225.31305258541232</v>
      </c>
      <c r="Z27" s="38">
        <f>SUM($AK27:BH27)/Z$4</f>
        <v>218.79334206102013</v>
      </c>
      <c r="AA27" s="38">
        <f>SUM($AK27:BI27)/AA$4</f>
        <v>212.76960837857933</v>
      </c>
      <c r="AB27" s="38">
        <f>SUM($AK27:BJ27)/AB$4</f>
        <v>207.48462344094165</v>
      </c>
      <c r="AC27" s="38">
        <f>SUM($AK27:BK27)/AC$4</f>
        <v>202.85630405424013</v>
      </c>
      <c r="AD27" s="38">
        <f>SUM($AK27:BL27)/AD$4</f>
        <v>198.81429319516013</v>
      </c>
      <c r="AE27" s="38">
        <f>SUM($AK27:BM27)/AE$4</f>
        <v>195.297938257396</v>
      </c>
      <c r="AF27" s="38">
        <f>SUM($AK27:BN27)/AF$4</f>
        <v>192.25467364881612</v>
      </c>
      <c r="AJ27" s="39" t="s">
        <v>99</v>
      </c>
      <c r="AK27" s="38">
        <v>374.82309716048263</v>
      </c>
      <c r="AL27" s="38">
        <v>404.14474153600003</v>
      </c>
      <c r="AM27" s="38">
        <v>428.92237076800001</v>
      </c>
      <c r="AN27" s="38">
        <v>453.7</v>
      </c>
      <c r="AO27" s="38">
        <v>432.85</v>
      </c>
      <c r="AP27" s="38">
        <v>411.99999999999994</v>
      </c>
      <c r="AQ27" s="38">
        <v>349.9</v>
      </c>
      <c r="AR27" s="38">
        <v>287.8</v>
      </c>
      <c r="AS27" s="38">
        <v>248.70000000000002</v>
      </c>
      <c r="AT27" s="38">
        <v>209.60000000000002</v>
      </c>
      <c r="AU27" s="38">
        <v>197.12000000000003</v>
      </c>
      <c r="AV27" s="38">
        <v>184.64000000000001</v>
      </c>
      <c r="AW27" s="38">
        <v>172.16000000000003</v>
      </c>
      <c r="AX27" s="38">
        <v>159.68</v>
      </c>
      <c r="AY27" s="38">
        <v>147.19999999999999</v>
      </c>
      <c r="AZ27" s="38">
        <v>132.04</v>
      </c>
      <c r="BA27" s="38">
        <v>116.88</v>
      </c>
      <c r="BB27" s="38">
        <v>101.72</v>
      </c>
      <c r="BC27" s="38">
        <v>86.560000000000016</v>
      </c>
      <c r="BD27" s="38">
        <v>71.40000000000002</v>
      </c>
      <c r="BE27" s="38">
        <v>70.760000000000019</v>
      </c>
      <c r="BF27" s="38">
        <v>70.12</v>
      </c>
      <c r="BG27" s="38">
        <v>69.48</v>
      </c>
      <c r="BH27" s="38">
        <v>68.84</v>
      </c>
      <c r="BI27" s="38">
        <v>68.2</v>
      </c>
      <c r="BJ27" s="38">
        <v>75.36</v>
      </c>
      <c r="BK27" s="38">
        <v>82.52</v>
      </c>
      <c r="BL27" s="38">
        <v>89.679999999999993</v>
      </c>
      <c r="BM27" s="38">
        <v>96.839999999999989</v>
      </c>
      <c r="BN27" s="38">
        <v>103.99999999999999</v>
      </c>
    </row>
    <row r="28" spans="2:66" x14ac:dyDescent="0.25">
      <c r="B28" s="39" t="s">
        <v>100</v>
      </c>
      <c r="C28" s="38">
        <v>479.07420847319236</v>
      </c>
      <c r="D28" s="38">
        <f>SUM($AK28:AL28)/D$4</f>
        <v>457.75439772192954</v>
      </c>
      <c r="E28" s="38">
        <f>SUM($AK28:AM28)/E$4</f>
        <v>436.90869630973083</v>
      </c>
      <c r="F28" s="38">
        <f>SUM($AK28:AN28)/F$4</f>
        <v>416.18152223229811</v>
      </c>
      <c r="G28" s="38">
        <f>SUM($AK28:AO28)/G$4</f>
        <v>385.63521778583851</v>
      </c>
      <c r="H28" s="38">
        <f>SUM($AK28:AP28)/H$4</f>
        <v>350.17934815486541</v>
      </c>
      <c r="I28" s="38">
        <f>SUM($AK28:AQ28)/I$4</f>
        <v>319.11801270417033</v>
      </c>
      <c r="J28" s="38">
        <f>SUM($AK28:AR28)/J$4</f>
        <v>290.80326111614903</v>
      </c>
      <c r="K28" s="38">
        <f>SUM($AK28:AS28)/K$4</f>
        <v>267.49734321435471</v>
      </c>
      <c r="L28" s="38">
        <f>SUM($AK28:AT28)/L$4</f>
        <v>247.69760889291925</v>
      </c>
      <c r="M28" s="38">
        <f>SUM($AK28:AU28)/M$4</f>
        <v>231.37782626629021</v>
      </c>
      <c r="N28" s="38">
        <f>SUM($AK28:AV28)/N$4</f>
        <v>217.66800741076602</v>
      </c>
      <c r="O28" s="38">
        <f>SUM($AK28:AW28)/O$4</f>
        <v>205.96585299455325</v>
      </c>
      <c r="P28" s="38">
        <f>SUM($AK28:AX28)/P$4</f>
        <v>195.84114920922801</v>
      </c>
      <c r="Q28" s="38">
        <f>SUM($AK28:AY28)/Q$4</f>
        <v>186.97840592861283</v>
      </c>
      <c r="R28" s="38">
        <f>SUM($AK28:AZ28)/R$4</f>
        <v>178.97475555807452</v>
      </c>
      <c r="S28" s="38">
        <f>SUM($AK28:BA28)/S$4</f>
        <v>171.67859346642308</v>
      </c>
      <c r="T28" s="38">
        <f>SUM($AK28:BB28)/T$4</f>
        <v>164.97200494051069</v>
      </c>
      <c r="U28" s="38">
        <f>SUM($AK28:BC28)/U$4</f>
        <v>158.76189941732591</v>
      </c>
      <c r="V28" s="38">
        <f>SUM($AK28:BD28)/V$4</f>
        <v>152.97380444645961</v>
      </c>
      <c r="W28" s="38">
        <f>SUM($AK28:BE28)/W$4</f>
        <v>147.66076613948536</v>
      </c>
      <c r="X28" s="38">
        <f>SUM($AK28:BF28)/X$4</f>
        <v>142.75800404223602</v>
      </c>
      <c r="Y28" s="38">
        <f>SUM($AK28:BG28)/Y$4</f>
        <v>138.21200386648664</v>
      </c>
      <c r="Z28" s="38">
        <f>SUM($AK28:BH28)/Z$4</f>
        <v>133.97817037204968</v>
      </c>
      <c r="AA28" s="38">
        <f>SUM($AK28:BI28)/AA$4</f>
        <v>130.01904355716769</v>
      </c>
      <c r="AB28" s="38">
        <f>SUM($AK28:BJ28)/AB$4</f>
        <v>126.54369572804586</v>
      </c>
      <c r="AC28" s="38">
        <f>SUM($AK28:BK28)/AC$4</f>
        <v>123.49837366404417</v>
      </c>
      <c r="AD28" s="38">
        <f>SUM($AK28:BL28)/AD$4</f>
        <v>120.83700317604259</v>
      </c>
      <c r="AE28" s="38">
        <f>SUM($AK28:BM28)/AE$4</f>
        <v>118.5198651354894</v>
      </c>
      <c r="AF28" s="38">
        <f>SUM($AK28:BN28)/AF$4</f>
        <v>116.51253629763976</v>
      </c>
      <c r="AJ28" s="39" t="s">
        <v>100</v>
      </c>
      <c r="AK28" s="38">
        <v>479.07420847319236</v>
      </c>
      <c r="AL28" s="38">
        <v>436.43458697066666</v>
      </c>
      <c r="AM28" s="38">
        <v>395.21729348533336</v>
      </c>
      <c r="AN28" s="38">
        <v>354</v>
      </c>
      <c r="AO28" s="38">
        <v>263.45</v>
      </c>
      <c r="AP28" s="38">
        <v>172.89999999999998</v>
      </c>
      <c r="AQ28" s="38">
        <v>132.75</v>
      </c>
      <c r="AR28" s="38">
        <v>92.600000000000009</v>
      </c>
      <c r="AS28" s="38">
        <v>81.050000000000011</v>
      </c>
      <c r="AT28" s="38">
        <v>69.500000000000014</v>
      </c>
      <c r="AU28" s="38">
        <v>68.180000000000007</v>
      </c>
      <c r="AV28" s="38">
        <v>66.860000000000014</v>
      </c>
      <c r="AW28" s="38">
        <v>65.540000000000006</v>
      </c>
      <c r="AX28" s="38">
        <v>64.220000000000013</v>
      </c>
      <c r="AY28" s="38">
        <v>62.9</v>
      </c>
      <c r="AZ28" s="38">
        <v>58.919999999999995</v>
      </c>
      <c r="BA28" s="38">
        <v>54.94</v>
      </c>
      <c r="BB28" s="38">
        <v>50.959999999999994</v>
      </c>
      <c r="BC28" s="38">
        <v>46.98</v>
      </c>
      <c r="BD28" s="38">
        <v>43</v>
      </c>
      <c r="BE28" s="38">
        <v>41.4</v>
      </c>
      <c r="BF28" s="38">
        <v>39.800000000000004</v>
      </c>
      <c r="BG28" s="38">
        <v>38.200000000000003</v>
      </c>
      <c r="BH28" s="38">
        <v>36.6</v>
      </c>
      <c r="BI28" s="38">
        <v>35</v>
      </c>
      <c r="BJ28" s="38">
        <v>39.659999999999997</v>
      </c>
      <c r="BK28" s="38">
        <v>44.319999999999993</v>
      </c>
      <c r="BL28" s="38">
        <v>48.98</v>
      </c>
      <c r="BM28" s="38">
        <v>53.64</v>
      </c>
      <c r="BN28" s="38">
        <v>58.3</v>
      </c>
    </row>
    <row r="29" spans="2:66" x14ac:dyDescent="0.25">
      <c r="B29" s="39" t="s">
        <v>101</v>
      </c>
      <c r="C29" s="38">
        <v>283.01778100335662</v>
      </c>
      <c r="D29" s="38">
        <f>SUM($AK29:AL29)/D$4</f>
        <v>306.87950181634494</v>
      </c>
      <c r="E29" s="38">
        <f>SUM($AK29:AM29)/E$4</f>
        <v>323.37653831578547</v>
      </c>
      <c r="F29" s="38">
        <f>SUM($AK29:AN29)/F$4</f>
        <v>338.03240373683911</v>
      </c>
      <c r="G29" s="38">
        <f>SUM($AK29:AO29)/G$4</f>
        <v>341.76592298947128</v>
      </c>
      <c r="H29" s="38">
        <f>SUM($AK29:AP29)/H$4</f>
        <v>340.03826915789273</v>
      </c>
      <c r="I29" s="38">
        <f>SUM($AK29:AQ29)/I$4</f>
        <v>332.6828021353366</v>
      </c>
      <c r="J29" s="38">
        <f>SUM($AK29:AR29)/J$4</f>
        <v>321.80995186841949</v>
      </c>
      <c r="K29" s="38">
        <f>SUM($AK29:AS29)/K$4</f>
        <v>311.23106832748397</v>
      </c>
      <c r="L29" s="38">
        <f>SUM($AK29:AT29)/L$4</f>
        <v>300.8579614947356</v>
      </c>
      <c r="M29" s="38">
        <f>SUM($AK29:AU29)/M$4</f>
        <v>291.09996499521418</v>
      </c>
      <c r="N29" s="38">
        <f>SUM($AK29:AV29)/N$4</f>
        <v>281.803301245613</v>
      </c>
      <c r="O29" s="38">
        <f>SUM($AK29:AW29)/O$4</f>
        <v>272.86150884210429</v>
      </c>
      <c r="P29" s="38">
        <f>SUM($AK29:AX29)/P$4</f>
        <v>264.19854392481113</v>
      </c>
      <c r="Q29" s="38">
        <f>SUM($AK29:AY29)/Q$4</f>
        <v>255.75864099649036</v>
      </c>
      <c r="R29" s="38">
        <f>SUM($AK29:AZ29)/R$4</f>
        <v>247.88997593420973</v>
      </c>
      <c r="S29" s="38">
        <f>SUM($AK29:BA29)/S$4</f>
        <v>240.4917420557268</v>
      </c>
      <c r="T29" s="38">
        <f>SUM($AK29:BB29)/T$4</f>
        <v>233.48553416374196</v>
      </c>
      <c r="U29" s="38">
        <f>SUM($AK29:BC29)/U$4</f>
        <v>226.80945341828186</v>
      </c>
      <c r="V29" s="38">
        <f>SUM($AK29:BD29)/V$4</f>
        <v>220.41398074736776</v>
      </c>
      <c r="W29" s="38">
        <f>SUM($AK29:BE29)/W$4</f>
        <v>214.14093404511217</v>
      </c>
      <c r="X29" s="38">
        <f>SUM($AK29:BF29)/X$4</f>
        <v>207.97361886124344</v>
      </c>
      <c r="Y29" s="38">
        <f>SUM($AK29:BG29)/Y$4</f>
        <v>201.89824412814588</v>
      </c>
      <c r="Z29" s="38">
        <f>SUM($AK29:BH29)/Z$4</f>
        <v>195.90331728947316</v>
      </c>
      <c r="AA29" s="38">
        <f>SUM($AK29:BI29)/AA$4</f>
        <v>189.97918459789423</v>
      </c>
      <c r="AB29" s="38">
        <f>SUM($AK29:BJ29)/AB$4</f>
        <v>184.14306211335983</v>
      </c>
      <c r="AC29" s="38">
        <f>SUM($AK29:BK29)/AC$4</f>
        <v>178.38517092397615</v>
      </c>
      <c r="AD29" s="38">
        <f>SUM($AK29:BL29)/AD$4</f>
        <v>172.69712910526272</v>
      </c>
      <c r="AE29" s="38">
        <f>SUM($AK29:BM29)/AE$4</f>
        <v>167.07171086025366</v>
      </c>
      <c r="AF29" s="38">
        <f>SUM($AK29:BN29)/AF$4</f>
        <v>161.50265383157856</v>
      </c>
      <c r="AJ29" s="39" t="s">
        <v>101</v>
      </c>
      <c r="AK29" s="38">
        <v>283.01778100335662</v>
      </c>
      <c r="AL29" s="38">
        <v>330.74122262933332</v>
      </c>
      <c r="AM29" s="38">
        <v>356.37061131466663</v>
      </c>
      <c r="AN29" s="38">
        <v>382</v>
      </c>
      <c r="AO29" s="38">
        <v>356.7</v>
      </c>
      <c r="AP29" s="38">
        <v>331.4</v>
      </c>
      <c r="AQ29" s="38">
        <v>288.54999999999995</v>
      </c>
      <c r="AR29" s="38">
        <v>245.69999999999996</v>
      </c>
      <c r="AS29" s="38">
        <v>226.59999999999997</v>
      </c>
      <c r="AT29" s="38">
        <v>207.49999999999997</v>
      </c>
      <c r="AU29" s="38">
        <v>193.51999999999998</v>
      </c>
      <c r="AV29" s="38">
        <v>179.54</v>
      </c>
      <c r="AW29" s="38">
        <v>165.56</v>
      </c>
      <c r="AX29" s="38">
        <v>151.57999999999998</v>
      </c>
      <c r="AY29" s="38">
        <v>137.6</v>
      </c>
      <c r="AZ29" s="38">
        <v>129.86000000000001</v>
      </c>
      <c r="BA29" s="38">
        <v>122.12</v>
      </c>
      <c r="BB29" s="38">
        <v>114.38</v>
      </c>
      <c r="BC29" s="38">
        <v>106.64</v>
      </c>
      <c r="BD29" s="38">
        <v>98.899999999999977</v>
      </c>
      <c r="BE29" s="38">
        <v>88.679999999999978</v>
      </c>
      <c r="BF29" s="38">
        <v>78.45999999999998</v>
      </c>
      <c r="BG29" s="38">
        <v>68.239999999999981</v>
      </c>
      <c r="BH29" s="38">
        <v>58.019999999999989</v>
      </c>
      <c r="BI29" s="38">
        <v>47.8</v>
      </c>
      <c r="BJ29" s="38">
        <v>38.239999999999995</v>
      </c>
      <c r="BK29" s="38">
        <v>28.679999999999996</v>
      </c>
      <c r="BL29" s="38">
        <v>19.119999999999997</v>
      </c>
      <c r="BM29" s="38">
        <v>9.5599999999999952</v>
      </c>
      <c r="BN29" s="38">
        <v>0</v>
      </c>
    </row>
    <row r="30" spans="2:66" x14ac:dyDescent="0.25">
      <c r="B30" s="39" t="s">
        <v>102</v>
      </c>
      <c r="C30" s="38">
        <v>584.39807674861652</v>
      </c>
      <c r="D30" s="38">
        <f>SUM($AK30:AL30)/D$4</f>
        <v>551.42755687564159</v>
      </c>
      <c r="E30" s="38">
        <f>SUM($AK30:AM30)/E$4</f>
        <v>508.99454408420547</v>
      </c>
      <c r="F30" s="38">
        <f>SUM($AK30:AN30)/F$4</f>
        <v>464.19590806315409</v>
      </c>
      <c r="G30" s="38">
        <f>SUM($AK30:AO30)/G$4</f>
        <v>423.51672645052332</v>
      </c>
      <c r="H30" s="38">
        <f>SUM($AK30:AP30)/H$4</f>
        <v>384.89727204210277</v>
      </c>
      <c r="I30" s="38">
        <f>SUM($AK30:AQ30)/I$4</f>
        <v>349.94051889323094</v>
      </c>
      <c r="J30" s="38">
        <f>SUM($AK30:AR30)/J$4</f>
        <v>317.27295403157706</v>
      </c>
      <c r="K30" s="38">
        <f>SUM($AK30:AS30)/K$4</f>
        <v>289.87040358362407</v>
      </c>
      <c r="L30" s="38">
        <f>SUM($AK30:AT30)/L$4</f>
        <v>266.15336322526161</v>
      </c>
      <c r="M30" s="38">
        <f>SUM($AK30:AU30)/M$4</f>
        <v>246.46305747751057</v>
      </c>
      <c r="N30" s="38">
        <f>SUM($AK30:AV30)/N$4</f>
        <v>229.79280268771802</v>
      </c>
      <c r="O30" s="38">
        <f>SUM($AK30:AW30)/O$4</f>
        <v>215.44566401943206</v>
      </c>
      <c r="P30" s="38">
        <f>SUM($AK30:AX30)/P$4</f>
        <v>202.92383087518689</v>
      </c>
      <c r="Q30" s="38">
        <f>SUM($AK30:AY30)/Q$4</f>
        <v>191.86224215017444</v>
      </c>
      <c r="R30" s="38">
        <f>SUM($AK30:AZ30)/R$4</f>
        <v>181.95585201578854</v>
      </c>
      <c r="S30" s="38">
        <f>SUM($AK30:BA30)/S$4</f>
        <v>173.00080189721274</v>
      </c>
      <c r="T30" s="38">
        <f>SUM($AK30:BB30)/T$4</f>
        <v>164.83853512514534</v>
      </c>
      <c r="U30" s="38">
        <f>SUM($AK30:BC30)/U$4</f>
        <v>157.34387538171666</v>
      </c>
      <c r="V30" s="38">
        <f>SUM($AK30:BD30)/V$4</f>
        <v>150.41668161263084</v>
      </c>
      <c r="W30" s="38">
        <f>SUM($AK30:BE30)/W$4</f>
        <v>144.14445867869603</v>
      </c>
      <c r="X30" s="38">
        <f>SUM($AK30:BF30)/X$4</f>
        <v>138.43789237511893</v>
      </c>
      <c r="Y30" s="38">
        <f>SUM($AK30:BG30)/Y$4</f>
        <v>133.22320140228766</v>
      </c>
      <c r="Z30" s="38">
        <f>SUM($AK30:BH30)/Z$4</f>
        <v>128.43890134385902</v>
      </c>
      <c r="AA30" s="38">
        <f>SUM($AK30:BI30)/AA$4</f>
        <v>124.03334529010466</v>
      </c>
      <c r="AB30" s="38">
        <f>SUM($AK30:BJ30)/AB$4</f>
        <v>120.09437047125448</v>
      </c>
      <c r="AC30" s="38">
        <f>SUM($AK30:BK30)/AC$4</f>
        <v>116.57013452787469</v>
      </c>
      <c r="AD30" s="38">
        <f>SUM($AK30:BL30)/AD$4</f>
        <v>113.41620115187916</v>
      </c>
      <c r="AE30" s="38">
        <f>SUM($AK30:BM30)/AE$4</f>
        <v>110.59426318112472</v>
      </c>
      <c r="AF30" s="38">
        <f>SUM($AK30:BN30)/AF$4</f>
        <v>108.07112107508722</v>
      </c>
      <c r="AJ30" s="39" t="s">
        <v>102</v>
      </c>
      <c r="AK30" s="38">
        <v>584.39807674861652</v>
      </c>
      <c r="AL30" s="38">
        <v>518.45703700266665</v>
      </c>
      <c r="AM30" s="38">
        <v>424.12851850133325</v>
      </c>
      <c r="AN30" s="38">
        <v>329.7999999999999</v>
      </c>
      <c r="AO30" s="38">
        <v>260.8</v>
      </c>
      <c r="AP30" s="38">
        <v>191.8</v>
      </c>
      <c r="AQ30" s="38">
        <v>140.19999999999999</v>
      </c>
      <c r="AR30" s="38">
        <v>88.6</v>
      </c>
      <c r="AS30" s="38">
        <v>70.650000000000006</v>
      </c>
      <c r="AT30" s="38">
        <v>52.70000000000001</v>
      </c>
      <c r="AU30" s="38">
        <v>49.560000000000009</v>
      </c>
      <c r="AV30" s="38">
        <v>46.420000000000009</v>
      </c>
      <c r="AW30" s="38">
        <v>43.280000000000008</v>
      </c>
      <c r="AX30" s="38">
        <v>40.140000000000008</v>
      </c>
      <c r="AY30" s="38">
        <v>37.000000000000007</v>
      </c>
      <c r="AZ30" s="38">
        <v>33.360000000000007</v>
      </c>
      <c r="BA30" s="38">
        <v>29.720000000000006</v>
      </c>
      <c r="BB30" s="38">
        <v>26.080000000000005</v>
      </c>
      <c r="BC30" s="38">
        <v>22.440000000000005</v>
      </c>
      <c r="BD30" s="38">
        <v>18.800000000000004</v>
      </c>
      <c r="BE30" s="38">
        <v>18.700000000000003</v>
      </c>
      <c r="BF30" s="38">
        <v>18.600000000000005</v>
      </c>
      <c r="BG30" s="38">
        <v>18.500000000000004</v>
      </c>
      <c r="BH30" s="38">
        <v>18.400000000000002</v>
      </c>
      <c r="BI30" s="38">
        <v>18.300000000000004</v>
      </c>
      <c r="BJ30" s="38">
        <v>21.620000000000005</v>
      </c>
      <c r="BK30" s="38">
        <v>24.940000000000005</v>
      </c>
      <c r="BL30" s="38">
        <v>28.26</v>
      </c>
      <c r="BM30" s="38">
        <v>31.580000000000002</v>
      </c>
      <c r="BN30" s="38">
        <v>34.9</v>
      </c>
    </row>
    <row r="31" spans="2:66" x14ac:dyDescent="0.25">
      <c r="B31" s="39" t="s">
        <v>103</v>
      </c>
      <c r="C31" s="38">
        <v>461.80486256010158</v>
      </c>
      <c r="D31" s="38">
        <f>SUM($AK31:AL31)/D$4</f>
        <v>442.33287552271742</v>
      </c>
      <c r="E31" s="38">
        <f>SUM($AK31:AM31)/E$4</f>
        <v>405.38206509603378</v>
      </c>
      <c r="F31" s="38">
        <f>SUM($AK31:AN31)/F$4</f>
        <v>364.06154882202532</v>
      </c>
      <c r="G31" s="38">
        <f>SUM($AK31:AO31)/G$4</f>
        <v>331.61923905762023</v>
      </c>
      <c r="H31" s="38">
        <f>SUM($AK31:AP31)/H$4</f>
        <v>303.61603254801685</v>
      </c>
      <c r="I31" s="38">
        <f>SUM($AK31:AQ31)/I$4</f>
        <v>278.77802789830014</v>
      </c>
      <c r="J31" s="38">
        <f>SUM($AK31:AR31)/J$4</f>
        <v>255.91827441101265</v>
      </c>
      <c r="K31" s="38">
        <f>SUM($AK31:AS31)/K$4</f>
        <v>236.72179947645569</v>
      </c>
      <c r="L31" s="38">
        <f>SUM($AK31:AT31)/L$4</f>
        <v>220.08961952881015</v>
      </c>
      <c r="M31" s="38">
        <f>SUM($AK31:AU31)/M$4</f>
        <v>206.43965411710013</v>
      </c>
      <c r="N31" s="38">
        <f>SUM($AK31:AV31)/N$4</f>
        <v>195.02634960734179</v>
      </c>
      <c r="O31" s="38">
        <f>SUM($AK31:AW31)/O$4</f>
        <v>185.33355348370011</v>
      </c>
      <c r="P31" s="38">
        <f>SUM($AK31:AX31)/P$4</f>
        <v>176.99258537772153</v>
      </c>
      <c r="Q31" s="38">
        <f>SUM($AK31:AY31)/Q$4</f>
        <v>169.73307968587341</v>
      </c>
      <c r="R31" s="38">
        <f>SUM($AK31:AZ31)/R$4</f>
        <v>162.90976220550633</v>
      </c>
      <c r="S31" s="38">
        <f>SUM($AK31:BA31)/S$4</f>
        <v>156.44565854635889</v>
      </c>
      <c r="T31" s="38">
        <f>SUM($AK31:BB31)/T$4</f>
        <v>150.28089973822784</v>
      </c>
      <c r="U31" s="38">
        <f>SUM($AK31:BC31)/U$4</f>
        <v>144.36822080463691</v>
      </c>
      <c r="V31" s="38">
        <f>SUM($AK31:BD31)/V$4</f>
        <v>138.66980976440507</v>
      </c>
      <c r="W31" s="38">
        <f>SUM($AK31:BE31)/W$4</f>
        <v>133.45791406133816</v>
      </c>
      <c r="X31" s="38">
        <f>SUM($AK31:BF31)/X$4</f>
        <v>128.66619069491369</v>
      </c>
      <c r="Y31" s="38">
        <f>SUM($AK31:BG31)/Y$4</f>
        <v>124.23983457774354</v>
      </c>
      <c r="Z31" s="38">
        <f>SUM($AK31:BH31)/Z$4</f>
        <v>120.13317480367088</v>
      </c>
      <c r="AA31" s="38">
        <f>SUM($AK31:BI31)/AA$4</f>
        <v>116.30784781152404</v>
      </c>
      <c r="AB31" s="38">
        <f>SUM($AK31:BJ31)/AB$4</f>
        <v>112.9506228956962</v>
      </c>
      <c r="AC31" s="38">
        <f>SUM($AK31:BK31)/AC$4</f>
        <v>110.00948871437411</v>
      </c>
      <c r="AD31" s="38">
        <f>SUM($AK31:BL31)/AD$4</f>
        <v>107.43986411743218</v>
      </c>
      <c r="AE31" s="38">
        <f>SUM($AK31:BM31)/AE$4</f>
        <v>105.20331707890003</v>
      </c>
      <c r="AF31" s="38">
        <f>SUM($AK31:BN31)/AF$4</f>
        <v>103.26653984293669</v>
      </c>
      <c r="AJ31" s="39" t="s">
        <v>103</v>
      </c>
      <c r="AK31" s="38">
        <v>461.80486256010158</v>
      </c>
      <c r="AL31" s="38">
        <v>422.86088848533325</v>
      </c>
      <c r="AM31" s="38">
        <v>331.48044424266664</v>
      </c>
      <c r="AN31" s="38">
        <v>240.09999999999997</v>
      </c>
      <c r="AO31" s="38">
        <v>201.85000000000002</v>
      </c>
      <c r="AP31" s="38">
        <v>163.60000000000002</v>
      </c>
      <c r="AQ31" s="38">
        <v>129.75</v>
      </c>
      <c r="AR31" s="38">
        <v>95.9</v>
      </c>
      <c r="AS31" s="38">
        <v>83.15</v>
      </c>
      <c r="AT31" s="38">
        <v>70.400000000000006</v>
      </c>
      <c r="AU31" s="38">
        <v>69.940000000000012</v>
      </c>
      <c r="AV31" s="38">
        <v>69.48</v>
      </c>
      <c r="AW31" s="38">
        <v>69.02000000000001</v>
      </c>
      <c r="AX31" s="38">
        <v>68.56</v>
      </c>
      <c r="AY31" s="38">
        <v>68.099999999999994</v>
      </c>
      <c r="AZ31" s="38">
        <v>60.559999999999995</v>
      </c>
      <c r="BA31" s="38">
        <v>53.019999999999996</v>
      </c>
      <c r="BB31" s="38">
        <v>45.480000000000004</v>
      </c>
      <c r="BC31" s="38">
        <v>37.940000000000012</v>
      </c>
      <c r="BD31" s="38">
        <v>30.400000000000009</v>
      </c>
      <c r="BE31" s="38">
        <v>29.220000000000006</v>
      </c>
      <c r="BF31" s="38">
        <v>28.040000000000006</v>
      </c>
      <c r="BG31" s="38">
        <v>26.860000000000003</v>
      </c>
      <c r="BH31" s="38">
        <v>25.68</v>
      </c>
      <c r="BI31" s="38">
        <v>24.500000000000004</v>
      </c>
      <c r="BJ31" s="38">
        <v>29.020000000000003</v>
      </c>
      <c r="BK31" s="38">
        <v>33.54</v>
      </c>
      <c r="BL31" s="38">
        <v>38.06</v>
      </c>
      <c r="BM31" s="38">
        <v>42.58</v>
      </c>
      <c r="BN31" s="38">
        <v>47.099999999999994</v>
      </c>
    </row>
    <row r="32" spans="2:66" x14ac:dyDescent="0.25">
      <c r="B32" s="39" t="s">
        <v>104</v>
      </c>
      <c r="C32" s="38">
        <v>123.76576249659801</v>
      </c>
      <c r="D32" s="38">
        <f>SUM($AK32:AL32)/D$4</f>
        <v>116.47513046163232</v>
      </c>
      <c r="E32" s="38">
        <f>SUM($AK32:AM32)/E$4</f>
        <v>103.86417004553265</v>
      </c>
      <c r="F32" s="38">
        <f>SUM($AK32:AN32)/F$4</f>
        <v>89.923127534149472</v>
      </c>
      <c r="G32" s="38">
        <f>SUM($AK32:AO32)/G$4</f>
        <v>81.498502027319574</v>
      </c>
      <c r="H32" s="38">
        <f>SUM($AK32:AP32)/H$4</f>
        <v>75.832085022766321</v>
      </c>
      <c r="I32" s="38">
        <f>SUM($AK32:AQ32)/I$4</f>
        <v>71.327501448085414</v>
      </c>
      <c r="J32" s="38">
        <f>SUM($AK32:AR32)/J$4</f>
        <v>67.549063767074742</v>
      </c>
      <c r="K32" s="38">
        <f>SUM($AK32:AS32)/K$4</f>
        <v>64.315834459621996</v>
      </c>
      <c r="L32" s="38">
        <f>SUM($AK32:AT32)/L$4</f>
        <v>61.464251013659791</v>
      </c>
      <c r="M32" s="38">
        <f>SUM($AK32:AU32)/M$4</f>
        <v>59.002046376054359</v>
      </c>
      <c r="N32" s="38">
        <f>SUM($AK32:AV32)/N$4</f>
        <v>56.8318758447165</v>
      </c>
      <c r="O32" s="38">
        <f>SUM($AK32:AW32)/O$4</f>
        <v>54.886346933584456</v>
      </c>
      <c r="P32" s="38">
        <f>SUM($AK32:AX32)/P$4</f>
        <v>53.117322152614136</v>
      </c>
      <c r="Q32" s="38">
        <f>SUM($AK32:AY32)/Q$4</f>
        <v>51.489500675773201</v>
      </c>
      <c r="R32" s="38">
        <f>SUM($AK32:AZ32)/R$4</f>
        <v>50.152656883537375</v>
      </c>
      <c r="S32" s="38">
        <f>SUM($AK32:BA32)/S$4</f>
        <v>49.055441772741062</v>
      </c>
      <c r="T32" s="38">
        <f>SUM($AK32:BB32)/T$4</f>
        <v>48.157917229810998</v>
      </c>
      <c r="U32" s="38">
        <f>SUM($AK32:BC32)/U$4</f>
        <v>47.428553165084104</v>
      </c>
      <c r="V32" s="38">
        <f>SUM($AK32:BD32)/V$4</f>
        <v>46.842125506829902</v>
      </c>
      <c r="W32" s="38">
        <f>SUM($AK32:BE32)/W$4</f>
        <v>46.410595720790376</v>
      </c>
      <c r="X32" s="38">
        <f>SUM($AK32:BF32)/X$4</f>
        <v>46.112841369845363</v>
      </c>
      <c r="Y32" s="38">
        <f>SUM($AK32:BG32)/Y$4</f>
        <v>45.931413484199915</v>
      </c>
      <c r="Z32" s="38">
        <f>SUM($AK32:BH32)/Z$4</f>
        <v>45.851771255691581</v>
      </c>
      <c r="AA32" s="38">
        <f>SUM($AK32:BI32)/AA$4</f>
        <v>45.861700405463914</v>
      </c>
      <c r="AB32" s="38">
        <f>SUM($AK32:BJ32)/AB$4</f>
        <v>46.006250389869152</v>
      </c>
      <c r="AC32" s="38">
        <f>SUM($AK32:BK32)/AC$4</f>
        <v>46.270463338392524</v>
      </c>
      <c r="AD32" s="38">
        <f>SUM($AK32:BL32)/AD$4</f>
        <v>46.641518219164219</v>
      </c>
      <c r="AE32" s="38">
        <f>SUM($AK32:BM32)/AE$4</f>
        <v>47.10836241850339</v>
      </c>
      <c r="AF32" s="38">
        <f>SUM($AK32:BN32)/AF$4</f>
        <v>47.661417004553279</v>
      </c>
      <c r="AJ32" s="39" t="s">
        <v>104</v>
      </c>
      <c r="AK32" s="38">
        <v>123.76576249659801</v>
      </c>
      <c r="AL32" s="38">
        <v>109.18449842666664</v>
      </c>
      <c r="AM32" s="38">
        <v>78.642249213333301</v>
      </c>
      <c r="AN32" s="38">
        <v>48.099999999999966</v>
      </c>
      <c r="AO32" s="38">
        <v>47.8</v>
      </c>
      <c r="AP32" s="38">
        <v>47.499999999999993</v>
      </c>
      <c r="AQ32" s="38">
        <v>44.3</v>
      </c>
      <c r="AR32" s="38">
        <v>41.099999999999994</v>
      </c>
      <c r="AS32" s="38">
        <v>38.449999999999996</v>
      </c>
      <c r="AT32" s="38">
        <v>35.799999999999997</v>
      </c>
      <c r="AU32" s="38">
        <v>34.380000000000003</v>
      </c>
      <c r="AV32" s="38">
        <v>32.96</v>
      </c>
      <c r="AW32" s="38">
        <v>31.540000000000003</v>
      </c>
      <c r="AX32" s="38">
        <v>30.120000000000005</v>
      </c>
      <c r="AY32" s="38">
        <v>28.700000000000003</v>
      </c>
      <c r="AZ32" s="38">
        <v>30.1</v>
      </c>
      <c r="BA32" s="38">
        <v>31.5</v>
      </c>
      <c r="BB32" s="38">
        <v>32.9</v>
      </c>
      <c r="BC32" s="38">
        <v>34.299999999999997</v>
      </c>
      <c r="BD32" s="38">
        <v>35.700000000000003</v>
      </c>
      <c r="BE32" s="38">
        <v>37.78</v>
      </c>
      <c r="BF32" s="38">
        <v>39.86</v>
      </c>
      <c r="BG32" s="38">
        <v>41.940000000000005</v>
      </c>
      <c r="BH32" s="38">
        <v>44.02</v>
      </c>
      <c r="BI32" s="38">
        <v>46.100000000000009</v>
      </c>
      <c r="BJ32" s="38">
        <v>49.620000000000012</v>
      </c>
      <c r="BK32" s="38">
        <v>53.140000000000008</v>
      </c>
      <c r="BL32" s="38">
        <v>56.660000000000011</v>
      </c>
      <c r="BM32" s="38">
        <v>60.180000000000007</v>
      </c>
      <c r="BN32" s="38">
        <v>63.7</v>
      </c>
    </row>
    <row r="33" spans="2:66" x14ac:dyDescent="0.25">
      <c r="B33" s="39" t="s">
        <v>105</v>
      </c>
      <c r="C33" s="38">
        <v>211.83389276966344</v>
      </c>
      <c r="D33" s="38">
        <f>SUM($AK33:AL33)/D$4</f>
        <v>227.06551882749841</v>
      </c>
      <c r="E33" s="38">
        <f>SUM($AK33:AM33)/E$4</f>
        <v>239.85987003255454</v>
      </c>
      <c r="F33" s="38">
        <f>SUM($AK33:AN33)/F$4</f>
        <v>252.0449025244159</v>
      </c>
      <c r="G33" s="38">
        <f>SUM($AK33:AO33)/G$4</f>
        <v>257.29592201953272</v>
      </c>
      <c r="H33" s="38">
        <f>SUM($AK33:AP33)/H$4</f>
        <v>259.07993501627726</v>
      </c>
      <c r="I33" s="38">
        <f>SUM($AK33:AQ33)/I$4</f>
        <v>258.22565858538053</v>
      </c>
      <c r="J33" s="38">
        <f>SUM($AK33:AR33)/J$4</f>
        <v>255.72245126220795</v>
      </c>
      <c r="K33" s="38">
        <f>SUM($AK33:AS33)/K$4</f>
        <v>252.60884556640707</v>
      </c>
      <c r="L33" s="38">
        <f>SUM($AK33:AT33)/L$4</f>
        <v>249.06796100976635</v>
      </c>
      <c r="M33" s="38">
        <f>SUM($AK33:AU33)/M$4</f>
        <v>245.4654190997876</v>
      </c>
      <c r="N33" s="38">
        <f>SUM($AK33:AV33)/N$4</f>
        <v>241.81663417480527</v>
      </c>
      <c r="O33" s="38">
        <f>SUM($AK33:AW33)/O$4</f>
        <v>238.13227769982026</v>
      </c>
      <c r="P33" s="38">
        <f>SUM($AK33:AX33)/P$4</f>
        <v>234.41997214983309</v>
      </c>
      <c r="Q33" s="38">
        <f>SUM($AK33:AY33)/Q$4</f>
        <v>230.68530733984423</v>
      </c>
      <c r="R33" s="38">
        <f>SUM($AK33:AZ33)/R$4</f>
        <v>227.38372563110397</v>
      </c>
      <c r="S33" s="38">
        <f>SUM($AK33:BA33)/S$4</f>
        <v>224.4388005939802</v>
      </c>
      <c r="T33" s="38">
        <f>SUM($AK33:BB33)/T$4</f>
        <v>221.79108944987021</v>
      </c>
      <c r="U33" s="38">
        <f>SUM($AK33:BC33)/U$4</f>
        <v>219.39366368935072</v>
      </c>
      <c r="V33" s="38">
        <f>SUM($AK33:BD33)/V$4</f>
        <v>217.20898050488319</v>
      </c>
      <c r="W33" s="38">
        <f>SUM($AK33:BE33)/W$4</f>
        <v>215.36188619512683</v>
      </c>
      <c r="X33" s="38">
        <f>SUM($AK33:BF33)/X$4</f>
        <v>213.80634591353018</v>
      </c>
      <c r="Y33" s="38">
        <f>SUM($AK33:BG33)/Y$4</f>
        <v>212.50433087381145</v>
      </c>
      <c r="Z33" s="38">
        <f>SUM($AK33:BH33)/Z$4</f>
        <v>211.42415042073597</v>
      </c>
      <c r="AA33" s="38">
        <f>SUM($AK33:BI33)/AA$4</f>
        <v>210.53918440390655</v>
      </c>
      <c r="AB33" s="38">
        <f>SUM($AK33:BJ33)/AB$4</f>
        <v>209.712292696064</v>
      </c>
      <c r="AC33" s="38">
        <f>SUM($AK33:BK33)/AC$4</f>
        <v>208.93702259620974</v>
      </c>
      <c r="AD33" s="38">
        <f>SUM($AK33:BL33)/AD$4</f>
        <v>208.2078432177737</v>
      </c>
      <c r="AE33" s="38">
        <f>SUM($AK33:BM33)/AE$4</f>
        <v>207.51998655509186</v>
      </c>
      <c r="AF33" s="38">
        <f>SUM($AK33:BN33)/AF$4</f>
        <v>206.8693203365888</v>
      </c>
      <c r="AJ33" s="39" t="s">
        <v>105</v>
      </c>
      <c r="AK33" s="38">
        <v>211.83389276966344</v>
      </c>
      <c r="AL33" s="38">
        <v>242.29714488533338</v>
      </c>
      <c r="AM33" s="38">
        <v>265.44857244266672</v>
      </c>
      <c r="AN33" s="38">
        <v>288.60000000000002</v>
      </c>
      <c r="AO33" s="38">
        <v>278.3</v>
      </c>
      <c r="AP33" s="38">
        <v>268</v>
      </c>
      <c r="AQ33" s="38">
        <v>253.10000000000002</v>
      </c>
      <c r="AR33" s="38">
        <v>238.2</v>
      </c>
      <c r="AS33" s="38">
        <v>227.7</v>
      </c>
      <c r="AT33" s="38">
        <v>217.19999999999996</v>
      </c>
      <c r="AU33" s="38">
        <v>209.43999999999997</v>
      </c>
      <c r="AV33" s="38">
        <v>201.67999999999998</v>
      </c>
      <c r="AW33" s="38">
        <v>193.92</v>
      </c>
      <c r="AX33" s="38">
        <v>186.16</v>
      </c>
      <c r="AY33" s="38">
        <v>178.40000000000003</v>
      </c>
      <c r="AZ33" s="38">
        <v>177.86</v>
      </c>
      <c r="BA33" s="38">
        <v>177.32000000000002</v>
      </c>
      <c r="BB33" s="38">
        <v>176.78</v>
      </c>
      <c r="BC33" s="38">
        <v>176.24</v>
      </c>
      <c r="BD33" s="38">
        <v>175.70000000000002</v>
      </c>
      <c r="BE33" s="38">
        <v>178.42000000000002</v>
      </c>
      <c r="BF33" s="38">
        <v>181.14000000000001</v>
      </c>
      <c r="BG33" s="38">
        <v>183.86</v>
      </c>
      <c r="BH33" s="38">
        <v>186.58</v>
      </c>
      <c r="BI33" s="38">
        <v>189.3</v>
      </c>
      <c r="BJ33" s="38">
        <v>189.04</v>
      </c>
      <c r="BK33" s="38">
        <v>188.78</v>
      </c>
      <c r="BL33" s="38">
        <v>188.51999999999998</v>
      </c>
      <c r="BM33" s="38">
        <v>188.26</v>
      </c>
      <c r="BN33" s="38">
        <v>188</v>
      </c>
    </row>
    <row r="34" spans="2:66" x14ac:dyDescent="0.25">
      <c r="B34" s="39" t="s">
        <v>106</v>
      </c>
      <c r="C34" s="38">
        <v>348.91590311167556</v>
      </c>
      <c r="D34" s="38">
        <f>SUM($AK34:AL34)/D$4</f>
        <v>399.26567679850444</v>
      </c>
      <c r="E34" s="38">
        <f>SUM($AK34:AM34)/E$4</f>
        <v>393.42969294655853</v>
      </c>
      <c r="F34" s="38">
        <f>SUM($AK34:AN34)/F$4</f>
        <v>373.54726970991885</v>
      </c>
      <c r="G34" s="38">
        <f>SUM($AK34:AO34)/G$4</f>
        <v>350.96781576793512</v>
      </c>
      <c r="H34" s="38">
        <f>SUM($AK34:AP34)/H$4</f>
        <v>327.03984647327928</v>
      </c>
      <c r="I34" s="38">
        <f>SUM($AK34:AQ34)/I$4</f>
        <v>302.65558269138222</v>
      </c>
      <c r="J34" s="38">
        <f>SUM($AK34:AR34)/J$4</f>
        <v>277.98613485495946</v>
      </c>
      <c r="K34" s="38">
        <f>SUM($AK34:AS34)/K$4</f>
        <v>257.41545320440838</v>
      </c>
      <c r="L34" s="38">
        <f>SUM($AK34:AT34)/L$4</f>
        <v>239.71390788396758</v>
      </c>
      <c r="M34" s="38">
        <f>SUM($AK34:AU34)/M$4</f>
        <v>224.22173443997053</v>
      </c>
      <c r="N34" s="38">
        <f>SUM($AK34:AV34)/N$4</f>
        <v>210.38658990330632</v>
      </c>
      <c r="O34" s="38">
        <f>SUM($AK34:AW34)/O$4</f>
        <v>197.82608298766735</v>
      </c>
      <c r="P34" s="38">
        <f>SUM($AK34:AX34)/P$4</f>
        <v>186.26707705997683</v>
      </c>
      <c r="Q34" s="38">
        <f>SUM($AK34:AY34)/Q$4</f>
        <v>175.50927192264504</v>
      </c>
      <c r="R34" s="38">
        <f>SUM($AK34:AZ34)/R$4</f>
        <v>165.95369242747972</v>
      </c>
      <c r="S34" s="38">
        <f>SUM($AK34:BA34)/S$4</f>
        <v>157.38818110821623</v>
      </c>
      <c r="T34" s="38">
        <f>SUM($AK34:BB34)/T$4</f>
        <v>149.64772660220422</v>
      </c>
      <c r="U34" s="38">
        <f>SUM($AK34:BC34)/U$4</f>
        <v>142.60205678103557</v>
      </c>
      <c r="V34" s="38">
        <f>SUM($AK34:BD34)/V$4</f>
        <v>136.14695394198378</v>
      </c>
      <c r="W34" s="38">
        <f>SUM($AK34:BE34)/W$4</f>
        <v>130.27805137331791</v>
      </c>
      <c r="X34" s="38">
        <f>SUM($AK34:BF34)/X$4</f>
        <v>124.91541267453073</v>
      </c>
      <c r="Y34" s="38">
        <f>SUM($AK34:BG34)/Y$4</f>
        <v>119.993003427812</v>
      </c>
      <c r="Z34" s="38">
        <f>SUM($AK34:BH34)/Z$4</f>
        <v>115.45579495165316</v>
      </c>
      <c r="AA34" s="38">
        <f>SUM($AK34:BI34)/AA$4</f>
        <v>111.25756315358703</v>
      </c>
      <c r="AB34" s="38">
        <f>SUM($AK34:BJ34)/AB$4</f>
        <v>107.30150303229523</v>
      </c>
      <c r="AC34" s="38">
        <f>SUM($AK34:BK34)/AC$4</f>
        <v>103.56070662369171</v>
      </c>
      <c r="AD34" s="38">
        <f>SUM($AK34:BL34)/AD$4</f>
        <v>100.01210995855986</v>
      </c>
      <c r="AE34" s="38">
        <f>SUM($AK34:BM34)/AE$4</f>
        <v>96.635830304816409</v>
      </c>
      <c r="AF34" s="38">
        <f>SUM($AK34:BN34)/AF$4</f>
        <v>93.414635961322531</v>
      </c>
      <c r="AJ34" s="39" t="s">
        <v>106</v>
      </c>
      <c r="AK34" s="38">
        <v>348.91590311167556</v>
      </c>
      <c r="AL34" s="38">
        <v>449.61545048533333</v>
      </c>
      <c r="AM34" s="38">
        <v>381.7577252426666</v>
      </c>
      <c r="AN34" s="38">
        <v>313.89999999999992</v>
      </c>
      <c r="AO34" s="38">
        <v>260.64999999999998</v>
      </c>
      <c r="AP34" s="38">
        <v>207.39999999999998</v>
      </c>
      <c r="AQ34" s="38">
        <v>156.35</v>
      </c>
      <c r="AR34" s="38">
        <v>105.30000000000001</v>
      </c>
      <c r="AS34" s="38">
        <v>92.850000000000009</v>
      </c>
      <c r="AT34" s="38">
        <v>80.400000000000006</v>
      </c>
      <c r="AU34" s="38">
        <v>69.300000000000011</v>
      </c>
      <c r="AV34" s="38">
        <v>58.20000000000001</v>
      </c>
      <c r="AW34" s="38">
        <v>47.100000000000009</v>
      </c>
      <c r="AX34" s="38">
        <v>36.000000000000007</v>
      </c>
      <c r="AY34" s="38">
        <v>24.900000000000002</v>
      </c>
      <c r="AZ34" s="38">
        <v>22.620000000000005</v>
      </c>
      <c r="BA34" s="38">
        <v>20.340000000000003</v>
      </c>
      <c r="BB34" s="38">
        <v>18.060000000000002</v>
      </c>
      <c r="BC34" s="38">
        <v>15.780000000000005</v>
      </c>
      <c r="BD34" s="38">
        <v>13.500000000000004</v>
      </c>
      <c r="BE34" s="38">
        <v>12.900000000000004</v>
      </c>
      <c r="BF34" s="38">
        <v>12.300000000000002</v>
      </c>
      <c r="BG34" s="38">
        <v>11.700000000000003</v>
      </c>
      <c r="BH34" s="38">
        <v>11.100000000000001</v>
      </c>
      <c r="BI34" s="38">
        <v>10.499999999999998</v>
      </c>
      <c r="BJ34" s="38">
        <v>8.3999999999999986</v>
      </c>
      <c r="BK34" s="38">
        <v>6.3000000000000007</v>
      </c>
      <c r="BL34" s="38">
        <v>4.2000000000000011</v>
      </c>
      <c r="BM34" s="38">
        <v>2.1000000000000014</v>
      </c>
      <c r="BN34" s="38">
        <v>3.5527136788005009E-15</v>
      </c>
    </row>
    <row r="35" spans="2:66" x14ac:dyDescent="0.25">
      <c r="B35" s="39" t="s">
        <v>107</v>
      </c>
      <c r="C35" s="38">
        <v>290.83053615168279</v>
      </c>
      <c r="D35" s="38">
        <f>SUM($AK35:AL35)/D$4</f>
        <v>297.33652657184143</v>
      </c>
      <c r="E35" s="38">
        <f>SUM($AK35:AM35)/E$4</f>
        <v>292.39810387989428</v>
      </c>
      <c r="F35" s="38">
        <f>SUM($AK35:AN35)/F$4</f>
        <v>284.59857790992072</v>
      </c>
      <c r="G35" s="38">
        <f>SUM($AK35:AO35)/G$4</f>
        <v>276.94886232793658</v>
      </c>
      <c r="H35" s="38">
        <f>SUM($AK35:AP35)/H$4</f>
        <v>269.37405193994715</v>
      </c>
      <c r="I35" s="38">
        <f>SUM($AK35:AQ35)/I$4</f>
        <v>259.68490166281185</v>
      </c>
      <c r="J35" s="38">
        <f>SUM($AK35:AR35)/J$4</f>
        <v>248.67428895496039</v>
      </c>
      <c r="K35" s="38">
        <f>SUM($AK35:AS35)/K$4</f>
        <v>238.24381240440925</v>
      </c>
      <c r="L35" s="38">
        <f>SUM($AK35:AT35)/L$4</f>
        <v>228.21943116396832</v>
      </c>
      <c r="M35" s="38">
        <f>SUM($AK35:AU35)/M$4</f>
        <v>219.37584651269847</v>
      </c>
      <c r="N35" s="38">
        <f>SUM($AK35:AV35)/N$4</f>
        <v>211.41785930330695</v>
      </c>
      <c r="O35" s="38">
        <f>SUM($AK35:AW35)/O$4</f>
        <v>204.14110089536027</v>
      </c>
      <c r="P35" s="38">
        <f>SUM($AK35:AX35)/P$4</f>
        <v>197.39959368854883</v>
      </c>
      <c r="Q35" s="38">
        <f>SUM($AK35:AY35)/Q$4</f>
        <v>191.08628744264558</v>
      </c>
      <c r="R35" s="38">
        <f>SUM($AK35:AZ35)/R$4</f>
        <v>185.10589447748023</v>
      </c>
      <c r="S35" s="38">
        <f>SUM($AK35:BA35)/S$4</f>
        <v>179.39966539056962</v>
      </c>
      <c r="T35" s="38">
        <f>SUM($AK35:BB35)/T$4</f>
        <v>173.92190620220467</v>
      </c>
      <c r="U35" s="38">
        <f>SUM($AK35:BC35)/U$4</f>
        <v>168.63654271787809</v>
      </c>
      <c r="V35" s="38">
        <f>SUM($AK35:BD35)/V$4</f>
        <v>163.51471558198418</v>
      </c>
      <c r="W35" s="38">
        <f>SUM($AK35:BE35)/W$4</f>
        <v>158.67020531617541</v>
      </c>
      <c r="X35" s="38">
        <f>SUM($AK35:BF35)/X$4</f>
        <v>154.065195983622</v>
      </c>
      <c r="Y35" s="38">
        <f>SUM($AK35:BG35)/Y$4</f>
        <v>149.66844833216018</v>
      </c>
      <c r="Z35" s="38">
        <f>SUM($AK35:BH35)/Z$4</f>
        <v>145.45392965165351</v>
      </c>
      <c r="AA35" s="38">
        <f>SUM($AK35:BI35)/AA$4</f>
        <v>141.39977246558735</v>
      </c>
      <c r="AB35" s="38">
        <f>SUM($AK35:BJ35)/AB$4</f>
        <v>137.83824275537248</v>
      </c>
      <c r="AC35" s="38">
        <f>SUM($AK35:BK35)/AC$4</f>
        <v>134.71460413480312</v>
      </c>
      <c r="AD35" s="38">
        <f>SUM($AK35:BL35)/AD$4</f>
        <v>131.98193970141728</v>
      </c>
      <c r="AE35" s="38">
        <f>SUM($AK35:BM35)/AE$4</f>
        <v>129.59980384964427</v>
      </c>
      <c r="AF35" s="38">
        <f>SUM($AK35:BN35)/AF$4</f>
        <v>127.5331437213228</v>
      </c>
      <c r="AJ35" s="39" t="s">
        <v>107</v>
      </c>
      <c r="AK35" s="38">
        <v>290.83053615168279</v>
      </c>
      <c r="AL35" s="38">
        <v>303.84251699200001</v>
      </c>
      <c r="AM35" s="38">
        <v>282.52125849600003</v>
      </c>
      <c r="AN35" s="38">
        <v>261.2</v>
      </c>
      <c r="AO35" s="38">
        <v>246.35000000000002</v>
      </c>
      <c r="AP35" s="38">
        <v>231.50000000000003</v>
      </c>
      <c r="AQ35" s="38">
        <v>201.55000000000004</v>
      </c>
      <c r="AR35" s="38">
        <v>171.60000000000002</v>
      </c>
      <c r="AS35" s="38">
        <v>154.80000000000001</v>
      </c>
      <c r="AT35" s="38">
        <v>137.99999999999997</v>
      </c>
      <c r="AU35" s="38">
        <v>130.94</v>
      </c>
      <c r="AV35" s="38">
        <v>123.88</v>
      </c>
      <c r="AW35" s="38">
        <v>116.82</v>
      </c>
      <c r="AX35" s="38">
        <v>109.76</v>
      </c>
      <c r="AY35" s="38">
        <v>102.70000000000003</v>
      </c>
      <c r="AZ35" s="38">
        <v>95.40000000000002</v>
      </c>
      <c r="BA35" s="38">
        <v>88.100000000000023</v>
      </c>
      <c r="BB35" s="38">
        <v>80.800000000000011</v>
      </c>
      <c r="BC35" s="38">
        <v>73.500000000000014</v>
      </c>
      <c r="BD35" s="38">
        <v>66.200000000000017</v>
      </c>
      <c r="BE35" s="38">
        <v>61.780000000000015</v>
      </c>
      <c r="BF35" s="38">
        <v>57.360000000000014</v>
      </c>
      <c r="BG35" s="38">
        <v>52.940000000000012</v>
      </c>
      <c r="BH35" s="38">
        <v>48.52000000000001</v>
      </c>
      <c r="BI35" s="38">
        <v>44.099999999999994</v>
      </c>
      <c r="BJ35" s="38">
        <v>48.8</v>
      </c>
      <c r="BK35" s="38">
        <v>53.499999999999993</v>
      </c>
      <c r="BL35" s="38">
        <v>58.199999999999989</v>
      </c>
      <c r="BM35" s="38">
        <v>62.899999999999991</v>
      </c>
      <c r="BN35" s="38">
        <v>67.599999999999994</v>
      </c>
    </row>
    <row r="36" spans="2:66" x14ac:dyDescent="0.25">
      <c r="B36" s="39" t="s">
        <v>108</v>
      </c>
      <c r="C36" s="38">
        <v>217.18089449333212</v>
      </c>
      <c r="D36" s="38">
        <f>SUM($AK36:AL36)/D$4</f>
        <v>215.82413705733273</v>
      </c>
      <c r="E36" s="38">
        <f>SUM($AK36:AM36)/E$4</f>
        <v>217.76065464177736</v>
      </c>
      <c r="F36" s="38">
        <f>SUM($AK36:AN36)/F$4</f>
        <v>220.52049098133301</v>
      </c>
      <c r="G36" s="38">
        <f>SUM($AK36:AO36)/G$4</f>
        <v>215.76639278506642</v>
      </c>
      <c r="H36" s="38">
        <f>SUM($AK36:AP36)/H$4</f>
        <v>207.25532732088868</v>
      </c>
      <c r="I36" s="38">
        <f>SUM($AK36:AQ36)/I$4</f>
        <v>199.69742341790456</v>
      </c>
      <c r="J36" s="38">
        <f>SUM($AK36:AR36)/J$4</f>
        <v>192.7352454906665</v>
      </c>
      <c r="K36" s="38">
        <f>SUM($AK36:AS36)/K$4</f>
        <v>182.65910710281466</v>
      </c>
      <c r="L36" s="38">
        <f>SUM($AK36:AT36)/L$4</f>
        <v>170.4031963925332</v>
      </c>
      <c r="M36" s="38">
        <f>SUM($AK36:AU36)/M$4</f>
        <v>159.82472399321202</v>
      </c>
      <c r="N36" s="38">
        <f>SUM($AK36:AV36)/N$4</f>
        <v>150.50433032711101</v>
      </c>
      <c r="O36" s="38">
        <f>SUM($AK36:AW36)/O$4</f>
        <v>142.15168953271785</v>
      </c>
      <c r="P36" s="38">
        <f>SUM($AK36:AX36)/P$4</f>
        <v>134.55942599466658</v>
      </c>
      <c r="Q36" s="38">
        <f>SUM($AK36:AY36)/Q$4</f>
        <v>127.57546426168879</v>
      </c>
      <c r="R36" s="38">
        <f>SUM($AK36:AZ36)/R$4</f>
        <v>121.09199774533325</v>
      </c>
      <c r="S36" s="38">
        <f>SUM($AK36:BA36)/S$4</f>
        <v>115.02070376031364</v>
      </c>
      <c r="T36" s="38">
        <f>SUM($AK36:BB36)/T$4</f>
        <v>109.29288688474065</v>
      </c>
      <c r="U36" s="38">
        <f>SUM($AK36:BC36)/U$4</f>
        <v>103.85431389080695</v>
      </c>
      <c r="V36" s="38">
        <f>SUM($AK36:BD36)/V$4</f>
        <v>98.661598196266596</v>
      </c>
      <c r="W36" s="38">
        <f>SUM($AK36:BE36)/W$4</f>
        <v>93.963426853587237</v>
      </c>
      <c r="X36" s="38">
        <f>SUM($AK36:BF36)/X$4</f>
        <v>89.692361996605996</v>
      </c>
      <c r="Y36" s="38">
        <f>SUM($AK36:BG36)/Y$4</f>
        <v>85.792694083710089</v>
      </c>
      <c r="Z36" s="38">
        <f>SUM($AK36:BH36)/Z$4</f>
        <v>82.217998496888825</v>
      </c>
      <c r="AA36" s="38">
        <f>SUM($AK36:BI36)/AA$4</f>
        <v>78.929278557013276</v>
      </c>
      <c r="AB36" s="38">
        <f>SUM($AK36:BJ36)/AB$4</f>
        <v>75.893537074051224</v>
      </c>
      <c r="AC36" s="38">
        <f>SUM($AK36:BK36)/AC$4</f>
        <v>73.082665330567849</v>
      </c>
      <c r="AD36" s="38">
        <f>SUM($AK36:BL36)/AD$4</f>
        <v>70.472570140190427</v>
      </c>
      <c r="AE36" s="38">
        <f>SUM($AK36:BM36)/AE$4</f>
        <v>68.042481514666619</v>
      </c>
      <c r="AF36" s="38">
        <f>SUM($AK36:BN36)/AF$4</f>
        <v>65.774398797511068</v>
      </c>
      <c r="AJ36" s="39" t="s">
        <v>108</v>
      </c>
      <c r="AK36" s="38">
        <v>217.18089449333212</v>
      </c>
      <c r="AL36" s="38">
        <v>214.46737962133335</v>
      </c>
      <c r="AM36" s="38">
        <v>221.63368981066668</v>
      </c>
      <c r="AN36" s="38">
        <v>228.8</v>
      </c>
      <c r="AO36" s="38">
        <v>196.75</v>
      </c>
      <c r="AP36" s="38">
        <v>164.7</v>
      </c>
      <c r="AQ36" s="38">
        <v>154.35</v>
      </c>
      <c r="AR36" s="38">
        <v>144</v>
      </c>
      <c r="AS36" s="38">
        <v>102.05000000000001</v>
      </c>
      <c r="AT36" s="38">
        <v>60.100000000000023</v>
      </c>
      <c r="AU36" s="38">
        <v>54.04000000000002</v>
      </c>
      <c r="AV36" s="38">
        <v>47.980000000000011</v>
      </c>
      <c r="AW36" s="38">
        <v>41.920000000000009</v>
      </c>
      <c r="AX36" s="38">
        <v>35.860000000000007</v>
      </c>
      <c r="AY36" s="38">
        <v>29.79999999999999</v>
      </c>
      <c r="AZ36" s="38">
        <v>23.839999999999993</v>
      </c>
      <c r="BA36" s="38">
        <v>17.879999999999995</v>
      </c>
      <c r="BB36" s="38">
        <v>11.919999999999995</v>
      </c>
      <c r="BC36" s="38">
        <v>5.9599999999999937</v>
      </c>
      <c r="BD36" s="38">
        <v>0</v>
      </c>
      <c r="BE36" s="38">
        <v>0</v>
      </c>
      <c r="BF36" s="38">
        <v>0</v>
      </c>
      <c r="BG36" s="38">
        <v>0</v>
      </c>
      <c r="BH36" s="38">
        <v>0</v>
      </c>
      <c r="BI36" s="38">
        <v>0</v>
      </c>
      <c r="BJ36" s="38">
        <v>0</v>
      </c>
      <c r="BK36" s="38">
        <v>0</v>
      </c>
      <c r="BL36" s="38">
        <v>0</v>
      </c>
      <c r="BM36" s="38">
        <v>0</v>
      </c>
      <c r="BN36" s="38">
        <v>0</v>
      </c>
    </row>
    <row r="37" spans="2:66" x14ac:dyDescent="0.25">
      <c r="B37" s="39" t="s">
        <v>109</v>
      </c>
      <c r="C37" s="38">
        <v>482.54604009797691</v>
      </c>
      <c r="D37" s="38">
        <f>SUM($AK37:AL37)/D$4</f>
        <v>520.60631002765501</v>
      </c>
      <c r="E37" s="38">
        <f>SUM($AK37:AM37)/E$4</f>
        <v>535.83197001132555</v>
      </c>
      <c r="F37" s="38">
        <f>SUM($AK37:AN37)/F$4</f>
        <v>545.34897750849404</v>
      </c>
      <c r="G37" s="38">
        <f>SUM($AK37:AO37)/G$4</f>
        <v>546.64918200679517</v>
      </c>
      <c r="H37" s="38">
        <f>SUM($AK37:AP37)/H$4</f>
        <v>543.84098500566267</v>
      </c>
      <c r="I37" s="38">
        <f>SUM($AK37:AQ37)/I$4</f>
        <v>531.57798714771081</v>
      </c>
      <c r="J37" s="38">
        <f>SUM($AK37:AR37)/J$4</f>
        <v>513.40573875424695</v>
      </c>
      <c r="K37" s="38">
        <f>SUM($AK37:AS37)/K$4</f>
        <v>495.16065667044171</v>
      </c>
      <c r="L37" s="38">
        <f>SUM($AK37:AT37)/L$4</f>
        <v>476.86459100339755</v>
      </c>
      <c r="M37" s="38">
        <f>SUM($AK37:AU37)/M$4</f>
        <v>461.25871909399774</v>
      </c>
      <c r="N37" s="38">
        <f>SUM($AK37:AV37)/N$4</f>
        <v>447.67049250283122</v>
      </c>
      <c r="O37" s="38">
        <f>SUM($AK37:AW37)/O$4</f>
        <v>435.63430077184421</v>
      </c>
      <c r="P37" s="38">
        <f>SUM($AK37:AX37)/P$4</f>
        <v>424.81756500242676</v>
      </c>
      <c r="Q37" s="38">
        <f>SUM($AK37:AY37)/Q$4</f>
        <v>414.97639400226495</v>
      </c>
      <c r="R37" s="38">
        <f>SUM($AK37:AZ37)/R$4</f>
        <v>405.4153693771234</v>
      </c>
      <c r="S37" s="38">
        <f>SUM($AK37:BA37)/S$4</f>
        <v>396.08505353141027</v>
      </c>
      <c r="T37" s="38">
        <f>SUM($AK37:BB37)/T$4</f>
        <v>386.9469950018875</v>
      </c>
      <c r="U37" s="38">
        <f>SUM($AK37:BC37)/U$4</f>
        <v>377.97083737020921</v>
      </c>
      <c r="V37" s="38">
        <f>SUM($AK37:BD37)/V$4</f>
        <v>369.13229550169871</v>
      </c>
      <c r="W37" s="38">
        <f>SUM($AK37:BE37)/W$4</f>
        <v>361.17742428733209</v>
      </c>
      <c r="X37" s="38">
        <f>SUM($AK37:BF37)/X$4</f>
        <v>353.9857231833625</v>
      </c>
      <c r="Y37" s="38">
        <f>SUM($AK37:BG37)/Y$4</f>
        <v>347.45764826234671</v>
      </c>
      <c r="Z37" s="38">
        <f>SUM($AK37:BH37)/Z$4</f>
        <v>341.51024625141559</v>
      </c>
      <c r="AA37" s="38">
        <f>SUM($AK37:BI37)/AA$4</f>
        <v>336.07383640135902</v>
      </c>
      <c r="AB37" s="38">
        <f>SUM($AK37:BJ37)/AB$4</f>
        <v>331.27176577053746</v>
      </c>
      <c r="AC37" s="38">
        <f>SUM($AK37:BK37)/AC$4</f>
        <v>327.03355222348051</v>
      </c>
      <c r="AD37" s="38">
        <f>SUM($AK37:BL37)/AD$4</f>
        <v>323.29878250121334</v>
      </c>
      <c r="AE37" s="38">
        <f>SUM($AK37:BM37)/AE$4</f>
        <v>320.01537620806806</v>
      </c>
      <c r="AF37" s="38">
        <f>SUM($AK37:BN37)/AF$4</f>
        <v>317.13819700113248</v>
      </c>
      <c r="AJ37" s="39" t="s">
        <v>109</v>
      </c>
      <c r="AK37" s="38">
        <v>482.54604009797691</v>
      </c>
      <c r="AL37" s="38">
        <v>558.66657995733317</v>
      </c>
      <c r="AM37" s="38">
        <v>566.28328997866652</v>
      </c>
      <c r="AN37" s="38">
        <v>573.89999999999986</v>
      </c>
      <c r="AO37" s="38">
        <v>551.84999999999991</v>
      </c>
      <c r="AP37" s="38">
        <v>529.79999999999995</v>
      </c>
      <c r="AQ37" s="38">
        <v>457.99999999999994</v>
      </c>
      <c r="AR37" s="38">
        <v>386.19999999999993</v>
      </c>
      <c r="AS37" s="38">
        <v>349.19999999999993</v>
      </c>
      <c r="AT37" s="38">
        <v>312.2</v>
      </c>
      <c r="AU37" s="38">
        <v>305.2</v>
      </c>
      <c r="AV37" s="38">
        <v>298.2</v>
      </c>
      <c r="AW37" s="38">
        <v>291.2</v>
      </c>
      <c r="AX37" s="38">
        <v>284.2</v>
      </c>
      <c r="AY37" s="38">
        <v>277.2</v>
      </c>
      <c r="AZ37" s="38">
        <v>262</v>
      </c>
      <c r="BA37" s="38">
        <v>246.79999999999998</v>
      </c>
      <c r="BB37" s="38">
        <v>231.6</v>
      </c>
      <c r="BC37" s="38">
        <v>216.4</v>
      </c>
      <c r="BD37" s="38">
        <v>201.19999999999996</v>
      </c>
      <c r="BE37" s="38">
        <v>202.07999999999996</v>
      </c>
      <c r="BF37" s="38">
        <v>202.95999999999998</v>
      </c>
      <c r="BG37" s="38">
        <v>203.83999999999997</v>
      </c>
      <c r="BH37" s="38">
        <v>204.71999999999997</v>
      </c>
      <c r="BI37" s="38">
        <v>205.59999999999997</v>
      </c>
      <c r="BJ37" s="38">
        <v>211.21999999999997</v>
      </c>
      <c r="BK37" s="38">
        <v>216.83999999999997</v>
      </c>
      <c r="BL37" s="38">
        <v>222.45999999999998</v>
      </c>
      <c r="BM37" s="38">
        <v>228.07999999999998</v>
      </c>
      <c r="BN37" s="38">
        <v>233.7</v>
      </c>
    </row>
    <row r="38" spans="2:66" x14ac:dyDescent="0.25">
      <c r="B38" s="39" t="s">
        <v>110</v>
      </c>
      <c r="C38" s="38">
        <v>293.33665971151231</v>
      </c>
      <c r="D38" s="38">
        <f>SUM($AK38:AL38)/D$4</f>
        <v>282.73770280242286</v>
      </c>
      <c r="E38" s="38">
        <f>SUM($AK38:AM38)/E$4</f>
        <v>255.51492618383747</v>
      </c>
      <c r="F38" s="38">
        <f>SUM($AK38:AN38)/F$4</f>
        <v>224.13619463787811</v>
      </c>
      <c r="G38" s="38">
        <f>SUM($AK38:AO38)/G$4</f>
        <v>201.90895571030248</v>
      </c>
      <c r="H38" s="38">
        <f>SUM($AK38:AP38)/H$4</f>
        <v>184.25746309191877</v>
      </c>
      <c r="I38" s="38">
        <f>SUM($AK38:AQ38)/I$4</f>
        <v>169.1992540787875</v>
      </c>
      <c r="J38" s="38">
        <f>SUM($AK38:AR38)/J$4</f>
        <v>155.76184731893906</v>
      </c>
      <c r="K38" s="38">
        <f>SUM($AK38:AS38)/K$4</f>
        <v>144.37164206127918</v>
      </c>
      <c r="L38" s="38">
        <f>SUM($AK38:AT38)/L$4</f>
        <v>134.41447785515123</v>
      </c>
      <c r="M38" s="38">
        <f>SUM($AK38:AU38)/M$4</f>
        <v>126.04225259559203</v>
      </c>
      <c r="N38" s="38">
        <f>SUM($AK38:AV38)/N$4</f>
        <v>118.85873154595936</v>
      </c>
      <c r="O38" s="38">
        <f>SUM($AK38:AW38)/O$4</f>
        <v>112.58959835011632</v>
      </c>
      <c r="P38" s="38">
        <f>SUM($AK38:AX38)/P$4</f>
        <v>107.03891275367944</v>
      </c>
      <c r="Q38" s="38">
        <f>SUM($AK38:AY38)/Q$4</f>
        <v>102.06298523676747</v>
      </c>
      <c r="R38" s="38">
        <f>SUM($AK38:AZ38)/R$4</f>
        <v>97.577798659469508</v>
      </c>
      <c r="S38" s="38">
        <f>SUM($AK38:BA38)/S$4</f>
        <v>93.496751679500719</v>
      </c>
      <c r="T38" s="38">
        <f>SUM($AK38:BB38)/T$4</f>
        <v>89.752487697306222</v>
      </c>
      <c r="U38" s="38">
        <f>SUM($AK38:BC38)/U$4</f>
        <v>86.291830450079587</v>
      </c>
      <c r="V38" s="38">
        <f>SUM($AK38:BD38)/V$4</f>
        <v>83.072238927575611</v>
      </c>
      <c r="W38" s="38">
        <f>SUM($AK38:BE38)/W$4</f>
        <v>80.126894216738677</v>
      </c>
      <c r="X38" s="38">
        <f>SUM($AK38:BF38)/X$4</f>
        <v>77.418399025068737</v>
      </c>
      <c r="Y38" s="38">
        <f>SUM($AK38:BG38)/Y$4</f>
        <v>74.915859937022262</v>
      </c>
      <c r="Z38" s="38">
        <f>SUM($AK38:BH38)/Z$4</f>
        <v>72.593532439646339</v>
      </c>
      <c r="AA38" s="38">
        <f>SUM($AK38:BI38)/AA$4</f>
        <v>70.429791142060481</v>
      </c>
      <c r="AB38" s="38">
        <f>SUM($AK38:BJ38)/AB$4</f>
        <v>68.68479917505816</v>
      </c>
      <c r="AC38" s="38">
        <f>SUM($AK38:BK38)/AC$4</f>
        <v>67.312028835241179</v>
      </c>
      <c r="AD38" s="38">
        <f>SUM($AK38:BL38)/AD$4</f>
        <v>66.27159923398257</v>
      </c>
      <c r="AE38" s="38">
        <f>SUM($AK38:BM38)/AE$4</f>
        <v>65.529130294879721</v>
      </c>
      <c r="AF38" s="38">
        <f>SUM($AK38:BN38)/AF$4</f>
        <v>65.054825951717064</v>
      </c>
      <c r="AJ38" s="39" t="s">
        <v>110</v>
      </c>
      <c r="AK38" s="38">
        <v>293.33665971151231</v>
      </c>
      <c r="AL38" s="38">
        <v>272.13874589333335</v>
      </c>
      <c r="AM38" s="38">
        <v>201.06937294666668</v>
      </c>
      <c r="AN38" s="38">
        <v>130</v>
      </c>
      <c r="AO38" s="38">
        <v>113</v>
      </c>
      <c r="AP38" s="38">
        <v>96</v>
      </c>
      <c r="AQ38" s="38">
        <v>78.849999999999994</v>
      </c>
      <c r="AR38" s="38">
        <v>61.699999999999989</v>
      </c>
      <c r="AS38" s="38">
        <v>53.249999999999993</v>
      </c>
      <c r="AT38" s="38">
        <v>44.8</v>
      </c>
      <c r="AU38" s="38">
        <v>42.319999999999993</v>
      </c>
      <c r="AV38" s="38">
        <v>39.839999999999996</v>
      </c>
      <c r="AW38" s="38">
        <v>37.36</v>
      </c>
      <c r="AX38" s="38">
        <v>34.879999999999995</v>
      </c>
      <c r="AY38" s="38">
        <v>32.399999999999991</v>
      </c>
      <c r="AZ38" s="38">
        <v>30.299999999999994</v>
      </c>
      <c r="BA38" s="38">
        <v>28.199999999999996</v>
      </c>
      <c r="BB38" s="38">
        <v>26.099999999999994</v>
      </c>
      <c r="BC38" s="38">
        <v>23.999999999999996</v>
      </c>
      <c r="BD38" s="38">
        <v>21.9</v>
      </c>
      <c r="BE38" s="38">
        <v>21.22</v>
      </c>
      <c r="BF38" s="38">
        <v>20.54</v>
      </c>
      <c r="BG38" s="38">
        <v>19.86</v>
      </c>
      <c r="BH38" s="38">
        <v>19.18</v>
      </c>
      <c r="BI38" s="38">
        <v>18.500000000000007</v>
      </c>
      <c r="BJ38" s="38">
        <v>25.060000000000002</v>
      </c>
      <c r="BK38" s="38">
        <v>31.62</v>
      </c>
      <c r="BL38" s="38">
        <v>38.179999999999993</v>
      </c>
      <c r="BM38" s="38">
        <v>44.739999999999995</v>
      </c>
      <c r="BN38" s="38">
        <v>51.3</v>
      </c>
    </row>
    <row r="39" spans="2:66" x14ac:dyDescent="0.25">
      <c r="B39" s="39" t="s">
        <v>111</v>
      </c>
      <c r="C39" s="38">
        <v>165.17282046629774</v>
      </c>
      <c r="D39" s="38">
        <f>SUM($AK39:AL39)/D$4</f>
        <v>149.38545178248222</v>
      </c>
      <c r="E39" s="38">
        <f>SUM($AK39:AM39)/E$4</f>
        <v>139.25664837143259</v>
      </c>
      <c r="F39" s="38">
        <f>SUM($AK39:AN39)/F$4</f>
        <v>130.54248627857444</v>
      </c>
      <c r="G39" s="38">
        <f>SUM($AK39:AO39)/G$4</f>
        <v>123.59398902285957</v>
      </c>
      <c r="H39" s="38">
        <f>SUM($AK39:AP39)/H$4</f>
        <v>117.52832418571631</v>
      </c>
      <c r="I39" s="38">
        <f>SUM($AK39:AQ39)/I$4</f>
        <v>111.80999215918541</v>
      </c>
      <c r="J39" s="38">
        <f>SUM($AK39:AR39)/J$4</f>
        <v>106.30874313928723</v>
      </c>
      <c r="K39" s="38">
        <f>SUM($AK39:AS39)/K$4</f>
        <v>101.18554945714421</v>
      </c>
      <c r="L39" s="38">
        <f>SUM($AK39:AT39)/L$4</f>
        <v>96.326994511429788</v>
      </c>
      <c r="M39" s="38">
        <f>SUM($AK39:AU39)/M$4</f>
        <v>92.239085919481624</v>
      </c>
      <c r="N39" s="38">
        <f>SUM($AK39:AV39)/N$4</f>
        <v>88.729162092858147</v>
      </c>
      <c r="O39" s="38">
        <f>SUM($AK39:AW39)/O$4</f>
        <v>85.663841931869058</v>
      </c>
      <c r="P39" s="38">
        <f>SUM($AK39:AX39)/P$4</f>
        <v>82.947853222449837</v>
      </c>
      <c r="Q39" s="38">
        <f>SUM($AK39:AY39)/Q$4</f>
        <v>80.511329674286515</v>
      </c>
      <c r="R39" s="38">
        <f>SUM($AK39:AZ39)/R$4</f>
        <v>77.799371569643597</v>
      </c>
      <c r="S39" s="38">
        <f>SUM($AK39:BA39)/S$4</f>
        <v>74.860585006723383</v>
      </c>
      <c r="T39" s="38">
        <f>SUM($AK39:BB39)/T$4</f>
        <v>71.732774728572082</v>
      </c>
      <c r="U39" s="38">
        <f>SUM($AK39:BC39)/U$4</f>
        <v>68.445786584963017</v>
      </c>
      <c r="V39" s="38">
        <f>SUM($AK39:BD39)/V$4</f>
        <v>65.023497255714872</v>
      </c>
      <c r="W39" s="38">
        <f>SUM($AK39:BE39)/W$4</f>
        <v>61.92714024353797</v>
      </c>
      <c r="X39" s="38">
        <f>SUM($AK39:BF39)/X$4</f>
        <v>59.112270232468063</v>
      </c>
      <c r="Y39" s="38">
        <f>SUM($AK39:BG39)/Y$4</f>
        <v>56.542171526708579</v>
      </c>
      <c r="Z39" s="38">
        <f>SUM($AK39:BH39)/Z$4</f>
        <v>54.186247713095725</v>
      </c>
      <c r="AA39" s="38">
        <f>SUM($AK39:BI39)/AA$4</f>
        <v>52.018797804571896</v>
      </c>
      <c r="AB39" s="38">
        <f>SUM($AK39:BJ39)/AB$4</f>
        <v>50.018074812088358</v>
      </c>
      <c r="AC39" s="38">
        <f>SUM($AK39:BK39)/AC$4</f>
        <v>48.165553522751757</v>
      </c>
      <c r="AD39" s="38">
        <f>SUM($AK39:BL39)/AD$4</f>
        <v>46.445355182653479</v>
      </c>
      <c r="AE39" s="38">
        <f>SUM($AK39:BM39)/AE$4</f>
        <v>44.843791210837843</v>
      </c>
      <c r="AF39" s="38">
        <f>SUM($AK39:BN39)/AF$4</f>
        <v>43.348998170476577</v>
      </c>
      <c r="AJ39" s="39" t="s">
        <v>111</v>
      </c>
      <c r="AK39" s="38">
        <v>165.17282046629774</v>
      </c>
      <c r="AL39" s="38">
        <v>133.59808309866668</v>
      </c>
      <c r="AM39" s="38">
        <v>118.99904154933336</v>
      </c>
      <c r="AN39" s="38">
        <v>104.4</v>
      </c>
      <c r="AO39" s="38">
        <v>95.800000000000011</v>
      </c>
      <c r="AP39" s="38">
        <v>87.200000000000017</v>
      </c>
      <c r="AQ39" s="38">
        <v>77.5</v>
      </c>
      <c r="AR39" s="38">
        <v>67.800000000000011</v>
      </c>
      <c r="AS39" s="38">
        <v>60.20000000000001</v>
      </c>
      <c r="AT39" s="38">
        <v>52.6</v>
      </c>
      <c r="AU39" s="38">
        <v>51.36</v>
      </c>
      <c r="AV39" s="38">
        <v>50.12</v>
      </c>
      <c r="AW39" s="38">
        <v>48.879999999999995</v>
      </c>
      <c r="AX39" s="38">
        <v>47.639999999999993</v>
      </c>
      <c r="AY39" s="38">
        <v>46.399999999999977</v>
      </c>
      <c r="AZ39" s="38">
        <v>37.119999999999983</v>
      </c>
      <c r="BA39" s="38">
        <v>27.839999999999989</v>
      </c>
      <c r="BB39" s="38">
        <v>18.559999999999995</v>
      </c>
      <c r="BC39" s="38">
        <v>9.2800000000000011</v>
      </c>
      <c r="BD39" s="38">
        <v>7.1054273576010019E-15</v>
      </c>
      <c r="BE39" s="38">
        <v>5.6843418860808018E-15</v>
      </c>
      <c r="BF39" s="38">
        <v>4.263256414560601E-15</v>
      </c>
      <c r="BG39" s="38">
        <v>2.8421709430404009E-15</v>
      </c>
      <c r="BH39" s="38">
        <v>1.4210854715202008E-15</v>
      </c>
      <c r="BI39" s="38">
        <v>0</v>
      </c>
      <c r="BJ39" s="38">
        <v>0</v>
      </c>
      <c r="BK39" s="38">
        <v>0</v>
      </c>
      <c r="BL39" s="38">
        <v>0</v>
      </c>
      <c r="BM39" s="38">
        <v>0</v>
      </c>
      <c r="BN39" s="38">
        <v>0</v>
      </c>
    </row>
    <row r="40" spans="2:66" x14ac:dyDescent="0.25">
      <c r="B40" s="39" t="s">
        <v>112</v>
      </c>
      <c r="C40" s="38">
        <v>291.88741721854302</v>
      </c>
      <c r="D40" s="38">
        <f>SUM($AK40:AL40)/D$4</f>
        <v>319.8628773106048</v>
      </c>
      <c r="E40" s="38">
        <f>SUM($AK40:AM40)/E$4</f>
        <v>334.81497444084761</v>
      </c>
      <c r="F40" s="38">
        <f>SUM($AK40:AN40)/F$4</f>
        <v>346.51123083063572</v>
      </c>
      <c r="G40" s="38">
        <f>SUM($AK40:AO40)/G$4</f>
        <v>350.21898466450858</v>
      </c>
      <c r="H40" s="38">
        <f>SUM($AK40:AP40)/H$4</f>
        <v>349.93248722042381</v>
      </c>
      <c r="I40" s="38">
        <f>SUM($AK40:AQ40)/I$4</f>
        <v>347.22784618893468</v>
      </c>
      <c r="J40" s="38">
        <f>SUM($AK40:AR40)/J$4</f>
        <v>343.01186541531786</v>
      </c>
      <c r="K40" s="38">
        <f>SUM($AK40:AS40)/K$4</f>
        <v>338.54388036917146</v>
      </c>
      <c r="L40" s="38">
        <f>SUM($AK40:AT40)/L$4</f>
        <v>333.89949233225428</v>
      </c>
      <c r="M40" s="38">
        <f>SUM($AK40:AU40)/M$4</f>
        <v>329.55772030204935</v>
      </c>
      <c r="N40" s="38">
        <f>SUM($AK40:AV40)/N$4</f>
        <v>325.44291027687859</v>
      </c>
      <c r="O40" s="38">
        <f>SUM($AK40:AW40)/O$4</f>
        <v>321.50268640942642</v>
      </c>
      <c r="P40" s="38">
        <f>SUM($AK40:AX40)/P$4</f>
        <v>317.69963738018168</v>
      </c>
      <c r="Q40" s="38">
        <f>SUM($AK40:AY40)/Q$4</f>
        <v>314.00632822150294</v>
      </c>
      <c r="R40" s="38">
        <f>SUM($AK40:AZ40)/R$4</f>
        <v>310.39093270765898</v>
      </c>
      <c r="S40" s="38">
        <f>SUM($AK40:BA40)/S$4</f>
        <v>306.83970137191437</v>
      </c>
      <c r="T40" s="38">
        <f>SUM($AK40:BB40)/T$4</f>
        <v>303.34194018458578</v>
      </c>
      <c r="U40" s="38">
        <f>SUM($AK40:BC40)/U$4</f>
        <v>299.88920649066023</v>
      </c>
      <c r="V40" s="38">
        <f>SUM($AK40:BD40)/V$4</f>
        <v>296.4747461661272</v>
      </c>
      <c r="W40" s="38">
        <f>SUM($AK40:BE40)/W$4</f>
        <v>293.41594872964498</v>
      </c>
      <c r="X40" s="38">
        <f>SUM($AK40:BF40)/X$4</f>
        <v>290.66431469647927</v>
      </c>
      <c r="Y40" s="38">
        <f>SUM($AK40:BG40)/Y$4</f>
        <v>288.17977927489324</v>
      </c>
      <c r="Z40" s="38">
        <f>SUM($AK40:BH40)/Z$4</f>
        <v>285.92895513843933</v>
      </c>
      <c r="AA40" s="38">
        <f>SUM($AK40:BI40)/AA$4</f>
        <v>283.88379693290176</v>
      </c>
      <c r="AB40" s="38">
        <f>SUM($AK40:BJ40)/AB$4</f>
        <v>282.21595858932864</v>
      </c>
      <c r="AC40" s="38">
        <f>SUM($AK40:BK40)/AC$4</f>
        <v>280.88351567861275</v>
      </c>
      <c r="AD40" s="38">
        <f>SUM($AK40:BL40)/AD$4</f>
        <v>279.85053297580515</v>
      </c>
      <c r="AE40" s="38">
        <f>SUM($AK40:BM40)/AE$4</f>
        <v>279.08603183870844</v>
      </c>
      <c r="AF40" s="38">
        <f>SUM($AK40:BN40)/AF$4</f>
        <v>278.56316411075147</v>
      </c>
      <c r="AJ40" s="39" t="s">
        <v>112</v>
      </c>
      <c r="AK40" s="38">
        <v>291.88741721854302</v>
      </c>
      <c r="AL40" s="38">
        <v>347.83833740266658</v>
      </c>
      <c r="AM40" s="38">
        <v>364.71916870133327</v>
      </c>
      <c r="AN40" s="38">
        <v>381.6</v>
      </c>
      <c r="AO40" s="38">
        <v>365.05</v>
      </c>
      <c r="AP40" s="38">
        <v>348.5</v>
      </c>
      <c r="AQ40" s="38">
        <v>331</v>
      </c>
      <c r="AR40" s="38">
        <v>313.5</v>
      </c>
      <c r="AS40" s="38">
        <v>302.8</v>
      </c>
      <c r="AT40" s="38">
        <v>292.10000000000008</v>
      </c>
      <c r="AU40" s="38">
        <v>286.14000000000004</v>
      </c>
      <c r="AV40" s="38">
        <v>280.18000000000006</v>
      </c>
      <c r="AW40" s="38">
        <v>274.22000000000003</v>
      </c>
      <c r="AX40" s="38">
        <v>268.26000000000005</v>
      </c>
      <c r="AY40" s="38">
        <v>262.30000000000013</v>
      </c>
      <c r="AZ40" s="38">
        <v>256.16000000000008</v>
      </c>
      <c r="BA40" s="38">
        <v>250.02000000000007</v>
      </c>
      <c r="BB40" s="38">
        <v>243.88000000000005</v>
      </c>
      <c r="BC40" s="38">
        <v>237.74000000000004</v>
      </c>
      <c r="BD40" s="38">
        <v>231.60000000000002</v>
      </c>
      <c r="BE40" s="38">
        <v>232.24000000000004</v>
      </c>
      <c r="BF40" s="38">
        <v>232.88000000000002</v>
      </c>
      <c r="BG40" s="38">
        <v>233.52000000000004</v>
      </c>
      <c r="BH40" s="38">
        <v>234.16000000000003</v>
      </c>
      <c r="BI40" s="38">
        <v>234.8</v>
      </c>
      <c r="BJ40" s="38">
        <v>240.52</v>
      </c>
      <c r="BK40" s="38">
        <v>246.23999999999998</v>
      </c>
      <c r="BL40" s="38">
        <v>251.95999999999998</v>
      </c>
      <c r="BM40" s="38">
        <v>257.67999999999995</v>
      </c>
      <c r="BN40" s="38">
        <v>263.39999999999998</v>
      </c>
    </row>
    <row r="41" spans="2:66" x14ac:dyDescent="0.25">
      <c r="B41" s="39" t="s">
        <v>113</v>
      </c>
      <c r="C41" s="38">
        <v>380.61689195318877</v>
      </c>
      <c r="D41" s="38">
        <f>SUM($AK41:AL41)/D$4</f>
        <v>355.02655003526104</v>
      </c>
      <c r="E41" s="38">
        <f>SUM($AK41:AM41)/E$4</f>
        <v>330.27373470972958</v>
      </c>
      <c r="F41" s="38">
        <f>SUM($AK41:AN41)/F$4</f>
        <v>305.73030103229718</v>
      </c>
      <c r="G41" s="38">
        <f>SUM($AK41:AO41)/G$4</f>
        <v>286.96424082583769</v>
      </c>
      <c r="H41" s="38">
        <f>SUM($AK41:AP41)/H$4</f>
        <v>271.08686735486475</v>
      </c>
      <c r="I41" s="38">
        <f>SUM($AK41:AQ41)/I$4</f>
        <v>259.13160058988404</v>
      </c>
      <c r="J41" s="38">
        <f>SUM($AK41:AR41)/J$4</f>
        <v>249.62765051614855</v>
      </c>
      <c r="K41" s="38">
        <f>SUM($AK41:AS41)/K$4</f>
        <v>240.77457823657647</v>
      </c>
      <c r="L41" s="38">
        <f>SUM($AK41:AT41)/L$4</f>
        <v>232.37712041291883</v>
      </c>
      <c r="M41" s="38">
        <f>SUM($AK41:AU41)/M$4</f>
        <v>222.75738219356256</v>
      </c>
      <c r="N41" s="38">
        <f>SUM($AK41:AV41)/N$4</f>
        <v>212.22093367743238</v>
      </c>
      <c r="O41" s="38">
        <f>SUM($AK41:AW41)/O$4</f>
        <v>200.97932339455295</v>
      </c>
      <c r="P41" s="38">
        <f>SUM($AK41:AX41)/P$4</f>
        <v>189.18365743779918</v>
      </c>
      <c r="Q41" s="38">
        <f>SUM($AK41:AY41)/Q$4</f>
        <v>176.94474694194591</v>
      </c>
      <c r="R41" s="38">
        <f>SUM($AK41:AZ41)/R$4</f>
        <v>166.23945025807427</v>
      </c>
      <c r="S41" s="38">
        <f>SUM($AK41:BA41)/S$4</f>
        <v>156.79712965465814</v>
      </c>
      <c r="T41" s="38">
        <f>SUM($AK41:BB41)/T$4</f>
        <v>148.40728911828825</v>
      </c>
      <c r="U41" s="38">
        <f>SUM($AK41:BC41)/U$4</f>
        <v>140.90374758574677</v>
      </c>
      <c r="V41" s="38">
        <f>SUM($AK41:BD41)/V$4</f>
        <v>134.15356020645942</v>
      </c>
      <c r="W41" s="38">
        <f>SUM($AK41:BE41)/W$4</f>
        <v>128.04720019662804</v>
      </c>
      <c r="X41" s="38">
        <f>SUM($AK41:BF41)/X$4</f>
        <v>122.49687291496312</v>
      </c>
      <c r="Y41" s="38">
        <f>SUM($AK41:BG41)/Y$4</f>
        <v>117.43005235344299</v>
      </c>
      <c r="Z41" s="38">
        <f>SUM($AK41:BH41)/Z$4</f>
        <v>112.78630017204954</v>
      </c>
      <c r="AA41" s="38">
        <f>SUM($AK41:BI41)/AA$4</f>
        <v>108.51484816516755</v>
      </c>
      <c r="AB41" s="38">
        <f>SUM($AK41:BJ41)/AB$4</f>
        <v>104.57350785112264</v>
      </c>
      <c r="AC41" s="38">
        <f>SUM($AK41:BK41)/AC$4</f>
        <v>100.92560015293292</v>
      </c>
      <c r="AD41" s="38">
        <f>SUM($AK41:BL41)/AD$4</f>
        <v>97.539685861756737</v>
      </c>
      <c r="AE41" s="38">
        <f>SUM($AK41:BM41)/AE$4</f>
        <v>94.388662211351317</v>
      </c>
      <c r="AF41" s="38">
        <f>SUM($AK41:BN41)/AF$4</f>
        <v>91.449040137639614</v>
      </c>
      <c r="AJ41" s="39" t="s">
        <v>113</v>
      </c>
      <c r="AK41" s="38">
        <v>380.61689195318877</v>
      </c>
      <c r="AL41" s="38">
        <v>329.43620811733331</v>
      </c>
      <c r="AM41" s="38">
        <v>280.76810405866667</v>
      </c>
      <c r="AN41" s="38">
        <v>232.09999999999997</v>
      </c>
      <c r="AO41" s="38">
        <v>211.89999999999998</v>
      </c>
      <c r="AP41" s="38">
        <v>191.69999999999996</v>
      </c>
      <c r="AQ41" s="38">
        <v>187.39999999999998</v>
      </c>
      <c r="AR41" s="38">
        <v>183.09999999999997</v>
      </c>
      <c r="AS41" s="38">
        <v>169.95</v>
      </c>
      <c r="AT41" s="38">
        <v>156.80000000000001</v>
      </c>
      <c r="AU41" s="38">
        <v>126.56000000000002</v>
      </c>
      <c r="AV41" s="38">
        <v>96.320000000000022</v>
      </c>
      <c r="AW41" s="38">
        <v>66.080000000000013</v>
      </c>
      <c r="AX41" s="38">
        <v>35.840000000000003</v>
      </c>
      <c r="AY41" s="38">
        <v>5.6000000000000227</v>
      </c>
      <c r="AZ41" s="38">
        <v>5.6600000000000188</v>
      </c>
      <c r="BA41" s="38">
        <v>5.720000000000014</v>
      </c>
      <c r="BB41" s="38">
        <v>5.78000000000001</v>
      </c>
      <c r="BC41" s="38">
        <v>5.8400000000000052</v>
      </c>
      <c r="BD41" s="38">
        <v>5.9</v>
      </c>
      <c r="BE41" s="38">
        <v>5.9200000000000008</v>
      </c>
      <c r="BF41" s="38">
        <v>5.94</v>
      </c>
      <c r="BG41" s="38">
        <v>5.9600000000000009</v>
      </c>
      <c r="BH41" s="38">
        <v>5.98</v>
      </c>
      <c r="BI41" s="38">
        <v>6</v>
      </c>
      <c r="BJ41" s="38">
        <v>6.04</v>
      </c>
      <c r="BK41" s="38">
        <v>6.08</v>
      </c>
      <c r="BL41" s="38">
        <v>6.12</v>
      </c>
      <c r="BM41" s="38">
        <v>6.16</v>
      </c>
      <c r="BN41" s="38">
        <v>6.2</v>
      </c>
    </row>
    <row r="42" spans="2:66" x14ac:dyDescent="0.25">
      <c r="B42" s="39" t="s">
        <v>114</v>
      </c>
      <c r="C42" s="38">
        <v>251.02104690193229</v>
      </c>
      <c r="D42" s="38">
        <f>SUM($AK42:AL42)/D$4</f>
        <v>257.13590853363286</v>
      </c>
      <c r="E42" s="38">
        <f>SUM($AK42:AM42)/E$4</f>
        <v>260.68240071664417</v>
      </c>
      <c r="F42" s="38">
        <f>SUM($AK42:AN42)/F$4</f>
        <v>263.5868005374831</v>
      </c>
      <c r="G42" s="38">
        <f>SUM($AK42:AO42)/G$4</f>
        <v>260.88944042998645</v>
      </c>
      <c r="H42" s="38">
        <f>SUM($AK42:AP42)/H$4</f>
        <v>255.39120035832207</v>
      </c>
      <c r="I42" s="38">
        <f>SUM($AK42:AQ42)/I$4</f>
        <v>244.80674316427604</v>
      </c>
      <c r="J42" s="38">
        <f>SUM($AK42:AR42)/J$4</f>
        <v>231.04340026874155</v>
      </c>
      <c r="K42" s="38">
        <f>SUM($AK42:AS42)/K$4</f>
        <v>218.14968912777027</v>
      </c>
      <c r="L42" s="38">
        <f>SUM($AK42:AT42)/L$4</f>
        <v>205.86472021499327</v>
      </c>
      <c r="M42" s="38">
        <f>SUM($AK42:AU42)/M$4</f>
        <v>195.08610928635753</v>
      </c>
      <c r="N42" s="38">
        <f>SUM($AK42:AV42)/N$4</f>
        <v>185.43726684582774</v>
      </c>
      <c r="O42" s="38">
        <f>SUM($AK42:AW42)/O$4</f>
        <v>176.6574770884564</v>
      </c>
      <c r="P42" s="38">
        <f>SUM($AK42:AX42)/P$4</f>
        <v>168.56051443928095</v>
      </c>
      <c r="Q42" s="38">
        <f>SUM($AK42:AY42)/Q$4</f>
        <v>161.00981347666223</v>
      </c>
      <c r="R42" s="38">
        <f>SUM($AK42:AZ42)/R$4</f>
        <v>154.27670013437086</v>
      </c>
      <c r="S42" s="38">
        <f>SUM($AK42:BA42)/S$4</f>
        <v>148.21689424411375</v>
      </c>
      <c r="T42" s="38">
        <f>SUM($AK42:BB42)/T$4</f>
        <v>142.71817789721854</v>
      </c>
      <c r="U42" s="38">
        <f>SUM($AK42:BC42)/U$4</f>
        <v>137.69195800789123</v>
      </c>
      <c r="V42" s="38">
        <f>SUM($AK42:BD42)/V$4</f>
        <v>133.06736010749665</v>
      </c>
      <c r="W42" s="38">
        <f>SUM($AK42:BE42)/W$4</f>
        <v>128.90510486428252</v>
      </c>
      <c r="X42" s="38">
        <f>SUM($AK42:BF42)/X$4</f>
        <v>125.14214555226968</v>
      </c>
      <c r="Y42" s="38">
        <f>SUM($AK42:BG42)/Y$4</f>
        <v>121.72640009347535</v>
      </c>
      <c r="Z42" s="38">
        <f>SUM($AK42:BH42)/Z$4</f>
        <v>118.61446675624721</v>
      </c>
      <c r="AA42" s="38">
        <f>SUM($AK42:BI42)/AA$4</f>
        <v>115.76988808599732</v>
      </c>
      <c r="AB42" s="38">
        <f>SUM($AK42:BJ42)/AB$4</f>
        <v>113.41566162115126</v>
      </c>
      <c r="AC42" s="38">
        <f>SUM($AK42:BK42)/AC$4</f>
        <v>111.49730378333085</v>
      </c>
      <c r="AD42" s="38">
        <f>SUM($AK42:BL42)/AD$4</f>
        <v>109.96811436249759</v>
      </c>
      <c r="AE42" s="38">
        <f>SUM($AK42:BM42)/AE$4</f>
        <v>108.78783455689423</v>
      </c>
      <c r="AF42" s="38">
        <f>SUM($AK42:BN42)/AF$4</f>
        <v>107.92157340499776</v>
      </c>
      <c r="AJ42" s="39" t="s">
        <v>114</v>
      </c>
      <c r="AK42" s="38">
        <v>251.02104690193229</v>
      </c>
      <c r="AL42" s="38">
        <v>263.25077016533339</v>
      </c>
      <c r="AM42" s="38">
        <v>267.77538508266673</v>
      </c>
      <c r="AN42" s="38">
        <v>272.30000000000007</v>
      </c>
      <c r="AO42" s="38">
        <v>250.1</v>
      </c>
      <c r="AP42" s="38">
        <v>227.9</v>
      </c>
      <c r="AQ42" s="38">
        <v>181.3</v>
      </c>
      <c r="AR42" s="38">
        <v>134.70000000000002</v>
      </c>
      <c r="AS42" s="38">
        <v>115</v>
      </c>
      <c r="AT42" s="38">
        <v>95.300000000000011</v>
      </c>
      <c r="AU42" s="38">
        <v>87.300000000000011</v>
      </c>
      <c r="AV42" s="38">
        <v>79.300000000000011</v>
      </c>
      <c r="AW42" s="38">
        <v>71.300000000000011</v>
      </c>
      <c r="AX42" s="38">
        <v>63.300000000000004</v>
      </c>
      <c r="AY42" s="38">
        <v>55.3</v>
      </c>
      <c r="AZ42" s="38">
        <v>53.279999999999994</v>
      </c>
      <c r="BA42" s="38">
        <v>51.26</v>
      </c>
      <c r="BB42" s="38">
        <v>49.239999999999995</v>
      </c>
      <c r="BC42" s="38">
        <v>47.22</v>
      </c>
      <c r="BD42" s="38">
        <v>45.2</v>
      </c>
      <c r="BE42" s="38">
        <v>45.660000000000004</v>
      </c>
      <c r="BF42" s="38">
        <v>46.12</v>
      </c>
      <c r="BG42" s="38">
        <v>46.58</v>
      </c>
      <c r="BH42" s="38">
        <v>47.04</v>
      </c>
      <c r="BI42" s="38">
        <v>47.500000000000007</v>
      </c>
      <c r="BJ42" s="38">
        <v>54.56</v>
      </c>
      <c r="BK42" s="38">
        <v>61.620000000000005</v>
      </c>
      <c r="BL42" s="38">
        <v>68.680000000000007</v>
      </c>
      <c r="BM42" s="38">
        <v>75.739999999999995</v>
      </c>
      <c r="BN42" s="38">
        <v>82.8</v>
      </c>
    </row>
    <row r="43" spans="2:66" x14ac:dyDescent="0.25">
      <c r="B43" s="39" t="s">
        <v>115</v>
      </c>
      <c r="C43" s="38">
        <v>151.50821010614169</v>
      </c>
      <c r="D43" s="38">
        <f>SUM($AK43:AL43)/D$4</f>
        <v>160.44048294907086</v>
      </c>
      <c r="E43" s="38">
        <f>SUM($AK43:AM43)/E$4</f>
        <v>173.82244793138057</v>
      </c>
      <c r="F43" s="38">
        <f>SUM($AK43:AN43)/F$4</f>
        <v>188.31683594853544</v>
      </c>
      <c r="G43" s="38">
        <f>SUM($AK43:AO43)/G$4</f>
        <v>188.02346875882836</v>
      </c>
      <c r="H43" s="38">
        <f>SUM($AK43:AP43)/H$4</f>
        <v>180.33622396569032</v>
      </c>
      <c r="I43" s="38">
        <f>SUM($AK43:AQ43)/I$4</f>
        <v>170.88819197059169</v>
      </c>
      <c r="J43" s="38">
        <f>SUM($AK43:AR43)/J$4</f>
        <v>160.33966797426774</v>
      </c>
      <c r="K43" s="38">
        <f>SUM($AK43:AS43)/K$4</f>
        <v>150.00748264379354</v>
      </c>
      <c r="L43" s="38">
        <f>SUM($AK43:AT43)/L$4</f>
        <v>139.82673437941418</v>
      </c>
      <c r="M43" s="38">
        <f>SUM($AK43:AU43)/M$4</f>
        <v>131.32248579946744</v>
      </c>
      <c r="N43" s="38">
        <f>SUM($AK43:AV43)/N$4</f>
        <v>124.07561198284515</v>
      </c>
      <c r="O43" s="38">
        <f>SUM($AK43:AW43)/O$4</f>
        <v>117.79594952262629</v>
      </c>
      <c r="P43" s="38">
        <f>SUM($AK43:AX43)/P$4</f>
        <v>112.2762388424387</v>
      </c>
      <c r="Q43" s="38">
        <f>SUM($AK43:AY43)/Q$4</f>
        <v>107.36448958627611</v>
      </c>
      <c r="R43" s="38">
        <f>SUM($AK43:AZ43)/R$4</f>
        <v>102.86045898713385</v>
      </c>
      <c r="S43" s="38">
        <f>SUM($AK43:BA43)/S$4</f>
        <v>98.692196693773042</v>
      </c>
      <c r="T43" s="38">
        <f>SUM($AK43:BB43)/T$4</f>
        <v>94.803741321896766</v>
      </c>
      <c r="U43" s="38">
        <f>SUM($AK43:BC43)/U$4</f>
        <v>91.150912831270617</v>
      </c>
      <c r="V43" s="38">
        <f>SUM($AK43:BD43)/V$4</f>
        <v>87.698367189707085</v>
      </c>
      <c r="W43" s="38">
        <f>SUM($AK43:BE43)/W$4</f>
        <v>84.560349704482931</v>
      </c>
      <c r="X43" s="38">
        <f>SUM($AK43:BF43)/X$4</f>
        <v>81.693970172460979</v>
      </c>
      <c r="Y43" s="38">
        <f>SUM($AK43:BG43)/Y$4</f>
        <v>79.063797556267033</v>
      </c>
      <c r="Z43" s="38">
        <f>SUM($AK43:BH43)/Z$4</f>
        <v>76.640305991422579</v>
      </c>
      <c r="AA43" s="38">
        <f>SUM($AK43:BI43)/AA$4</f>
        <v>74.398693751765663</v>
      </c>
      <c r="AB43" s="38">
        <f>SUM($AK43:BJ43)/AB$4</f>
        <v>72.47643629977469</v>
      </c>
      <c r="AC43" s="38">
        <f>SUM($AK43:BK43)/AC$4</f>
        <v>70.838049770153404</v>
      </c>
      <c r="AD43" s="38">
        <f>SUM($AK43:BL43)/AD$4</f>
        <v>69.453119421219341</v>
      </c>
      <c r="AE43" s="38">
        <f>SUM($AK43:BM43)/AE$4</f>
        <v>68.295425648073859</v>
      </c>
      <c r="AF43" s="38">
        <f>SUM($AK43:BN43)/AF$4</f>
        <v>67.342244793138065</v>
      </c>
      <c r="AJ43" s="39" t="s">
        <v>115</v>
      </c>
      <c r="AK43" s="38">
        <v>151.50821010614169</v>
      </c>
      <c r="AL43" s="38">
        <v>169.37275579200002</v>
      </c>
      <c r="AM43" s="38">
        <v>200.58637789600004</v>
      </c>
      <c r="AN43" s="38">
        <v>231.80000000000007</v>
      </c>
      <c r="AO43" s="38">
        <v>186.85000000000002</v>
      </c>
      <c r="AP43" s="38">
        <v>141.90000000000003</v>
      </c>
      <c r="AQ43" s="38">
        <v>114.20000000000002</v>
      </c>
      <c r="AR43" s="38">
        <v>86.5</v>
      </c>
      <c r="AS43" s="38">
        <v>67.349999999999994</v>
      </c>
      <c r="AT43" s="38">
        <v>48.2</v>
      </c>
      <c r="AU43" s="38">
        <v>46.280000000000008</v>
      </c>
      <c r="AV43" s="38">
        <v>44.360000000000007</v>
      </c>
      <c r="AW43" s="38">
        <v>42.440000000000005</v>
      </c>
      <c r="AX43" s="38">
        <v>40.52000000000001</v>
      </c>
      <c r="AY43" s="38">
        <v>38.600000000000009</v>
      </c>
      <c r="AZ43" s="38">
        <v>35.300000000000004</v>
      </c>
      <c r="BA43" s="38">
        <v>32.000000000000007</v>
      </c>
      <c r="BB43" s="38">
        <v>28.700000000000003</v>
      </c>
      <c r="BC43" s="38">
        <v>25.400000000000006</v>
      </c>
      <c r="BD43" s="38">
        <v>22.100000000000005</v>
      </c>
      <c r="BE43" s="38">
        <v>21.800000000000004</v>
      </c>
      <c r="BF43" s="38">
        <v>21.500000000000004</v>
      </c>
      <c r="BG43" s="38">
        <v>21.200000000000003</v>
      </c>
      <c r="BH43" s="38">
        <v>20.900000000000002</v>
      </c>
      <c r="BI43" s="38">
        <v>20.600000000000009</v>
      </c>
      <c r="BJ43" s="38">
        <v>24.420000000000005</v>
      </c>
      <c r="BK43" s="38">
        <v>28.240000000000006</v>
      </c>
      <c r="BL43" s="38">
        <v>32.06</v>
      </c>
      <c r="BM43" s="38">
        <v>35.880000000000003</v>
      </c>
      <c r="BN43" s="38">
        <v>39.700000000000003</v>
      </c>
    </row>
    <row r="44" spans="2:66" x14ac:dyDescent="0.25">
      <c r="B44" s="39" t="s">
        <v>116</v>
      </c>
      <c r="C44" s="38">
        <v>296.0183253197859</v>
      </c>
      <c r="D44" s="38">
        <f>SUM($AK44:AL44)/D$4</f>
        <v>324.26418200122629</v>
      </c>
      <c r="E44" s="38">
        <f>SUM($AK44:AM44)/E$4</f>
        <v>344.9444611145953</v>
      </c>
      <c r="F44" s="38">
        <f>SUM($AK44:AN44)/F$4</f>
        <v>363.73334583594647</v>
      </c>
      <c r="G44" s="38">
        <f>SUM($AK44:AO44)/G$4</f>
        <v>364.39667666875715</v>
      </c>
      <c r="H44" s="38">
        <f>SUM($AK44:AP44)/H$4</f>
        <v>355.99723055729766</v>
      </c>
      <c r="I44" s="38">
        <f>SUM($AK44:AQ44)/I$4</f>
        <v>341.07619762054088</v>
      </c>
      <c r="J44" s="38">
        <f>SUM($AK44:AR44)/J$4</f>
        <v>322.07917291797327</v>
      </c>
      <c r="K44" s="38">
        <f>SUM($AK44:AS44)/K$4</f>
        <v>305.32593148264294</v>
      </c>
      <c r="L44" s="38">
        <f>SUM($AK44:AT44)/L$4</f>
        <v>290.14333833437865</v>
      </c>
      <c r="M44" s="38">
        <f>SUM($AK44:AU44)/M$4</f>
        <v>277.08848939488968</v>
      </c>
      <c r="N44" s="38">
        <f>SUM($AK44:AV44)/N$4</f>
        <v>265.62944861198218</v>
      </c>
      <c r="O44" s="38">
        <f>SUM($AK44:AW44)/O$4</f>
        <v>255.39795256490663</v>
      </c>
      <c r="P44" s="38">
        <f>SUM($AK44:AX44)/P$4</f>
        <v>246.13095595312757</v>
      </c>
      <c r="Q44" s="38">
        <f>SUM($AK44:AY44)/Q$4</f>
        <v>237.63555888958572</v>
      </c>
      <c r="R44" s="38">
        <f>SUM($AK44:AZ44)/R$4</f>
        <v>229.91458645898661</v>
      </c>
      <c r="S44" s="38">
        <f>SUM($AK44:BA44)/S$4</f>
        <v>222.83137549081093</v>
      </c>
      <c r="T44" s="38">
        <f>SUM($AK44:BB44)/T$4</f>
        <v>216.27963240798809</v>
      </c>
      <c r="U44" s="38">
        <f>SUM($AK44:BC44)/U$4</f>
        <v>210.17544122862031</v>
      </c>
      <c r="V44" s="38">
        <f>SUM($AK44:BD44)/V$4</f>
        <v>204.45166916718929</v>
      </c>
      <c r="W44" s="38">
        <f>SUM($AK44:BE44)/W$4</f>
        <v>199.10063730208506</v>
      </c>
      <c r="X44" s="38">
        <f>SUM($AK44:BF44)/X$4</f>
        <v>194.07151742471754</v>
      </c>
      <c r="Y44" s="38">
        <f>SUM($AK44:BG44)/Y$4</f>
        <v>189.32232101494722</v>
      </c>
      <c r="Z44" s="38">
        <f>SUM($AK44:BH44)/Z$4</f>
        <v>184.81805763932445</v>
      </c>
      <c r="AA44" s="38">
        <f>SUM($AK44:BI44)/AA$4</f>
        <v>180.52933533375148</v>
      </c>
      <c r="AB44" s="38">
        <f>SUM($AK44:BJ44)/AB$4</f>
        <v>176.70589935937642</v>
      </c>
      <c r="AC44" s="38">
        <f>SUM($AK44:BK44)/AC$4</f>
        <v>173.29605123495509</v>
      </c>
      <c r="AD44" s="38">
        <f>SUM($AK44:BL44)/AD$4</f>
        <v>170.25547797656381</v>
      </c>
      <c r="AE44" s="38">
        <f>SUM($AK44:BM44)/AE$4</f>
        <v>167.54597873599266</v>
      </c>
      <c r="AF44" s="38">
        <f>SUM($AK44:BN44)/AF$4</f>
        <v>165.13444611145957</v>
      </c>
      <c r="AJ44" s="39" t="s">
        <v>116</v>
      </c>
      <c r="AK44" s="38">
        <v>296.0183253197859</v>
      </c>
      <c r="AL44" s="38">
        <v>352.51003868266667</v>
      </c>
      <c r="AM44" s="38">
        <v>386.30501934133338</v>
      </c>
      <c r="AN44" s="38">
        <v>420.1</v>
      </c>
      <c r="AO44" s="38">
        <v>367.05</v>
      </c>
      <c r="AP44" s="38">
        <v>314</v>
      </c>
      <c r="AQ44" s="38">
        <v>251.55</v>
      </c>
      <c r="AR44" s="38">
        <v>189.10000000000002</v>
      </c>
      <c r="AS44" s="38">
        <v>171.3</v>
      </c>
      <c r="AT44" s="38">
        <v>153.49999999999997</v>
      </c>
      <c r="AU44" s="38">
        <v>146.54</v>
      </c>
      <c r="AV44" s="38">
        <v>139.57999999999998</v>
      </c>
      <c r="AW44" s="38">
        <v>132.61999999999998</v>
      </c>
      <c r="AX44" s="38">
        <v>125.65999999999998</v>
      </c>
      <c r="AY44" s="38">
        <v>118.69999999999997</v>
      </c>
      <c r="AZ44" s="38">
        <v>114.09999999999998</v>
      </c>
      <c r="BA44" s="38">
        <v>109.49999999999999</v>
      </c>
      <c r="BB44" s="38">
        <v>104.89999999999999</v>
      </c>
      <c r="BC44" s="38">
        <v>100.3</v>
      </c>
      <c r="BD44" s="38">
        <v>95.699999999999974</v>
      </c>
      <c r="BE44" s="38">
        <v>92.079999999999984</v>
      </c>
      <c r="BF44" s="38">
        <v>88.45999999999998</v>
      </c>
      <c r="BG44" s="38">
        <v>84.839999999999989</v>
      </c>
      <c r="BH44" s="38">
        <v>81.219999999999985</v>
      </c>
      <c r="BI44" s="38">
        <v>77.599999999999994</v>
      </c>
      <c r="BJ44" s="38">
        <v>81.12</v>
      </c>
      <c r="BK44" s="38">
        <v>84.64</v>
      </c>
      <c r="BL44" s="38">
        <v>88.16</v>
      </c>
      <c r="BM44" s="38">
        <v>91.68</v>
      </c>
      <c r="BN44" s="38">
        <v>95.2</v>
      </c>
    </row>
    <row r="45" spans="2:66" x14ac:dyDescent="0.25">
      <c r="B45" s="39" t="s">
        <v>117</v>
      </c>
      <c r="C45" s="38">
        <v>350.24448879615346</v>
      </c>
      <c r="D45" s="38">
        <f>SUM($AK45:AL45)/D$4</f>
        <v>353.7218741527434</v>
      </c>
      <c r="E45" s="38">
        <f>SUM($AK45:AM45)/E$4</f>
        <v>343.88112602005111</v>
      </c>
      <c r="F45" s="38">
        <f>SUM($AK45:AN45)/F$4</f>
        <v>330.71084451503827</v>
      </c>
      <c r="G45" s="38">
        <f>SUM($AK45:AO45)/G$4</f>
        <v>314.93867561203058</v>
      </c>
      <c r="H45" s="38">
        <f>SUM($AK45:AP45)/H$4</f>
        <v>297.86556301002548</v>
      </c>
      <c r="I45" s="38">
        <f>SUM($AK45:AQ45)/I$4</f>
        <v>279.42048258002188</v>
      </c>
      <c r="J45" s="38">
        <f>SUM($AK45:AR45)/J$4</f>
        <v>260.11792225751913</v>
      </c>
      <c r="K45" s="38">
        <f>SUM($AK45:AS45)/K$4</f>
        <v>243.15481978446144</v>
      </c>
      <c r="L45" s="38">
        <f>SUM($AK45:AT45)/L$4</f>
        <v>227.8293378060153</v>
      </c>
      <c r="M45" s="38">
        <f>SUM($AK45:AU45)/M$4</f>
        <v>214.824852550923</v>
      </c>
      <c r="N45" s="38">
        <f>SUM($AK45:AV45)/N$4</f>
        <v>203.56111483834607</v>
      </c>
      <c r="O45" s="38">
        <f>SUM($AK45:AW45)/O$4</f>
        <v>193.63641369693485</v>
      </c>
      <c r="P45" s="38">
        <f>SUM($AK45:AX45)/P$4</f>
        <v>184.76381271858236</v>
      </c>
      <c r="Q45" s="38">
        <f>SUM($AK45:AY45)/Q$4</f>
        <v>176.73289187067687</v>
      </c>
      <c r="R45" s="38">
        <f>SUM($AK45:AZ45)/R$4</f>
        <v>169.61208612875959</v>
      </c>
      <c r="S45" s="38">
        <f>SUM($AK45:BA45)/S$4</f>
        <v>163.24078694471493</v>
      </c>
      <c r="T45" s="38">
        <f>SUM($AK45:BB45)/T$4</f>
        <v>157.49407655889743</v>
      </c>
      <c r="U45" s="38">
        <f>SUM($AK45:BC45)/U$4</f>
        <v>152.27333568737652</v>
      </c>
      <c r="V45" s="38">
        <f>SUM($AK45:BD45)/V$4</f>
        <v>147.49966890300772</v>
      </c>
      <c r="W45" s="38">
        <f>SUM($AK45:BE45)/W$4</f>
        <v>143.16920847905496</v>
      </c>
      <c r="X45" s="38">
        <f>SUM($AK45:BF45)/X$4</f>
        <v>139.22151718455245</v>
      </c>
      <c r="Y45" s="38">
        <f>SUM($AK45:BG45)/Y$4</f>
        <v>135.60666861131105</v>
      </c>
      <c r="Z45" s="38">
        <f>SUM($AK45:BH45)/Z$4</f>
        <v>132.2830574191731</v>
      </c>
      <c r="AA45" s="38">
        <f>SUM($AK45:BI45)/AA$4</f>
        <v>129.21573512240616</v>
      </c>
      <c r="AB45" s="38">
        <f>SUM($AK45:BJ45)/AB$4</f>
        <v>126.70051454077517</v>
      </c>
      <c r="AC45" s="38">
        <f>SUM($AK45:BK45)/AC$4</f>
        <v>124.67605103926498</v>
      </c>
      <c r="AD45" s="38">
        <f>SUM($AK45:BL45)/AD$4</f>
        <v>123.08976350214837</v>
      </c>
      <c r="AE45" s="38">
        <f>SUM($AK45:BM45)/AE$4</f>
        <v>121.89632338138463</v>
      </c>
      <c r="AF45" s="38">
        <f>SUM($AK45:BN45)/AF$4</f>
        <v>121.05644593533847</v>
      </c>
      <c r="AJ45" s="39" t="s">
        <v>117</v>
      </c>
      <c r="AK45" s="38">
        <v>350.24448879615346</v>
      </c>
      <c r="AL45" s="38">
        <v>357.19925950933333</v>
      </c>
      <c r="AM45" s="38">
        <v>324.1996297546666</v>
      </c>
      <c r="AN45" s="38">
        <v>291.19999999999993</v>
      </c>
      <c r="AO45" s="38">
        <v>251.84999999999997</v>
      </c>
      <c r="AP45" s="38">
        <v>212.5</v>
      </c>
      <c r="AQ45" s="38">
        <v>168.75</v>
      </c>
      <c r="AR45" s="38">
        <v>125.00000000000003</v>
      </c>
      <c r="AS45" s="38">
        <v>107.45000000000002</v>
      </c>
      <c r="AT45" s="38">
        <v>89.899999999999991</v>
      </c>
      <c r="AU45" s="38">
        <v>84.779999999999987</v>
      </c>
      <c r="AV45" s="38">
        <v>79.66</v>
      </c>
      <c r="AW45" s="38">
        <v>74.539999999999992</v>
      </c>
      <c r="AX45" s="38">
        <v>69.419999999999987</v>
      </c>
      <c r="AY45" s="38">
        <v>64.299999999999983</v>
      </c>
      <c r="AZ45" s="38">
        <v>62.79999999999999</v>
      </c>
      <c r="BA45" s="38">
        <v>61.29999999999999</v>
      </c>
      <c r="BB45" s="38">
        <v>59.8</v>
      </c>
      <c r="BC45" s="38">
        <v>58.3</v>
      </c>
      <c r="BD45" s="38">
        <v>56.8</v>
      </c>
      <c r="BE45" s="38">
        <v>56.56</v>
      </c>
      <c r="BF45" s="38">
        <v>56.32</v>
      </c>
      <c r="BG45" s="38">
        <v>56.080000000000005</v>
      </c>
      <c r="BH45" s="38">
        <v>55.84</v>
      </c>
      <c r="BI45" s="38">
        <v>55.6</v>
      </c>
      <c r="BJ45" s="38">
        <v>63.820000000000007</v>
      </c>
      <c r="BK45" s="38">
        <v>72.040000000000006</v>
      </c>
      <c r="BL45" s="38">
        <v>80.260000000000005</v>
      </c>
      <c r="BM45" s="38">
        <v>88.48</v>
      </c>
      <c r="BN45" s="38">
        <v>96.700000000000017</v>
      </c>
    </row>
    <row r="46" spans="2:66" x14ac:dyDescent="0.25">
      <c r="B46" s="39" t="s">
        <v>118</v>
      </c>
      <c r="C46" s="38">
        <v>640.93985303456407</v>
      </c>
      <c r="D46" s="38">
        <f>SUM($AK46:AL46)/D$4</f>
        <v>666.0805718612819</v>
      </c>
      <c r="E46" s="38">
        <f>SUM($AK46:AM46)/E$4</f>
        <v>667.30726302218784</v>
      </c>
      <c r="F46" s="38">
        <f>SUM($AK46:AN46)/F$4</f>
        <v>662.55544726664084</v>
      </c>
      <c r="G46" s="38">
        <f>SUM($AK46:AO46)/G$4</f>
        <v>650.27435781331269</v>
      </c>
      <c r="H46" s="38">
        <f>SUM($AK46:AP46)/H$4</f>
        <v>634.22863151109391</v>
      </c>
      <c r="I46" s="38">
        <f>SUM($AK46:AQ46)/I$4</f>
        <v>610.10311272379477</v>
      </c>
      <c r="J46" s="38">
        <f>SUM($AK46:AR46)/J$4</f>
        <v>580.9277236333204</v>
      </c>
      <c r="K46" s="38">
        <f>SUM($AK46:AS46)/K$4</f>
        <v>553.9357543407292</v>
      </c>
      <c r="L46" s="38">
        <f>SUM($AK46:AT46)/L$4</f>
        <v>528.47217890665638</v>
      </c>
      <c r="M46" s="38">
        <f>SUM($AK46:AU46)/M$4</f>
        <v>506.03652627877852</v>
      </c>
      <c r="N46" s="38">
        <f>SUM($AK46:AV46)/N$4</f>
        <v>485.87181575554695</v>
      </c>
      <c r="O46" s="38">
        <f>SUM($AK46:AW46)/O$4</f>
        <v>467.453983774351</v>
      </c>
      <c r="P46" s="38">
        <f>SUM($AK46:AX46)/P$4</f>
        <v>450.40869921904016</v>
      </c>
      <c r="Q46" s="38">
        <f>SUM($AK46:AY46)/Q$4</f>
        <v>434.46145260443751</v>
      </c>
      <c r="R46" s="38">
        <f>SUM($AK46:AZ46)/R$4</f>
        <v>419.94386181666016</v>
      </c>
      <c r="S46" s="38">
        <f>SUM($AK46:BA46)/S$4</f>
        <v>406.60363465097424</v>
      </c>
      <c r="T46" s="38">
        <f>SUM($AK46:BB46)/T$4</f>
        <v>394.24454383703124</v>
      </c>
      <c r="U46" s="38">
        <f>SUM($AK46:BC46)/U$4</f>
        <v>382.71167310876643</v>
      </c>
      <c r="V46" s="38">
        <f>SUM($AK46:BD46)/V$4</f>
        <v>371.88108945332817</v>
      </c>
      <c r="W46" s="38">
        <f>SUM($AK46:BE46)/W$4</f>
        <v>361.63627566983632</v>
      </c>
      <c r="X46" s="38">
        <f>SUM($AK46:BF46)/X$4</f>
        <v>351.89735404848011</v>
      </c>
      <c r="Y46" s="38">
        <f>SUM($AK46:BG46)/Y$4</f>
        <v>342.59833865506795</v>
      </c>
      <c r="Z46" s="38">
        <f>SUM($AK46:BH46)/Z$4</f>
        <v>333.68424121110678</v>
      </c>
      <c r="AA46" s="38">
        <f>SUM($AK46:BI46)/AA$4</f>
        <v>325.10887156266256</v>
      </c>
      <c r="AB46" s="38">
        <f>SUM($AK46:BJ46)/AB$4</f>
        <v>317.4362226564063</v>
      </c>
      <c r="AC46" s="38">
        <f>SUM($AK46:BK46)/AC$4</f>
        <v>310.56599218765052</v>
      </c>
      <c r="AD46" s="38">
        <f>SUM($AK46:BL46)/AD$4</f>
        <v>304.4122067523773</v>
      </c>
      <c r="AE46" s="38">
        <f>SUM($AK46:BM46)/AE$4</f>
        <v>298.90075134712293</v>
      </c>
      <c r="AF46" s="38">
        <f>SUM($AK46:BN46)/AF$4</f>
        <v>293.96739296888546</v>
      </c>
      <c r="AJ46" s="39" t="s">
        <v>118</v>
      </c>
      <c r="AK46" s="38">
        <v>640.93985303456407</v>
      </c>
      <c r="AL46" s="38">
        <v>691.22129068799984</v>
      </c>
      <c r="AM46" s="38">
        <v>669.76064534399984</v>
      </c>
      <c r="AN46" s="38">
        <v>648.29999999999984</v>
      </c>
      <c r="AO46" s="38">
        <v>601.15</v>
      </c>
      <c r="AP46" s="38">
        <v>554.00000000000011</v>
      </c>
      <c r="AQ46" s="38">
        <v>465.35</v>
      </c>
      <c r="AR46" s="38">
        <v>376.7</v>
      </c>
      <c r="AS46" s="38">
        <v>338</v>
      </c>
      <c r="AT46" s="38">
        <v>299.2999999999999</v>
      </c>
      <c r="AU46" s="38">
        <v>281.67999999999995</v>
      </c>
      <c r="AV46" s="38">
        <v>264.05999999999995</v>
      </c>
      <c r="AW46" s="38">
        <v>246.43999999999994</v>
      </c>
      <c r="AX46" s="38">
        <v>228.81999999999996</v>
      </c>
      <c r="AY46" s="38">
        <v>211.19999999999996</v>
      </c>
      <c r="AZ46" s="38">
        <v>202.17999999999998</v>
      </c>
      <c r="BA46" s="38">
        <v>193.15999999999997</v>
      </c>
      <c r="BB46" s="38">
        <v>184.13999999999996</v>
      </c>
      <c r="BC46" s="38">
        <v>175.11999999999995</v>
      </c>
      <c r="BD46" s="38">
        <v>166.1</v>
      </c>
      <c r="BE46" s="38">
        <v>156.73999999999998</v>
      </c>
      <c r="BF46" s="38">
        <v>147.38</v>
      </c>
      <c r="BG46" s="38">
        <v>138.02000000000001</v>
      </c>
      <c r="BH46" s="38">
        <v>128.66000000000003</v>
      </c>
      <c r="BI46" s="38">
        <v>119.30000000000003</v>
      </c>
      <c r="BJ46" s="38">
        <v>125.62000000000003</v>
      </c>
      <c r="BK46" s="38">
        <v>131.94000000000003</v>
      </c>
      <c r="BL46" s="38">
        <v>138.26000000000002</v>
      </c>
      <c r="BM46" s="38">
        <v>144.58000000000001</v>
      </c>
      <c r="BN46" s="38">
        <v>150.9</v>
      </c>
    </row>
    <row r="47" spans="2:66" x14ac:dyDescent="0.25">
      <c r="B47" s="39" t="s">
        <v>119</v>
      </c>
      <c r="C47" s="38">
        <v>240.77429012065681</v>
      </c>
      <c r="D47" s="38">
        <f>SUM($AK47:AL47)/D$4</f>
        <v>266.27278066832844</v>
      </c>
      <c r="E47" s="38">
        <f>SUM($AK47:AM47)/E$4</f>
        <v>281.07706564821893</v>
      </c>
      <c r="F47" s="38">
        <f>SUM($AK47:AN47)/F$4</f>
        <v>293.20779923616419</v>
      </c>
      <c r="G47" s="38">
        <f>SUM($AK47:AO47)/G$4</f>
        <v>297.31623938893136</v>
      </c>
      <c r="H47" s="38">
        <f>SUM($AK47:AP47)/H$4</f>
        <v>297.4135328241095</v>
      </c>
      <c r="I47" s="38">
        <f>SUM($AK47:AQ47)/I$4</f>
        <v>294.19017099209384</v>
      </c>
      <c r="J47" s="38">
        <f>SUM($AK47:AR47)/J$4</f>
        <v>288.89139961808212</v>
      </c>
      <c r="K47" s="38">
        <f>SUM($AK47:AS47)/K$4</f>
        <v>283.35346632718415</v>
      </c>
      <c r="L47" s="38">
        <f>SUM($AK47:AT47)/L$4</f>
        <v>277.64811969446572</v>
      </c>
      <c r="M47" s="38">
        <f>SUM($AK47:AU47)/M$4</f>
        <v>272.22010881315066</v>
      </c>
      <c r="N47" s="38">
        <f>SUM($AK47:AV47)/N$4</f>
        <v>267.00009974538813</v>
      </c>
      <c r="O47" s="38">
        <f>SUM($AK47:AW47)/O$4</f>
        <v>261.94009207266595</v>
      </c>
      <c r="P47" s="38">
        <f>SUM($AK47:AX47)/P$4</f>
        <v>257.00579978176125</v>
      </c>
      <c r="Q47" s="38">
        <f>SUM($AK47:AY47)/Q$4</f>
        <v>252.17207979631047</v>
      </c>
      <c r="R47" s="38">
        <f>SUM($AK47:AZ47)/R$4</f>
        <v>247.34007480904108</v>
      </c>
      <c r="S47" s="38">
        <f>SUM($AK47:BA47)/S$4</f>
        <v>242.50948217321516</v>
      </c>
      <c r="T47" s="38">
        <f>SUM($AK47:BB47)/T$4</f>
        <v>237.68006649692541</v>
      </c>
      <c r="U47" s="38">
        <f>SUM($AK47:BC47)/U$4</f>
        <v>232.85164194445565</v>
      </c>
      <c r="V47" s="38">
        <f>SUM($AK47:BD47)/V$4</f>
        <v>228.02405984723288</v>
      </c>
      <c r="W47" s="38">
        <f>SUM($AK47:BE47)/W$4</f>
        <v>222.63529509260272</v>
      </c>
      <c r="X47" s="38">
        <f>SUM($AK47:BF47)/X$4</f>
        <v>216.76187258839352</v>
      </c>
      <c r="Y47" s="38">
        <f>SUM($AK47:BG47)/Y$4</f>
        <v>210.46700856281115</v>
      </c>
      <c r="Z47" s="38">
        <f>SUM($AK47:BH47)/Z$4</f>
        <v>203.80338320602735</v>
      </c>
      <c r="AA47" s="38">
        <f>SUM($AK47:BI47)/AA$4</f>
        <v>196.81524787778628</v>
      </c>
      <c r="AB47" s="38">
        <f>SUM($AK47:BJ47)/AB$4</f>
        <v>190.14081526710217</v>
      </c>
      <c r="AC47" s="38">
        <f>SUM($AK47:BK47)/AC$4</f>
        <v>183.74522951646875</v>
      </c>
      <c r="AD47" s="38">
        <f>SUM($AK47:BL47)/AD$4</f>
        <v>177.59861417659491</v>
      </c>
      <c r="AE47" s="38">
        <f>SUM($AK47:BM47)/AE$4</f>
        <v>171.67521368774678</v>
      </c>
      <c r="AF47" s="38">
        <f>SUM($AK47:BN47)/AF$4</f>
        <v>165.95270656482188</v>
      </c>
      <c r="AJ47" s="39" t="s">
        <v>119</v>
      </c>
      <c r="AK47" s="38">
        <v>240.77429012065681</v>
      </c>
      <c r="AL47" s="38">
        <v>291.771271216</v>
      </c>
      <c r="AM47" s="38">
        <v>310.68563560800004</v>
      </c>
      <c r="AN47" s="38">
        <v>329.6</v>
      </c>
      <c r="AO47" s="38">
        <v>313.75</v>
      </c>
      <c r="AP47" s="38">
        <v>297.89999999999998</v>
      </c>
      <c r="AQ47" s="38">
        <v>274.85000000000002</v>
      </c>
      <c r="AR47" s="38">
        <v>251.80000000000004</v>
      </c>
      <c r="AS47" s="38">
        <v>239.05</v>
      </c>
      <c r="AT47" s="38">
        <v>226.3</v>
      </c>
      <c r="AU47" s="38">
        <v>217.94000000000003</v>
      </c>
      <c r="AV47" s="38">
        <v>209.58</v>
      </c>
      <c r="AW47" s="38">
        <v>201.22000000000003</v>
      </c>
      <c r="AX47" s="38">
        <v>192.86</v>
      </c>
      <c r="AY47" s="38">
        <v>184.5</v>
      </c>
      <c r="AZ47" s="38">
        <v>174.85999999999999</v>
      </c>
      <c r="BA47" s="38">
        <v>165.22</v>
      </c>
      <c r="BB47" s="38">
        <v>155.57999999999998</v>
      </c>
      <c r="BC47" s="38">
        <v>145.94</v>
      </c>
      <c r="BD47" s="38">
        <v>136.30000000000001</v>
      </c>
      <c r="BE47" s="38">
        <v>114.86000000000001</v>
      </c>
      <c r="BF47" s="38">
        <v>93.42</v>
      </c>
      <c r="BG47" s="38">
        <v>71.98</v>
      </c>
      <c r="BH47" s="38">
        <v>50.540000000000006</v>
      </c>
      <c r="BI47" s="38">
        <v>29.099999999999991</v>
      </c>
      <c r="BJ47" s="38">
        <v>23.279999999999994</v>
      </c>
      <c r="BK47" s="38">
        <v>17.459999999999997</v>
      </c>
      <c r="BL47" s="38">
        <v>11.64</v>
      </c>
      <c r="BM47" s="38">
        <v>5.8200000000000038</v>
      </c>
      <c r="BN47" s="38">
        <v>7.1054273576010019E-15</v>
      </c>
    </row>
    <row r="48" spans="2:66" x14ac:dyDescent="0.25">
      <c r="B48" s="39" t="s">
        <v>120</v>
      </c>
      <c r="C48" s="38">
        <v>19.490156944570444</v>
      </c>
      <c r="D48" s="38">
        <f>SUM($AK48:AL48)/D$4</f>
        <v>16.673859714951888</v>
      </c>
      <c r="E48" s="38">
        <f>SUM($AK48:AM48)/E$4</f>
        <v>13.575500224190145</v>
      </c>
      <c r="F48" s="38">
        <f>SUM($AK48:AN48)/F$4</f>
        <v>10.406625168142609</v>
      </c>
      <c r="G48" s="38">
        <f>SUM($AK48:AO48)/G$4</f>
        <v>8.5053001345140871</v>
      </c>
      <c r="H48" s="38">
        <f>SUM($AK48:AP48)/H$4</f>
        <v>7.237750112095072</v>
      </c>
      <c r="I48" s="38">
        <f>SUM($AK48:AQ48)/I$4</f>
        <v>6.3323572389386333</v>
      </c>
      <c r="J48" s="38">
        <f>SUM($AK48:AR48)/J$4</f>
        <v>5.6533125840713039</v>
      </c>
      <c r="K48" s="38">
        <f>SUM($AK48:AS48)/K$4</f>
        <v>5.0973889636189362</v>
      </c>
      <c r="L48" s="38">
        <f>SUM($AK48:AT48)/L$4</f>
        <v>4.6276500672570426</v>
      </c>
      <c r="M48" s="38">
        <f>SUM($AK48:AU48)/M$4</f>
        <v>4.2578636975064024</v>
      </c>
      <c r="N48" s="38">
        <f>SUM($AK48:AV48)/N$4</f>
        <v>3.9630417227142023</v>
      </c>
      <c r="O48" s="38">
        <f>SUM($AK48:AW48)/O$4</f>
        <v>3.7258846671208024</v>
      </c>
      <c r="P48" s="38">
        <f>SUM($AK48:AX48)/P$4</f>
        <v>3.5340357623264596</v>
      </c>
      <c r="Q48" s="38">
        <f>SUM($AK48:AY48)/Q$4</f>
        <v>3.3784333781713625</v>
      </c>
      <c r="R48" s="38">
        <f>SUM($AK48:AZ48)/R$4</f>
        <v>3.5010312920356519</v>
      </c>
      <c r="S48" s="38">
        <f>SUM($AK48:BA48)/S$4</f>
        <v>3.8527353336806138</v>
      </c>
      <c r="T48" s="38">
        <f>SUM($AK48:BB48)/T$4</f>
        <v>4.3953611484761357</v>
      </c>
      <c r="U48" s="38">
        <f>SUM($AK48:BC48)/U$4</f>
        <v>5.0987631932931814</v>
      </c>
      <c r="V48" s="38">
        <f>SUM($AK48:BD48)/V$4</f>
        <v>5.9388250336285218</v>
      </c>
      <c r="W48" s="38">
        <f>SUM($AK48:BE48)/W$4</f>
        <v>6.749357174884306</v>
      </c>
      <c r="X48" s="38">
        <f>SUM($AK48:BF48)/X$4</f>
        <v>7.5343863942077469</v>
      </c>
      <c r="Y48" s="38">
        <f>SUM($AK48:BG48)/Y$4</f>
        <v>8.297239159676975</v>
      </c>
      <c r="Z48" s="38">
        <f>SUM($AK48:BH48)/Z$4</f>
        <v>9.0406875280237671</v>
      </c>
      <c r="AA48" s="38">
        <f>SUM($AK48:BI48)/AA$4</f>
        <v>9.7670600269028167</v>
      </c>
      <c r="AB48" s="38">
        <f>SUM($AK48:BJ48)/AB$4</f>
        <v>10.502173102791168</v>
      </c>
      <c r="AC48" s="38">
        <f>SUM($AK48:BK48)/AC$4</f>
        <v>11.24505558046557</v>
      </c>
      <c r="AD48" s="38">
        <f>SUM($AK48:BL48)/AD$4</f>
        <v>11.994875024020372</v>
      </c>
      <c r="AE48" s="38">
        <f>SUM($AK48:BM48)/AE$4</f>
        <v>12.750913816295531</v>
      </c>
      <c r="AF48" s="38">
        <f>SUM($AK48:BN48)/AF$4</f>
        <v>13.512550022419015</v>
      </c>
      <c r="AJ48" s="39" t="s">
        <v>120</v>
      </c>
      <c r="AK48" s="38">
        <v>19.490156944570444</v>
      </c>
      <c r="AL48" s="38">
        <v>13.857562485333331</v>
      </c>
      <c r="AM48" s="38">
        <v>7.3787812426666655</v>
      </c>
      <c r="AN48" s="38">
        <v>0.89999999999999858</v>
      </c>
      <c r="AO48" s="38">
        <v>0.9</v>
      </c>
      <c r="AP48" s="38">
        <v>0.9</v>
      </c>
      <c r="AQ48" s="38">
        <v>0.9</v>
      </c>
      <c r="AR48" s="38">
        <v>0.89999999999999991</v>
      </c>
      <c r="AS48" s="38">
        <v>0.64999999999999991</v>
      </c>
      <c r="AT48" s="38">
        <v>0.40000000000000013</v>
      </c>
      <c r="AU48" s="38">
        <v>0.56000000000000005</v>
      </c>
      <c r="AV48" s="38">
        <v>0.72</v>
      </c>
      <c r="AW48" s="38">
        <v>0.87999999999999989</v>
      </c>
      <c r="AX48" s="38">
        <v>1.0399999999999998</v>
      </c>
      <c r="AY48" s="38">
        <v>1.2000000000000002</v>
      </c>
      <c r="AZ48" s="38">
        <v>5.34</v>
      </c>
      <c r="BA48" s="38">
        <v>9.4799999999999986</v>
      </c>
      <c r="BB48" s="38">
        <v>13.62</v>
      </c>
      <c r="BC48" s="38">
        <v>17.759999999999998</v>
      </c>
      <c r="BD48" s="38">
        <v>21.899999999999995</v>
      </c>
      <c r="BE48" s="38">
        <v>22.959999999999997</v>
      </c>
      <c r="BF48" s="38">
        <v>24.019999999999996</v>
      </c>
      <c r="BG48" s="38">
        <v>25.079999999999995</v>
      </c>
      <c r="BH48" s="38">
        <v>26.139999999999993</v>
      </c>
      <c r="BI48" s="38">
        <v>27.199999999999996</v>
      </c>
      <c r="BJ48" s="38">
        <v>28.879999999999995</v>
      </c>
      <c r="BK48" s="38">
        <v>30.56</v>
      </c>
      <c r="BL48" s="38">
        <v>32.239999999999995</v>
      </c>
      <c r="BM48" s="38">
        <v>33.92</v>
      </c>
      <c r="BN48" s="38">
        <v>35.6</v>
      </c>
    </row>
    <row r="49" spans="2:66" x14ac:dyDescent="0.25">
      <c r="B49" s="39" t="s">
        <v>121</v>
      </c>
      <c r="C49" s="38">
        <v>120.2571895128368</v>
      </c>
      <c r="D49" s="38">
        <f>SUM($AK49:AL49)/D$4</f>
        <v>104.31469834575174</v>
      </c>
      <c r="E49" s="38">
        <f>SUM($AK49:AM49)/E$4</f>
        <v>97.771833426945605</v>
      </c>
      <c r="F49" s="38">
        <f>SUM($AK49:AN49)/F$4</f>
        <v>93.578875070209207</v>
      </c>
      <c r="G49" s="38">
        <f>SUM($AK49:AO49)/G$4</f>
        <v>87.433100056167376</v>
      </c>
      <c r="H49" s="38">
        <f>SUM($AK49:AP49)/H$4</f>
        <v>80.310916713472807</v>
      </c>
      <c r="I49" s="38">
        <f>SUM($AK49:AQ49)/I$4</f>
        <v>74.109357182976694</v>
      </c>
      <c r="J49" s="38">
        <f>SUM($AK49:AR49)/J$4</f>
        <v>68.483187535104605</v>
      </c>
      <c r="K49" s="38">
        <f>SUM($AK49:AS49)/K$4</f>
        <v>62.490611142315203</v>
      </c>
      <c r="L49" s="38">
        <f>SUM($AK49:AT49)/L$4</f>
        <v>56.24155002808368</v>
      </c>
      <c r="M49" s="38">
        <f>SUM($AK49:AU49)/M$4</f>
        <v>51.128681843712435</v>
      </c>
      <c r="N49" s="38">
        <f>SUM($AK49:AV49)/N$4</f>
        <v>46.867958356736402</v>
      </c>
      <c r="O49" s="38">
        <f>SUM($AK49:AW49)/O$4</f>
        <v>43.262730790833601</v>
      </c>
      <c r="P49" s="38">
        <f>SUM($AK49:AX49)/P$4</f>
        <v>40.172535734345487</v>
      </c>
      <c r="Q49" s="38">
        <f>SUM($AK49:AY49)/Q$4</f>
        <v>37.494366685389117</v>
      </c>
      <c r="R49" s="38">
        <f>SUM($AK49:AZ49)/R$4</f>
        <v>35.1509687675523</v>
      </c>
      <c r="S49" s="38">
        <f>SUM($AK49:BA49)/S$4</f>
        <v>33.083264722402163</v>
      </c>
      <c r="T49" s="38">
        <f>SUM($AK49:BB49)/T$4</f>
        <v>31.245305571157601</v>
      </c>
      <c r="U49" s="38">
        <f>SUM($AK49:BC49)/U$4</f>
        <v>29.600815804254569</v>
      </c>
      <c r="V49" s="38">
        <f>SUM($AK49:BD49)/V$4</f>
        <v>28.12077501404184</v>
      </c>
      <c r="W49" s="38">
        <f>SUM($AK49:BE49)/W$4</f>
        <v>26.781690489563658</v>
      </c>
      <c r="X49" s="38">
        <f>SUM($AK49:BF49)/X$4</f>
        <v>25.564340921856218</v>
      </c>
      <c r="Y49" s="38">
        <f>SUM($AK49:BG49)/Y$4</f>
        <v>24.452847838297252</v>
      </c>
      <c r="Z49" s="38">
        <f>SUM($AK49:BH49)/Z$4</f>
        <v>23.433979178368201</v>
      </c>
      <c r="AA49" s="38">
        <f>SUM($AK49:BI49)/AA$4</f>
        <v>22.496620011233471</v>
      </c>
      <c r="AB49" s="38">
        <f>SUM($AK49:BJ49)/AB$4</f>
        <v>21.6313653954168</v>
      </c>
      <c r="AC49" s="38">
        <f>SUM($AK49:BK49)/AC$4</f>
        <v>20.830203714105068</v>
      </c>
      <c r="AD49" s="38">
        <f>SUM($AK49:BL49)/AD$4</f>
        <v>20.086267867172744</v>
      </c>
      <c r="AE49" s="38">
        <f>SUM($AK49:BM49)/AE$4</f>
        <v>19.393637940718509</v>
      </c>
      <c r="AF49" s="38">
        <f>SUM($AK49:BN49)/AF$4</f>
        <v>18.747183342694559</v>
      </c>
      <c r="AJ49" s="39" t="s">
        <v>121</v>
      </c>
      <c r="AK49" s="38">
        <v>120.2571895128368</v>
      </c>
      <c r="AL49" s="38">
        <v>88.37220717866667</v>
      </c>
      <c r="AM49" s="38">
        <v>84.686103589333342</v>
      </c>
      <c r="AN49" s="38">
        <v>81.000000000000014</v>
      </c>
      <c r="AO49" s="38">
        <v>62.850000000000009</v>
      </c>
      <c r="AP49" s="38">
        <v>44.700000000000017</v>
      </c>
      <c r="AQ49" s="38">
        <v>36.900000000000006</v>
      </c>
      <c r="AR49" s="38">
        <v>29.099999999999998</v>
      </c>
      <c r="AS49" s="38">
        <v>14.549999999999997</v>
      </c>
      <c r="AT49" s="38">
        <v>-7.1054273576010019E-15</v>
      </c>
      <c r="AU49" s="38">
        <v>-5.6843418860808018E-15</v>
      </c>
      <c r="AV49" s="38">
        <v>-4.263256414560601E-15</v>
      </c>
      <c r="AW49" s="38">
        <v>-2.8421709430404009E-15</v>
      </c>
      <c r="AX49" s="38">
        <v>-1.4210854715202008E-15</v>
      </c>
      <c r="AY49" s="38">
        <v>0</v>
      </c>
      <c r="AZ49" s="38">
        <v>0</v>
      </c>
      <c r="BA49" s="38">
        <v>0</v>
      </c>
      <c r="BB49" s="38">
        <v>0</v>
      </c>
      <c r="BC49" s="38">
        <v>0</v>
      </c>
      <c r="BD49" s="38">
        <v>0</v>
      </c>
      <c r="BE49" s="38">
        <v>0</v>
      </c>
      <c r="BF49" s="38">
        <v>0</v>
      </c>
      <c r="BG49" s="38">
        <v>0</v>
      </c>
      <c r="BH49" s="38">
        <v>0</v>
      </c>
      <c r="BI49" s="38">
        <v>0</v>
      </c>
      <c r="BJ49" s="38">
        <v>0</v>
      </c>
      <c r="BK49" s="38">
        <v>0</v>
      </c>
      <c r="BL49" s="38">
        <v>0</v>
      </c>
      <c r="BM49" s="38">
        <v>0</v>
      </c>
      <c r="BN49" s="38">
        <v>0</v>
      </c>
    </row>
    <row r="50" spans="2:66" x14ac:dyDescent="0.25">
      <c r="B50" s="39" t="s">
        <v>122</v>
      </c>
      <c r="C50" s="38">
        <v>525.49396715957539</v>
      </c>
      <c r="D50" s="38">
        <f>SUM($AK50:AL50)/D$4</f>
        <v>525.580120025121</v>
      </c>
      <c r="E50" s="38">
        <f>SUM($AK50:AM50)/E$4</f>
        <v>508.06445883185842</v>
      </c>
      <c r="F50" s="38">
        <f>SUM($AK50:AN50)/F$4</f>
        <v>486.14834412389382</v>
      </c>
      <c r="G50" s="38">
        <f>SUM($AK50:AO50)/G$4</f>
        <v>464.23867529911502</v>
      </c>
      <c r="H50" s="38">
        <f>SUM($AK50:AP50)/H$4</f>
        <v>442.33222941592925</v>
      </c>
      <c r="I50" s="38">
        <f>SUM($AK50:AQ50)/I$4</f>
        <v>417.14905378508223</v>
      </c>
      <c r="J50" s="38">
        <f>SUM($AK50:AR50)/J$4</f>
        <v>389.91792206194697</v>
      </c>
      <c r="K50" s="38">
        <f>SUM($AK50:AS50)/K$4</f>
        <v>365.81037516617505</v>
      </c>
      <c r="L50" s="38">
        <f>SUM($AK50:AT50)/L$4</f>
        <v>343.88933764955755</v>
      </c>
      <c r="M50" s="38">
        <f>SUM($AK50:AU50)/M$4</f>
        <v>325.43757968141597</v>
      </c>
      <c r="N50" s="38">
        <f>SUM($AK50:AV50)/N$4</f>
        <v>309.58778137463128</v>
      </c>
      <c r="O50" s="38">
        <f>SUM($AK50:AW50)/O$4</f>
        <v>295.73949049965961</v>
      </c>
      <c r="P50" s="38">
        <f>SUM($AK50:AX50)/P$4</f>
        <v>283.46381260682682</v>
      </c>
      <c r="Q50" s="38">
        <f>SUM($AK50:AY50)/Q$4</f>
        <v>272.44622509970503</v>
      </c>
      <c r="R50" s="38">
        <f>SUM($AK50:AZ50)/R$4</f>
        <v>262.42958603097344</v>
      </c>
      <c r="S50" s="38">
        <f>SUM($AK50:BA50)/S$4</f>
        <v>253.23725744091618</v>
      </c>
      <c r="T50" s="38">
        <f>SUM($AK50:BB50)/T$4</f>
        <v>244.73185424975418</v>
      </c>
      <c r="U50" s="38">
        <f>SUM($AK50:BC50)/U$4</f>
        <v>236.80491455239869</v>
      </c>
      <c r="V50" s="38">
        <f>SUM($AK50:BD50)/V$4</f>
        <v>229.36966882477878</v>
      </c>
      <c r="W50" s="38">
        <f>SUM($AK50:BE50)/W$4</f>
        <v>222.75587507121787</v>
      </c>
      <c r="X50" s="38">
        <f>SUM($AK50:BF50)/X$4</f>
        <v>216.85151711343522</v>
      </c>
      <c r="Y50" s="38">
        <f>SUM($AK50:BG50)/Y$4</f>
        <v>211.56405984763367</v>
      </c>
      <c r="Z50" s="38">
        <f>SUM($AK50:BH50)/Z$4</f>
        <v>206.81639068731559</v>
      </c>
      <c r="AA50" s="38">
        <f>SUM($AK50:BI50)/AA$4</f>
        <v>202.54373505982298</v>
      </c>
      <c r="AB50" s="38">
        <f>SUM($AK50:BJ50)/AB$4</f>
        <v>199.0528221729067</v>
      </c>
      <c r="AC50" s="38">
        <f>SUM($AK50:BK50)/AC$4</f>
        <v>196.25679172205832</v>
      </c>
      <c r="AD50" s="38">
        <f>SUM($AK50:BL50)/AD$4</f>
        <v>194.0811920176991</v>
      </c>
      <c r="AE50" s="38">
        <f>SUM($AK50:BM50)/AE$4</f>
        <v>192.4618405688129</v>
      </c>
      <c r="AF50" s="38">
        <f>SUM($AK50:BN50)/AF$4</f>
        <v>191.34311254985246</v>
      </c>
      <c r="AJ50" s="39" t="s">
        <v>122</v>
      </c>
      <c r="AK50" s="38">
        <v>525.49396715957539</v>
      </c>
      <c r="AL50" s="38">
        <v>525.66627289066662</v>
      </c>
      <c r="AM50" s="38">
        <v>473.0331364453333</v>
      </c>
      <c r="AN50" s="38">
        <v>420.4</v>
      </c>
      <c r="AO50" s="38">
        <v>376.6</v>
      </c>
      <c r="AP50" s="38">
        <v>332.8</v>
      </c>
      <c r="AQ50" s="38">
        <v>266.05</v>
      </c>
      <c r="AR50" s="38">
        <v>199.3</v>
      </c>
      <c r="AS50" s="38">
        <v>172.95</v>
      </c>
      <c r="AT50" s="38">
        <v>146.59999999999997</v>
      </c>
      <c r="AU50" s="38">
        <v>140.91999999999996</v>
      </c>
      <c r="AV50" s="38">
        <v>135.23999999999995</v>
      </c>
      <c r="AW50" s="38">
        <v>129.55999999999997</v>
      </c>
      <c r="AX50" s="38">
        <v>123.87999999999998</v>
      </c>
      <c r="AY50" s="38">
        <v>118.19999999999999</v>
      </c>
      <c r="AZ50" s="38">
        <v>112.17999999999999</v>
      </c>
      <c r="BA50" s="38">
        <v>106.16</v>
      </c>
      <c r="BB50" s="38">
        <v>100.14</v>
      </c>
      <c r="BC50" s="38">
        <v>94.12</v>
      </c>
      <c r="BD50" s="38">
        <v>88.1</v>
      </c>
      <c r="BE50" s="38">
        <v>90.48</v>
      </c>
      <c r="BF50" s="38">
        <v>92.86</v>
      </c>
      <c r="BG50" s="38">
        <v>95.240000000000009</v>
      </c>
      <c r="BH50" s="38">
        <v>97.62</v>
      </c>
      <c r="BI50" s="38">
        <v>99.999999999999986</v>
      </c>
      <c r="BJ50" s="38">
        <v>111.77999999999999</v>
      </c>
      <c r="BK50" s="38">
        <v>123.55999999999999</v>
      </c>
      <c r="BL50" s="38">
        <v>135.33999999999997</v>
      </c>
      <c r="BM50" s="38">
        <v>147.12</v>
      </c>
      <c r="BN50" s="38">
        <v>158.89999999999998</v>
      </c>
    </row>
    <row r="51" spans="2:66" x14ac:dyDescent="0.25">
      <c r="B51" s="39" t="s">
        <v>123</v>
      </c>
      <c r="C51" s="38">
        <v>886.26598929511022</v>
      </c>
      <c r="D51" s="38">
        <f>SUM($AK51:AL51)/D$4</f>
        <v>842.70193631422171</v>
      </c>
      <c r="E51" s="38">
        <f>SUM($AK51:AM51)/E$4</f>
        <v>798.30760476503667</v>
      </c>
      <c r="F51" s="38">
        <f>SUM($AK51:AN51)/F$4</f>
        <v>753.70570357377755</v>
      </c>
      <c r="G51" s="38">
        <f>SUM($AK51:AO51)/G$4</f>
        <v>722.52456285902213</v>
      </c>
      <c r="H51" s="38">
        <f>SUM($AK51:AP51)/H$4</f>
        <v>698.05380238251837</v>
      </c>
      <c r="I51" s="38">
        <f>SUM($AK51:AQ51)/I$4</f>
        <v>670.42468775644431</v>
      </c>
      <c r="J51" s="38">
        <f>SUM($AK51:AR51)/J$4</f>
        <v>640.82160178688878</v>
      </c>
      <c r="K51" s="38">
        <f>SUM($AK51:AS51)/K$4</f>
        <v>614.8025349216789</v>
      </c>
      <c r="L51" s="38">
        <f>SUM($AK51:AT51)/L$4</f>
        <v>591.29228142951092</v>
      </c>
      <c r="M51" s="38">
        <f>SUM($AK51:AU51)/M$4</f>
        <v>570.42752857228265</v>
      </c>
      <c r="N51" s="38">
        <f>SUM($AK51:AV51)/N$4</f>
        <v>551.54690119125905</v>
      </c>
      <c r="O51" s="38">
        <f>SUM($AK51:AW51)/O$4</f>
        <v>534.19252417654684</v>
      </c>
      <c r="P51" s="38">
        <f>SUM($AK51:AX51)/P$4</f>
        <v>518.03734387822203</v>
      </c>
      <c r="Q51" s="38">
        <f>SUM($AK51:AY51)/Q$4</f>
        <v>502.84152095300732</v>
      </c>
      <c r="R51" s="38">
        <f>SUM($AK51:AZ51)/R$4</f>
        <v>488.57517589344434</v>
      </c>
      <c r="S51" s="38">
        <f>SUM($AK51:BA51)/S$4</f>
        <v>475.07428319383001</v>
      </c>
      <c r="T51" s="38">
        <f>SUM($AK51:BB51)/T$4</f>
        <v>462.21126746083945</v>
      </c>
      <c r="U51" s="38">
        <f>SUM($AK51:BC51)/U$4</f>
        <v>449.88541127869001</v>
      </c>
      <c r="V51" s="38">
        <f>SUM($AK51:BD51)/V$4</f>
        <v>438.01614071475552</v>
      </c>
      <c r="W51" s="38">
        <f>SUM($AK51:BE51)/W$4</f>
        <v>427.27061020452908</v>
      </c>
      <c r="X51" s="38">
        <f>SUM($AK51:BF51)/X$4</f>
        <v>417.49558246795954</v>
      </c>
      <c r="Y51" s="38">
        <f>SUM($AK51:BG51)/Y$4</f>
        <v>408.5644701867439</v>
      </c>
      <c r="Z51" s="38">
        <f>SUM($AK51:BH51)/Z$4</f>
        <v>400.37178392896294</v>
      </c>
      <c r="AA51" s="38">
        <f>SUM($AK51:BI51)/AA$4</f>
        <v>392.82891257180438</v>
      </c>
      <c r="AB51" s="38">
        <f>SUM($AK51:BJ51)/AB$4</f>
        <v>386.25933901135039</v>
      </c>
      <c r="AC51" s="38">
        <f>SUM($AK51:BK51)/AC$4</f>
        <v>380.55491904796702</v>
      </c>
      <c r="AD51" s="38">
        <f>SUM($AK51:BL51)/AD$4</f>
        <v>375.62295765339678</v>
      </c>
      <c r="AE51" s="38">
        <f>SUM($AK51:BM51)/AE$4</f>
        <v>371.38354532052102</v>
      </c>
      <c r="AF51" s="38">
        <f>SUM($AK51:BN51)/AF$4</f>
        <v>367.76742714317032</v>
      </c>
      <c r="AJ51" s="39" t="s">
        <v>123</v>
      </c>
      <c r="AK51" s="38">
        <v>886.26598929511022</v>
      </c>
      <c r="AL51" s="38">
        <v>799.13788333333332</v>
      </c>
      <c r="AM51" s="38">
        <v>709.51894166666659</v>
      </c>
      <c r="AN51" s="38">
        <v>619.89999999999986</v>
      </c>
      <c r="AO51" s="38">
        <v>597.79999999999995</v>
      </c>
      <c r="AP51" s="38">
        <v>575.69999999999993</v>
      </c>
      <c r="AQ51" s="38">
        <v>504.65</v>
      </c>
      <c r="AR51" s="38">
        <v>433.59999999999997</v>
      </c>
      <c r="AS51" s="38">
        <v>406.65</v>
      </c>
      <c r="AT51" s="38">
        <v>379.69999999999993</v>
      </c>
      <c r="AU51" s="38">
        <v>361.77999999999992</v>
      </c>
      <c r="AV51" s="38">
        <v>343.85999999999996</v>
      </c>
      <c r="AW51" s="38">
        <v>325.93999999999994</v>
      </c>
      <c r="AX51" s="38">
        <v>308.02</v>
      </c>
      <c r="AY51" s="38">
        <v>290.10000000000002</v>
      </c>
      <c r="AZ51" s="38">
        <v>274.58</v>
      </c>
      <c r="BA51" s="38">
        <v>259.06</v>
      </c>
      <c r="BB51" s="38">
        <v>243.54</v>
      </c>
      <c r="BC51" s="38">
        <v>228.01999999999998</v>
      </c>
      <c r="BD51" s="38">
        <v>212.5</v>
      </c>
      <c r="BE51" s="38">
        <v>212.35999999999999</v>
      </c>
      <c r="BF51" s="38">
        <v>212.22</v>
      </c>
      <c r="BG51" s="38">
        <v>212.07999999999998</v>
      </c>
      <c r="BH51" s="38">
        <v>211.94</v>
      </c>
      <c r="BI51" s="38">
        <v>211.80000000000004</v>
      </c>
      <c r="BJ51" s="38">
        <v>222.02000000000004</v>
      </c>
      <c r="BK51" s="38">
        <v>232.24</v>
      </c>
      <c r="BL51" s="38">
        <v>242.46</v>
      </c>
      <c r="BM51" s="38">
        <v>252.68</v>
      </c>
      <c r="BN51" s="38">
        <v>262.89999999999998</v>
      </c>
    </row>
    <row r="52" spans="2:66" x14ac:dyDescent="0.25">
      <c r="B52" s="39" t="s">
        <v>124</v>
      </c>
      <c r="C52" s="38">
        <v>825.69082826816646</v>
      </c>
      <c r="D52" s="38">
        <f>SUM($AK52:AL52)/D$4</f>
        <v>831.43690715008324</v>
      </c>
      <c r="E52" s="38">
        <f>SUM($AK52:AM52)/E$4</f>
        <v>833.0884357720555</v>
      </c>
      <c r="F52" s="38">
        <f>SUM($AK52:AN52)/F$4</f>
        <v>833.71632682904158</v>
      </c>
      <c r="G52" s="38">
        <f>SUM($AK52:AO52)/G$4</f>
        <v>814.48306146323318</v>
      </c>
      <c r="H52" s="38">
        <f>SUM($AK52:AP52)/H$4</f>
        <v>785.31921788602767</v>
      </c>
      <c r="I52" s="38">
        <f>SUM($AK52:AQ52)/I$4</f>
        <v>747.53790104516645</v>
      </c>
      <c r="J52" s="38">
        <f>SUM($AK52:AR52)/J$4</f>
        <v>704.37066341452066</v>
      </c>
      <c r="K52" s="38">
        <f>SUM($AK52:AS52)/K$4</f>
        <v>663.01836747957395</v>
      </c>
      <c r="L52" s="38">
        <f>SUM($AK52:AT52)/L$4</f>
        <v>622.93653073161647</v>
      </c>
      <c r="M52" s="38">
        <f>SUM($AK52:AU52)/M$4</f>
        <v>588.76048248328777</v>
      </c>
      <c r="N52" s="38">
        <f>SUM($AK52:AV52)/N$4</f>
        <v>559.01377560968047</v>
      </c>
      <c r="O52" s="38">
        <f>SUM($AK52:AW52)/O$4</f>
        <v>532.67425440893578</v>
      </c>
      <c r="P52" s="38">
        <f>SUM($AK52:AX52)/P$4</f>
        <v>509.01180766544036</v>
      </c>
      <c r="Q52" s="38">
        <f>SUM($AK52:AY52)/Q$4</f>
        <v>487.49102048774432</v>
      </c>
      <c r="R52" s="38">
        <f>SUM($AK52:AZ52)/R$4</f>
        <v>467.88908170726029</v>
      </c>
      <c r="S52" s="38">
        <f>SUM($AK52:BA52)/S$4</f>
        <v>449.86737101859796</v>
      </c>
      <c r="T52" s="38">
        <f>SUM($AK52:BB52)/T$4</f>
        <v>433.16251707312028</v>
      </c>
      <c r="U52" s="38">
        <f>SUM($AK52:BC52)/U$4</f>
        <v>417.56659512190345</v>
      </c>
      <c r="V52" s="38">
        <f>SUM($AK52:BD52)/V$4</f>
        <v>402.91326536580829</v>
      </c>
      <c r="W52" s="38">
        <f>SUM($AK52:BE52)/W$4</f>
        <v>389.07930034838881</v>
      </c>
      <c r="X52" s="38">
        <f>SUM($AK52:BF52)/X$4</f>
        <v>375.95296851437109</v>
      </c>
      <c r="Y52" s="38">
        <f>SUM($AK52:BG52)/Y$4</f>
        <v>363.44196988331151</v>
      </c>
      <c r="Z52" s="38">
        <f>SUM($AK52:BH52)/Z$4</f>
        <v>351.46938780484021</v>
      </c>
      <c r="AA52" s="38">
        <f>SUM($AK52:BI52)/AA$4</f>
        <v>339.97061229264659</v>
      </c>
      <c r="AB52" s="38">
        <f>SUM($AK52:BJ52)/AB$4</f>
        <v>329.59712720446794</v>
      </c>
      <c r="AC52" s="38">
        <f>SUM($AK52:BK52)/AC$4</f>
        <v>320.22390027096912</v>
      </c>
      <c r="AD52" s="38">
        <f>SUM($AK52:BL52)/AD$4</f>
        <v>311.7437609755774</v>
      </c>
      <c r="AE52" s="38">
        <f>SUM($AK52:BM52)/AE$4</f>
        <v>304.06432094193684</v>
      </c>
      <c r="AF52" s="38">
        <f>SUM($AK52:BN52)/AF$4</f>
        <v>297.10551024387223</v>
      </c>
      <c r="AJ52" s="39" t="s">
        <v>124</v>
      </c>
      <c r="AK52" s="38">
        <v>825.69082826816646</v>
      </c>
      <c r="AL52" s="38">
        <v>837.18298603199992</v>
      </c>
      <c r="AM52" s="38">
        <v>836.39149301599991</v>
      </c>
      <c r="AN52" s="38">
        <v>835.59999999999991</v>
      </c>
      <c r="AO52" s="38">
        <v>737.55</v>
      </c>
      <c r="AP52" s="38">
        <v>639.49999999999989</v>
      </c>
      <c r="AQ52" s="38">
        <v>520.84999999999991</v>
      </c>
      <c r="AR52" s="38">
        <v>402.20000000000005</v>
      </c>
      <c r="AS52" s="38">
        <v>332.2</v>
      </c>
      <c r="AT52" s="38">
        <v>262.19999999999993</v>
      </c>
      <c r="AU52" s="38">
        <v>246.99999999999994</v>
      </c>
      <c r="AV52" s="38">
        <v>231.79999999999995</v>
      </c>
      <c r="AW52" s="38">
        <v>216.59999999999997</v>
      </c>
      <c r="AX52" s="38">
        <v>201.39999999999998</v>
      </c>
      <c r="AY52" s="38">
        <v>186.19999999999996</v>
      </c>
      <c r="AZ52" s="38">
        <v>173.85999999999996</v>
      </c>
      <c r="BA52" s="38">
        <v>161.51999999999998</v>
      </c>
      <c r="BB52" s="38">
        <v>149.17999999999998</v>
      </c>
      <c r="BC52" s="38">
        <v>136.83999999999997</v>
      </c>
      <c r="BD52" s="38">
        <v>124.5</v>
      </c>
      <c r="BE52" s="38">
        <v>112.4</v>
      </c>
      <c r="BF52" s="38">
        <v>100.30000000000001</v>
      </c>
      <c r="BG52" s="38">
        <v>88.200000000000017</v>
      </c>
      <c r="BH52" s="38">
        <v>76.100000000000023</v>
      </c>
      <c r="BI52" s="38">
        <v>64.000000000000014</v>
      </c>
      <c r="BJ52" s="38">
        <v>70.260000000000019</v>
      </c>
      <c r="BK52" s="38">
        <v>76.52000000000001</v>
      </c>
      <c r="BL52" s="38">
        <v>82.78</v>
      </c>
      <c r="BM52" s="38">
        <v>89.039999999999992</v>
      </c>
      <c r="BN52" s="38">
        <v>95.299999999999983</v>
      </c>
    </row>
    <row r="55" spans="2:66" x14ac:dyDescent="0.25">
      <c r="B55" s="302" t="s">
        <v>176</v>
      </c>
      <c r="C55" s="302"/>
      <c r="D55" s="302"/>
      <c r="E55" s="302"/>
      <c r="F55" s="302"/>
      <c r="G55" s="302"/>
      <c r="H55" s="302"/>
      <c r="I55" s="302"/>
      <c r="J55" s="302"/>
      <c r="K55" s="302"/>
      <c r="L55" s="302"/>
      <c r="M55" s="302"/>
      <c r="N55" s="302"/>
      <c r="O55" s="302"/>
      <c r="P55" s="302"/>
      <c r="Q55" s="302"/>
      <c r="R55" s="302"/>
      <c r="S55" s="302"/>
      <c r="T55" s="302"/>
      <c r="U55" s="302"/>
      <c r="V55" s="302"/>
      <c r="W55" s="302"/>
      <c r="X55" s="302"/>
      <c r="Y55" s="302"/>
      <c r="Z55" s="302"/>
      <c r="AA55" s="302"/>
      <c r="AB55" s="302"/>
      <c r="AC55" s="302"/>
      <c r="AD55" s="302"/>
      <c r="AE55" s="302"/>
      <c r="AF55" s="302"/>
      <c r="AJ55" s="302" t="s">
        <v>178</v>
      </c>
      <c r="AK55" s="302"/>
      <c r="AL55" s="302"/>
      <c r="AM55" s="302"/>
      <c r="AN55" s="302"/>
      <c r="AO55" s="302"/>
      <c r="AP55" s="302"/>
      <c r="AQ55" s="302"/>
      <c r="AR55" s="302"/>
      <c r="AS55" s="302"/>
      <c r="AT55" s="302"/>
      <c r="AU55" s="302"/>
      <c r="AV55" s="302"/>
      <c r="AW55" s="302"/>
      <c r="AX55" s="302"/>
      <c r="AY55" s="302"/>
      <c r="AZ55" s="302"/>
      <c r="BA55" s="302"/>
      <c r="BB55" s="302"/>
      <c r="BC55" s="302"/>
      <c r="BD55" s="302"/>
      <c r="BE55" s="302"/>
      <c r="BF55" s="302"/>
      <c r="BG55" s="302"/>
      <c r="BH55" s="302"/>
      <c r="BI55" s="302"/>
      <c r="BJ55" s="302"/>
      <c r="BK55" s="302"/>
      <c r="BL55" s="302"/>
      <c r="BM55" s="302"/>
      <c r="BN55" s="302"/>
    </row>
    <row r="56" spans="2:66" x14ac:dyDescent="0.25">
      <c r="B56" s="302"/>
      <c r="C56" s="302"/>
      <c r="D56" s="302"/>
      <c r="E56" s="302"/>
      <c r="F56" s="302"/>
      <c r="G56" s="302"/>
      <c r="H56" s="302"/>
      <c r="I56" s="302"/>
      <c r="J56" s="302"/>
      <c r="K56" s="302"/>
      <c r="L56" s="302"/>
      <c r="M56" s="302"/>
      <c r="N56" s="302"/>
      <c r="O56" s="302"/>
      <c r="P56" s="302"/>
      <c r="Q56" s="302"/>
      <c r="R56" s="302"/>
      <c r="S56" s="302"/>
      <c r="T56" s="302"/>
      <c r="U56" s="302"/>
      <c r="V56" s="302"/>
      <c r="W56" s="302"/>
      <c r="X56" s="302"/>
      <c r="Y56" s="302"/>
      <c r="Z56" s="302"/>
      <c r="AA56" s="302"/>
      <c r="AB56" s="302"/>
      <c r="AC56" s="302"/>
      <c r="AD56" s="302"/>
      <c r="AE56" s="302"/>
      <c r="AF56" s="302"/>
      <c r="AJ56" s="302"/>
      <c r="AK56" s="302"/>
      <c r="AL56" s="302"/>
      <c r="AM56" s="302"/>
      <c r="AN56" s="302"/>
      <c r="AO56" s="302"/>
      <c r="AP56" s="302"/>
      <c r="AQ56" s="302"/>
      <c r="AR56" s="302"/>
      <c r="AS56" s="302"/>
      <c r="AT56" s="302"/>
      <c r="AU56" s="302"/>
      <c r="AV56" s="302"/>
      <c r="AW56" s="302"/>
      <c r="AX56" s="302"/>
      <c r="AY56" s="302"/>
      <c r="AZ56" s="302"/>
      <c r="BA56" s="302"/>
      <c r="BB56" s="302"/>
      <c r="BC56" s="302"/>
      <c r="BD56" s="302"/>
      <c r="BE56" s="302"/>
      <c r="BF56" s="302"/>
      <c r="BG56" s="302"/>
      <c r="BH56" s="302"/>
      <c r="BI56" s="302"/>
      <c r="BJ56" s="302"/>
      <c r="BK56" s="302"/>
      <c r="BL56" s="302"/>
      <c r="BM56" s="302"/>
      <c r="BN56" s="302"/>
    </row>
    <row r="57" spans="2:66" x14ac:dyDescent="0.25">
      <c r="C57" s="39">
        <v>1</v>
      </c>
      <c r="D57" s="39">
        <v>2</v>
      </c>
      <c r="E57" s="39">
        <v>3</v>
      </c>
      <c r="F57" s="39">
        <v>4</v>
      </c>
      <c r="G57" s="39">
        <v>5</v>
      </c>
      <c r="H57" s="39">
        <v>6</v>
      </c>
      <c r="I57" s="39">
        <v>7</v>
      </c>
      <c r="J57" s="39">
        <v>8</v>
      </c>
      <c r="K57" s="39">
        <v>9</v>
      </c>
      <c r="L57" s="39">
        <v>10</v>
      </c>
      <c r="M57" s="39">
        <v>11</v>
      </c>
      <c r="N57" s="39">
        <v>12</v>
      </c>
      <c r="O57" s="39">
        <v>13</v>
      </c>
      <c r="P57" s="39">
        <v>14</v>
      </c>
      <c r="Q57" s="39">
        <v>15</v>
      </c>
      <c r="R57" s="39">
        <v>16</v>
      </c>
      <c r="S57" s="39">
        <v>17</v>
      </c>
      <c r="T57" s="39">
        <v>18</v>
      </c>
      <c r="U57" s="39">
        <v>19</v>
      </c>
      <c r="V57" s="39">
        <v>20</v>
      </c>
      <c r="W57" s="39">
        <v>21</v>
      </c>
      <c r="X57" s="39">
        <v>22</v>
      </c>
      <c r="Y57" s="39">
        <v>23</v>
      </c>
      <c r="Z57" s="39">
        <v>24</v>
      </c>
      <c r="AA57" s="39">
        <v>25</v>
      </c>
      <c r="AB57" s="39">
        <v>26</v>
      </c>
      <c r="AC57" s="39">
        <v>27</v>
      </c>
      <c r="AD57" s="39">
        <v>28</v>
      </c>
      <c r="AE57" s="39">
        <v>29</v>
      </c>
      <c r="AF57" s="39">
        <v>30</v>
      </c>
      <c r="AK57" s="39">
        <v>1</v>
      </c>
      <c r="AL57" s="39">
        <v>2</v>
      </c>
      <c r="AM57" s="39">
        <v>3</v>
      </c>
      <c r="AN57" s="39">
        <v>4</v>
      </c>
      <c r="AO57" s="39">
        <v>5</v>
      </c>
      <c r="AP57" s="39">
        <v>6</v>
      </c>
      <c r="AQ57" s="39">
        <v>7</v>
      </c>
      <c r="AR57" s="39">
        <v>8</v>
      </c>
      <c r="AS57" s="39">
        <v>9</v>
      </c>
      <c r="AT57" s="39">
        <v>10</v>
      </c>
      <c r="AU57" s="39">
        <v>11</v>
      </c>
      <c r="AV57" s="39">
        <v>12</v>
      </c>
      <c r="AW57" s="39">
        <v>13</v>
      </c>
      <c r="AX57" s="39">
        <v>14</v>
      </c>
      <c r="AY57" s="39">
        <v>15</v>
      </c>
      <c r="AZ57" s="39">
        <v>16</v>
      </c>
      <c r="BA57" s="39">
        <v>17</v>
      </c>
      <c r="BB57" s="39">
        <v>18</v>
      </c>
      <c r="BC57" s="39">
        <v>19</v>
      </c>
      <c r="BD57" s="39">
        <v>20</v>
      </c>
      <c r="BE57" s="39">
        <v>21</v>
      </c>
      <c r="BF57" s="39">
        <v>22</v>
      </c>
      <c r="BG57" s="39">
        <v>23</v>
      </c>
      <c r="BH57" s="39">
        <v>24</v>
      </c>
      <c r="BI57" s="39">
        <v>25</v>
      </c>
      <c r="BJ57" s="39">
        <v>26</v>
      </c>
      <c r="BK57" s="39">
        <v>27</v>
      </c>
      <c r="BL57" s="39">
        <v>28</v>
      </c>
      <c r="BM57" s="39">
        <v>29</v>
      </c>
      <c r="BN57" s="39">
        <v>30</v>
      </c>
    </row>
    <row r="58" spans="2:66" x14ac:dyDescent="0.25">
      <c r="B58" s="39" t="s">
        <v>78</v>
      </c>
      <c r="C58" s="38">
        <v>322.50158758958537</v>
      </c>
      <c r="D58" s="38">
        <f>SUM($AK58:AL58)/D$57</f>
        <v>338.10903758945938</v>
      </c>
      <c r="E58" s="38">
        <f>SUM($AK58:AM58)/E$57</f>
        <v>347.14210632452847</v>
      </c>
      <c r="F58" s="38">
        <f>SUM($AK58:AN58)/F$57</f>
        <v>354.53157974339638</v>
      </c>
      <c r="G58" s="38">
        <f>SUM($AK58:AO58)/G$57</f>
        <v>351.11526379471712</v>
      </c>
      <c r="H58" s="38">
        <f>SUM($AK58:AP58)/H$57</f>
        <v>342.29605316226429</v>
      </c>
      <c r="I58" s="38">
        <f>SUM($AK58:AQ58)/I$57</f>
        <v>332.40375985336942</v>
      </c>
      <c r="J58" s="38">
        <f>SUM($AK58:AR58)/J$57</f>
        <v>321.84078987169823</v>
      </c>
      <c r="K58" s="38">
        <f>SUM($AK58:AS58)/K$57</f>
        <v>317.75847988595399</v>
      </c>
      <c r="L58" s="38">
        <f>SUM($AK58:AT58)/L$57</f>
        <v>318.21263189735862</v>
      </c>
      <c r="M58" s="38">
        <f>SUM($AK58:AU58)/M$57</f>
        <v>320.22602899759875</v>
      </c>
      <c r="N58" s="38">
        <f>SUM($AK58:AV58)/N$57</f>
        <v>323.40885991446549</v>
      </c>
      <c r="O58" s="38">
        <f>SUM($AK58:AW58)/O$57</f>
        <v>327.49125530566045</v>
      </c>
      <c r="P58" s="38">
        <f>SUM($AK58:AX58)/P$57</f>
        <v>332.2804513552561</v>
      </c>
      <c r="Q58" s="38">
        <f>SUM($AK58:AY58)/Q$57</f>
        <v>337.6350879315724</v>
      </c>
      <c r="R58" s="38">
        <f>SUM($AK58:AZ58)/R$57</f>
        <v>342.8466449358491</v>
      </c>
      <c r="S58" s="38">
        <f>SUM($AK58:BA58)/S$57</f>
        <v>347.94037170432853</v>
      </c>
      <c r="T58" s="38">
        <f>SUM($AK58:BB58)/T$57</f>
        <v>352.93590660964361</v>
      </c>
      <c r="U58" s="38">
        <f>SUM($AK58:BC58)/U$57</f>
        <v>357.84875363018864</v>
      </c>
      <c r="V58" s="38">
        <f>SUM($AK58:BD58)/V$57</f>
        <v>362.69131594867923</v>
      </c>
      <c r="W58" s="38">
        <f>SUM($AK58:BE58)/W$57</f>
        <v>366.61172947493259</v>
      </c>
      <c r="X58" s="38">
        <f>SUM($AK58:BF58)/X$57</f>
        <v>369.73574177152659</v>
      </c>
      <c r="Y58" s="38">
        <f>SUM($AK58:BG58)/Y$57</f>
        <v>372.16723125972106</v>
      </c>
      <c r="Z58" s="38">
        <f>SUM($AK58:BH58)/Z$57</f>
        <v>373.99276329056602</v>
      </c>
      <c r="AA58" s="38">
        <f>SUM($AK58:BI58)/AA$57</f>
        <v>375.28505275894332</v>
      </c>
      <c r="AB58" s="38">
        <f>SUM($AK58:BJ58)/AB$57</f>
        <v>376.95716611436859</v>
      </c>
      <c r="AC58" s="38">
        <f>SUM($AK58:BK58)/AC$57</f>
        <v>378.9669007027253</v>
      </c>
      <c r="AD58" s="38">
        <f>SUM($AK58:BL58)/AD$57</f>
        <v>381.27808282048511</v>
      </c>
      <c r="AE58" s="38">
        <f>SUM($AK58:BM58)/AE$57</f>
        <v>383.85952824046836</v>
      </c>
      <c r="AF58" s="38">
        <f>SUM($AK58:BN58)/AF$57</f>
        <v>386.68421063245279</v>
      </c>
      <c r="AJ58" s="39" t="s">
        <v>78</v>
      </c>
      <c r="AK58" s="38">
        <v>322.50158758958537</v>
      </c>
      <c r="AL58" s="38">
        <v>353.71648758933333</v>
      </c>
      <c r="AM58" s="38">
        <v>365.20824379466666</v>
      </c>
      <c r="AN58" s="38">
        <v>376.7</v>
      </c>
      <c r="AO58" s="38">
        <v>337.45</v>
      </c>
      <c r="AP58" s="38">
        <v>298.20000000000005</v>
      </c>
      <c r="AQ58" s="38">
        <v>273.05000000000007</v>
      </c>
      <c r="AR58" s="38">
        <v>247.90000000000003</v>
      </c>
      <c r="AS58" s="38">
        <v>285.10000000000002</v>
      </c>
      <c r="AT58" s="38">
        <v>322.30000000000007</v>
      </c>
      <c r="AU58" s="38">
        <v>340.36000000000007</v>
      </c>
      <c r="AV58" s="38">
        <v>358.42000000000007</v>
      </c>
      <c r="AW58" s="38">
        <v>376.48</v>
      </c>
      <c r="AX58" s="38">
        <v>394.54000000000008</v>
      </c>
      <c r="AY58" s="38">
        <v>412.6</v>
      </c>
      <c r="AZ58" s="38">
        <v>421.02</v>
      </c>
      <c r="BA58" s="38">
        <v>429.44</v>
      </c>
      <c r="BB58" s="38">
        <v>437.86</v>
      </c>
      <c r="BC58" s="38">
        <v>446.28</v>
      </c>
      <c r="BD58" s="38">
        <v>454.7</v>
      </c>
      <c r="BE58" s="38">
        <v>445.02</v>
      </c>
      <c r="BF58" s="38">
        <v>435.34000000000003</v>
      </c>
      <c r="BG58" s="38">
        <v>425.66</v>
      </c>
      <c r="BH58" s="38">
        <v>415.98</v>
      </c>
      <c r="BI58" s="38">
        <v>406.3</v>
      </c>
      <c r="BJ58" s="38">
        <v>418.76000000000005</v>
      </c>
      <c r="BK58" s="38">
        <v>431.22</v>
      </c>
      <c r="BL58" s="38">
        <v>443.68</v>
      </c>
      <c r="BM58" s="38">
        <v>456.14</v>
      </c>
      <c r="BN58" s="38">
        <v>468.6</v>
      </c>
    </row>
    <row r="59" spans="2:66" x14ac:dyDescent="0.25">
      <c r="B59" s="39" t="s">
        <v>79</v>
      </c>
      <c r="C59" s="38">
        <v>450.60555202757865</v>
      </c>
      <c r="D59" s="38">
        <f>SUM($AK59:AL59)/D$57</f>
        <v>469.5330825657893</v>
      </c>
      <c r="E59" s="38">
        <f>SUM($AK59:AM59)/E$57</f>
        <v>473.38215722785952</v>
      </c>
      <c r="F59" s="38">
        <f>SUM($AK59:AN59)/F$57</f>
        <v>473.46161792089464</v>
      </c>
      <c r="G59" s="38">
        <f>SUM($AK59:AO59)/G$57</f>
        <v>467.36929433671577</v>
      </c>
      <c r="H59" s="38">
        <f>SUM($AK59:AP59)/H$57</f>
        <v>458.19107861392985</v>
      </c>
      <c r="I59" s="38">
        <f>SUM($AK59:AQ59)/I$57</f>
        <v>446.50663881193987</v>
      </c>
      <c r="J59" s="38">
        <f>SUM($AK59:AR59)/J$57</f>
        <v>433.25580896044738</v>
      </c>
      <c r="K59" s="38">
        <f>SUM($AK59:AS59)/K$57</f>
        <v>421.73294129817549</v>
      </c>
      <c r="L59" s="38">
        <f>SUM($AK59:AT59)/L$57</f>
        <v>411.41964716835793</v>
      </c>
      <c r="M59" s="38">
        <f>SUM($AK59:AU59)/M$57</f>
        <v>402.79422469850721</v>
      </c>
      <c r="N59" s="38">
        <f>SUM($AK59:AV59)/N$57</f>
        <v>395.43470597363165</v>
      </c>
      <c r="O59" s="38">
        <f>SUM($AK59:AW59)/O$57</f>
        <v>389.04895936027538</v>
      </c>
      <c r="P59" s="38">
        <f>SUM($AK59:AX59)/P$57</f>
        <v>383.42831940596994</v>
      </c>
      <c r="Q59" s="38">
        <f>SUM($AK59:AY59)/Q$57</f>
        <v>378.41976477890529</v>
      </c>
      <c r="R59" s="38">
        <f>SUM($AK59:AZ59)/R$57</f>
        <v>373.87352948022374</v>
      </c>
      <c r="S59" s="38">
        <f>SUM($AK59:BA59)/S$57</f>
        <v>369.70802774609297</v>
      </c>
      <c r="T59" s="38">
        <f>SUM($AK59:BB59)/T$57</f>
        <v>365.85980398242111</v>
      </c>
      <c r="U59" s="38">
        <f>SUM($AK59:BC59)/U$57</f>
        <v>362.27876166755681</v>
      </c>
      <c r="V59" s="38">
        <f>SUM($AK59:BD59)/V$57</f>
        <v>358.92482358417897</v>
      </c>
      <c r="W59" s="38">
        <f>SUM($AK59:BE59)/W$57</f>
        <v>355.48649865159905</v>
      </c>
      <c r="X59" s="38">
        <f>SUM($AK59:BF59)/X$57</f>
        <v>351.97529416743544</v>
      </c>
      <c r="Y59" s="38">
        <f>SUM($AK59:BG59)/Y$57</f>
        <v>348.40071616015564</v>
      </c>
      <c r="Z59" s="38">
        <f>SUM($AK59:BH59)/Z$57</f>
        <v>344.7706863201492</v>
      </c>
      <c r="AA59" s="38">
        <f>SUM($AK59:BI59)/AA$57</f>
        <v>341.09185886734321</v>
      </c>
      <c r="AB59" s="38">
        <f>SUM($AK59:BJ59)/AB$57</f>
        <v>339.36294121859919</v>
      </c>
      <c r="AC59" s="38">
        <f>SUM($AK59:BK59)/AC$57</f>
        <v>339.3672767290214</v>
      </c>
      <c r="AD59" s="38">
        <f>SUM($AK59:BL59)/AD$57</f>
        <v>340.91915970298493</v>
      </c>
      <c r="AE59" s="38">
        <f>SUM($AK59:BM59)/AE$57</f>
        <v>343.85849902357165</v>
      </c>
      <c r="AF59" s="38">
        <f>SUM($AK59:BN59)/AF$57</f>
        <v>348.04654905611926</v>
      </c>
      <c r="AJ59" s="39" t="s">
        <v>79</v>
      </c>
      <c r="AK59" s="38">
        <v>450.60555202757865</v>
      </c>
      <c r="AL59" s="38">
        <v>488.46061310399995</v>
      </c>
      <c r="AM59" s="38">
        <v>481.08030655199997</v>
      </c>
      <c r="AN59" s="38">
        <v>473.7</v>
      </c>
      <c r="AO59" s="38">
        <v>443</v>
      </c>
      <c r="AP59" s="38">
        <v>412.29999999999995</v>
      </c>
      <c r="AQ59" s="38">
        <v>376.4</v>
      </c>
      <c r="AR59" s="38">
        <v>340.5</v>
      </c>
      <c r="AS59" s="38">
        <v>329.55</v>
      </c>
      <c r="AT59" s="38">
        <v>318.60000000000008</v>
      </c>
      <c r="AU59" s="38">
        <v>316.54000000000008</v>
      </c>
      <c r="AV59" s="38">
        <v>314.48000000000008</v>
      </c>
      <c r="AW59" s="38">
        <v>312.42000000000007</v>
      </c>
      <c r="AX59" s="38">
        <v>310.36000000000007</v>
      </c>
      <c r="AY59" s="38">
        <v>308.30000000000007</v>
      </c>
      <c r="AZ59" s="38">
        <v>305.68000000000006</v>
      </c>
      <c r="BA59" s="38">
        <v>303.06</v>
      </c>
      <c r="BB59" s="38">
        <v>300.44</v>
      </c>
      <c r="BC59" s="38">
        <v>297.82</v>
      </c>
      <c r="BD59" s="38">
        <v>295.2</v>
      </c>
      <c r="BE59" s="38">
        <v>286.72000000000003</v>
      </c>
      <c r="BF59" s="38">
        <v>278.24</v>
      </c>
      <c r="BG59" s="38">
        <v>269.76000000000005</v>
      </c>
      <c r="BH59" s="38">
        <v>261.28000000000003</v>
      </c>
      <c r="BI59" s="38">
        <v>252.8000000000001</v>
      </c>
      <c r="BJ59" s="38">
        <v>296.1400000000001</v>
      </c>
      <c r="BK59" s="38">
        <v>339.48</v>
      </c>
      <c r="BL59" s="38">
        <v>382.82000000000005</v>
      </c>
      <c r="BM59" s="38">
        <v>426.15999999999997</v>
      </c>
      <c r="BN59" s="38">
        <v>469.5</v>
      </c>
    </row>
    <row r="60" spans="2:66" x14ac:dyDescent="0.25">
      <c r="B60" s="39" t="s">
        <v>80</v>
      </c>
      <c r="C60" s="38">
        <v>338.45459493785722</v>
      </c>
      <c r="D60" s="38">
        <f>SUM($AK60:AL60)/D$57</f>
        <v>335.00831901292861</v>
      </c>
      <c r="E60" s="38">
        <f>SUM($AK60:AM60)/E$57</f>
        <v>334.36588652328572</v>
      </c>
      <c r="F60" s="38">
        <f>SUM($AK60:AN60)/F$57</f>
        <v>334.42441489246431</v>
      </c>
      <c r="G60" s="38">
        <f>SUM($AK60:AO60)/G$57</f>
        <v>320.43953191397145</v>
      </c>
      <c r="H60" s="38">
        <f>SUM($AK60:AP60)/H$57</f>
        <v>299.43294326164289</v>
      </c>
      <c r="I60" s="38">
        <f>SUM($AK60:AQ60)/I$57</f>
        <v>279.99966565283677</v>
      </c>
      <c r="J60" s="38">
        <f>SUM($AK60:AR60)/J$57</f>
        <v>261.54970744623216</v>
      </c>
      <c r="K60" s="38">
        <f>SUM($AK60:AS60)/K$57</f>
        <v>246.17196217442859</v>
      </c>
      <c r="L60" s="38">
        <f>SUM($AK60:AT60)/L$57</f>
        <v>232.94476595698575</v>
      </c>
      <c r="M60" s="38">
        <f>SUM($AK60:AU60)/M$57</f>
        <v>223.08251450635069</v>
      </c>
      <c r="N60" s="38">
        <f>SUM($AK60:AV60)/N$57</f>
        <v>215.74397163082145</v>
      </c>
      <c r="O60" s="38">
        <f>SUM($AK60:AW60)/O$57</f>
        <v>210.34674304383518</v>
      </c>
      <c r="P60" s="38">
        <f>SUM($AK60:AX60)/P$57</f>
        <v>206.47483282641838</v>
      </c>
      <c r="Q60" s="38">
        <f>SUM($AK60:AY60)/Q$57</f>
        <v>203.82317730465715</v>
      </c>
      <c r="R60" s="38">
        <f>SUM($AK60:AZ60)/R$57</f>
        <v>202.12922872311606</v>
      </c>
      <c r="S60" s="38">
        <f>SUM($AK60:BA60)/S$57</f>
        <v>201.22397997469744</v>
      </c>
      <c r="T60" s="38">
        <f>SUM($AK60:BB60)/T$57</f>
        <v>200.97598108721428</v>
      </c>
      <c r="U60" s="38">
        <f>SUM($AK60:BC60)/U$57</f>
        <v>201.2814557668346</v>
      </c>
      <c r="V60" s="38">
        <f>SUM($AK60:BD60)/V$57</f>
        <v>202.05738297849285</v>
      </c>
      <c r="W60" s="38">
        <f>SUM($AK60:BE60)/W$57</f>
        <v>202.80607902713606</v>
      </c>
      <c r="X60" s="38">
        <f>SUM($AK60:BF60)/X$57</f>
        <v>203.53125725317534</v>
      </c>
      <c r="Y60" s="38">
        <f>SUM($AK60:BG60)/Y$57</f>
        <v>204.23598519868946</v>
      </c>
      <c r="Z60" s="38">
        <f>SUM($AK60:BH60)/Z$57</f>
        <v>204.92281914874408</v>
      </c>
      <c r="AA60" s="38">
        <f>SUM($AK60:BI60)/AA$57</f>
        <v>205.5939063827943</v>
      </c>
      <c r="AB60" s="38">
        <f>SUM($AK60:BJ60)/AB$57</f>
        <v>207.74644844499454</v>
      </c>
      <c r="AC60" s="38">
        <f>SUM($AK60:BK60)/AC$57</f>
        <v>211.21583924332808</v>
      </c>
      <c r="AD60" s="38">
        <f>SUM($AK60:BL60)/AD$57</f>
        <v>215.86098784178063</v>
      </c>
      <c r="AE60" s="38">
        <f>SUM($AK60:BM60)/AE$57</f>
        <v>221.56026412309856</v>
      </c>
      <c r="AF60" s="38">
        <f>SUM($AK60:BN60)/AF$57</f>
        <v>228.20825531899527</v>
      </c>
      <c r="AJ60" s="39" t="s">
        <v>80</v>
      </c>
      <c r="AK60" s="38">
        <v>338.45459493785722</v>
      </c>
      <c r="AL60" s="38">
        <v>331.562043088</v>
      </c>
      <c r="AM60" s="38">
        <v>333.08102154400001</v>
      </c>
      <c r="AN60" s="38">
        <v>334.6</v>
      </c>
      <c r="AO60" s="38">
        <v>264.5</v>
      </c>
      <c r="AP60" s="38">
        <v>194.4</v>
      </c>
      <c r="AQ60" s="38">
        <v>163.4</v>
      </c>
      <c r="AR60" s="38">
        <v>132.39999999999998</v>
      </c>
      <c r="AS60" s="38">
        <v>123.15</v>
      </c>
      <c r="AT60" s="38">
        <v>113.90000000000005</v>
      </c>
      <c r="AU60" s="38">
        <v>124.46000000000004</v>
      </c>
      <c r="AV60" s="38">
        <v>135.02000000000004</v>
      </c>
      <c r="AW60" s="38">
        <v>145.58000000000001</v>
      </c>
      <c r="AX60" s="38">
        <v>156.13999999999999</v>
      </c>
      <c r="AY60" s="38">
        <v>166.7</v>
      </c>
      <c r="AZ60" s="38">
        <v>176.72</v>
      </c>
      <c r="BA60" s="38">
        <v>186.74</v>
      </c>
      <c r="BB60" s="38">
        <v>196.76</v>
      </c>
      <c r="BC60" s="38">
        <v>206.78</v>
      </c>
      <c r="BD60" s="38">
        <v>216.8</v>
      </c>
      <c r="BE60" s="38">
        <v>217.78</v>
      </c>
      <c r="BF60" s="38">
        <v>218.76000000000002</v>
      </c>
      <c r="BG60" s="38">
        <v>219.74</v>
      </c>
      <c r="BH60" s="38">
        <v>220.72</v>
      </c>
      <c r="BI60" s="38">
        <v>221.70000000000007</v>
      </c>
      <c r="BJ60" s="38">
        <v>261.56000000000006</v>
      </c>
      <c r="BK60" s="38">
        <v>301.42</v>
      </c>
      <c r="BL60" s="38">
        <v>341.28</v>
      </c>
      <c r="BM60" s="38">
        <v>381.14</v>
      </c>
      <c r="BN60" s="38">
        <v>420.99999999999994</v>
      </c>
    </row>
    <row r="61" spans="2:66" x14ac:dyDescent="0.25">
      <c r="B61" s="39" t="s">
        <v>4</v>
      </c>
      <c r="C61" s="38">
        <v>181.97314705615531</v>
      </c>
      <c r="D61" s="38">
        <f>SUM($AK61:AL61)/D$57</f>
        <v>198.33613620807768</v>
      </c>
      <c r="E61" s="38">
        <f>SUM($AK61:AM61)/E$57</f>
        <v>202.70727836538512</v>
      </c>
      <c r="F61" s="38">
        <f>SUM($AK61:AN61)/F$57</f>
        <v>204.08045877403885</v>
      </c>
      <c r="G61" s="38">
        <f>SUM($AK61:AO61)/G$57</f>
        <v>196.03436701923107</v>
      </c>
      <c r="H61" s="38">
        <f>SUM($AK61:AP61)/H$57</f>
        <v>183.27863918269259</v>
      </c>
      <c r="I61" s="38">
        <f>SUM($AK61:AQ61)/I$57</f>
        <v>170.16026215659366</v>
      </c>
      <c r="J61" s="38">
        <f>SUM($AK61:AR61)/J$57</f>
        <v>156.81522938701946</v>
      </c>
      <c r="K61" s="38">
        <f>SUM($AK61:AS61)/K$57</f>
        <v>145.13575945512841</v>
      </c>
      <c r="L61" s="38">
        <f>SUM($AK61:AT61)/L$57</f>
        <v>134.62218350961558</v>
      </c>
      <c r="M61" s="38">
        <f>SUM($AK61:AU61)/M$57</f>
        <v>126.06743955419597</v>
      </c>
      <c r="N61" s="38">
        <f>SUM($AK61:AV61)/N$57</f>
        <v>118.98181959134631</v>
      </c>
      <c r="O61" s="38">
        <f>SUM($AK61:AW61)/O$57</f>
        <v>113.02629500739658</v>
      </c>
      <c r="P61" s="38">
        <f>SUM($AK61:AX61)/P$57</f>
        <v>107.95870250686825</v>
      </c>
      <c r="Q61" s="38">
        <f>SUM($AK61:AY61)/Q$57</f>
        <v>103.60145567307703</v>
      </c>
      <c r="R61" s="38">
        <f>SUM($AK61:AZ61)/R$57</f>
        <v>99.517614693509714</v>
      </c>
      <c r="S61" s="38">
        <f>SUM($AK61:BA61)/S$57</f>
        <v>95.658931476244447</v>
      </c>
      <c r="T61" s="38">
        <f>SUM($AK61:BB61)/T$57</f>
        <v>91.987879727564192</v>
      </c>
      <c r="U61" s="38">
        <f>SUM($AK61:BC61)/U$57</f>
        <v>88.474833426113449</v>
      </c>
      <c r="V61" s="38">
        <f>SUM($AK61:BD61)/V$57</f>
        <v>85.096091754807773</v>
      </c>
      <c r="W61" s="38">
        <f>SUM($AK61:BE61)/W$57</f>
        <v>81.921039766483602</v>
      </c>
      <c r="X61" s="38">
        <f>SUM($AK61:BF61)/X$57</f>
        <v>78.921901595279806</v>
      </c>
      <c r="Y61" s="38">
        <f>SUM($AK61:BG61)/Y$57</f>
        <v>76.075731960702427</v>
      </c>
      <c r="Z61" s="38">
        <f>SUM($AK61:BH61)/Z$57</f>
        <v>73.363409795673149</v>
      </c>
      <c r="AA61" s="38">
        <f>SUM($AK61:BI61)/AA$57</f>
        <v>70.768873403846229</v>
      </c>
      <c r="AB61" s="38">
        <f>SUM($AK61:BJ61)/AB$57</f>
        <v>68.308532119082912</v>
      </c>
      <c r="AC61" s="38">
        <f>SUM($AK61:BK61)/AC$57</f>
        <v>65.967475373931691</v>
      </c>
      <c r="AD61" s="38">
        <f>SUM($AK61:BL61)/AD$57</f>
        <v>63.732922682005558</v>
      </c>
      <c r="AE61" s="38">
        <f>SUM($AK61:BM61)/AE$57</f>
        <v>61.593856382626058</v>
      </c>
      <c r="AF61" s="38">
        <f>SUM($AK61:BN61)/AF$57</f>
        <v>59.540727836538522</v>
      </c>
      <c r="AJ61" s="39" t="s">
        <v>4</v>
      </c>
      <c r="AK61" s="38">
        <v>181.97314705615531</v>
      </c>
      <c r="AL61" s="38">
        <v>214.69912536000001</v>
      </c>
      <c r="AM61" s="38">
        <v>211.44956268000001</v>
      </c>
      <c r="AN61" s="38">
        <v>208.20000000000002</v>
      </c>
      <c r="AO61" s="38">
        <v>163.85</v>
      </c>
      <c r="AP61" s="38">
        <v>119.50000000000003</v>
      </c>
      <c r="AQ61" s="38">
        <v>91.450000000000017</v>
      </c>
      <c r="AR61" s="38">
        <v>63.4</v>
      </c>
      <c r="AS61" s="38">
        <v>51.7</v>
      </c>
      <c r="AT61" s="38">
        <v>40</v>
      </c>
      <c r="AU61" s="38">
        <v>40.519999999999996</v>
      </c>
      <c r="AV61" s="38">
        <v>41.04</v>
      </c>
      <c r="AW61" s="38">
        <v>41.559999999999995</v>
      </c>
      <c r="AX61" s="38">
        <v>42.08</v>
      </c>
      <c r="AY61" s="38">
        <v>42.599999999999994</v>
      </c>
      <c r="AZ61" s="38">
        <v>38.259999999999991</v>
      </c>
      <c r="BA61" s="38">
        <v>33.919999999999995</v>
      </c>
      <c r="BB61" s="38">
        <v>29.58</v>
      </c>
      <c r="BC61" s="38">
        <v>25.240000000000002</v>
      </c>
      <c r="BD61" s="38">
        <v>20.900000000000002</v>
      </c>
      <c r="BE61" s="38">
        <v>18.420000000000002</v>
      </c>
      <c r="BF61" s="38">
        <v>15.940000000000003</v>
      </c>
      <c r="BG61" s="38">
        <v>13.460000000000003</v>
      </c>
      <c r="BH61" s="38">
        <v>10.980000000000002</v>
      </c>
      <c r="BI61" s="38">
        <v>8.5000000000000018</v>
      </c>
      <c r="BJ61" s="38">
        <v>6.8000000000000016</v>
      </c>
      <c r="BK61" s="38">
        <v>5.1000000000000014</v>
      </c>
      <c r="BL61" s="38">
        <v>3.4000000000000004</v>
      </c>
      <c r="BM61" s="38">
        <v>1.6999999999999993</v>
      </c>
      <c r="BN61" s="38">
        <v>0</v>
      </c>
    </row>
    <row r="62" spans="2:66" x14ac:dyDescent="0.25">
      <c r="B62" s="39" t="s">
        <v>81</v>
      </c>
      <c r="C62" s="38">
        <v>491.8416039190783</v>
      </c>
      <c r="D62" s="38">
        <f>SUM($AK62:AL62)/D$57</f>
        <v>496.27010128220581</v>
      </c>
      <c r="E62" s="38">
        <f>SUM($AK62:AM62)/E$57</f>
        <v>479.49650062902612</v>
      </c>
      <c r="F62" s="38">
        <f>SUM($AK62:AN62)/F$57</f>
        <v>457.42237547176961</v>
      </c>
      <c r="G62" s="38">
        <f>SUM($AK62:AO62)/G$57</f>
        <v>435.77790037741568</v>
      </c>
      <c r="H62" s="38">
        <f>SUM($AK62:AP62)/H$57</f>
        <v>414.34825031451305</v>
      </c>
      <c r="I62" s="38">
        <f>SUM($AK62:AQ62)/I$57</f>
        <v>392.18421455529688</v>
      </c>
      <c r="J62" s="38">
        <f>SUM($AK62:AR62)/J$57</f>
        <v>369.56118773588474</v>
      </c>
      <c r="K62" s="38">
        <f>SUM($AK62:AS62)/K$57</f>
        <v>348.41550020967532</v>
      </c>
      <c r="L62" s="38">
        <f>SUM($AK62:AT62)/L$57</f>
        <v>328.3039501887078</v>
      </c>
      <c r="M62" s="38">
        <f>SUM($AK62:AU62)/M$57</f>
        <v>311.60359108064347</v>
      </c>
      <c r="N62" s="38">
        <f>SUM($AK62:AV62)/N$57</f>
        <v>297.46162515725649</v>
      </c>
      <c r="O62" s="38">
        <f>SUM($AK62:AW62)/O$57</f>
        <v>285.28765399131368</v>
      </c>
      <c r="P62" s="38">
        <f>SUM($AK62:AX62)/P$57</f>
        <v>274.65996442050556</v>
      </c>
      <c r="Q62" s="38">
        <f>SUM($AK62:AY62)/Q$57</f>
        <v>265.26930012580522</v>
      </c>
      <c r="R62" s="38">
        <f>SUM($AK62:AZ62)/R$57</f>
        <v>257.19496886794241</v>
      </c>
      <c r="S62" s="38">
        <f>SUM($AK62:BA62)/S$57</f>
        <v>250.20467658159282</v>
      </c>
      <c r="T62" s="38">
        <f>SUM($AK62:BB62)/T$57</f>
        <v>244.11775010483768</v>
      </c>
      <c r="U62" s="38">
        <f>SUM($AK62:BC62)/U$57</f>
        <v>238.79155273089887</v>
      </c>
      <c r="V62" s="38">
        <f>SUM($AK62:BD62)/V$57</f>
        <v>234.11197509435391</v>
      </c>
      <c r="W62" s="38">
        <f>SUM($AK62:BE62)/W$57</f>
        <v>229.83997628033705</v>
      </c>
      <c r="X62" s="38">
        <f>SUM($AK62:BF62)/X$57</f>
        <v>225.91997735850356</v>
      </c>
      <c r="Y62" s="38">
        <f>SUM($AK62:BG62)/Y$57</f>
        <v>222.30606529943819</v>
      </c>
      <c r="Z62" s="38">
        <f>SUM($AK62:BH62)/Z$57</f>
        <v>218.95997924529493</v>
      </c>
      <c r="AA62" s="38">
        <f>SUM($AK62:BI62)/AA$57</f>
        <v>215.84958007548315</v>
      </c>
      <c r="AB62" s="38">
        <f>SUM($AK62:BJ62)/AB$57</f>
        <v>214.56151930334914</v>
      </c>
      <c r="AC62" s="38">
        <f>SUM($AK62:BK62)/AC$57</f>
        <v>214.8933148847066</v>
      </c>
      <c r="AD62" s="38">
        <f>SUM($AK62:BL62)/AD$57</f>
        <v>216.67141078168137</v>
      </c>
      <c r="AE62" s="38">
        <f>SUM($AK62:BM62)/AE$57</f>
        <v>219.7461897202441</v>
      </c>
      <c r="AF62" s="38">
        <f>SUM($AK62:BN62)/AF$57</f>
        <v>223.98798339623596</v>
      </c>
      <c r="AJ62" s="39" t="s">
        <v>81</v>
      </c>
      <c r="AK62" s="38">
        <v>491.8416039190783</v>
      </c>
      <c r="AL62" s="38">
        <v>500.69859864533339</v>
      </c>
      <c r="AM62" s="38">
        <v>445.94929932266666</v>
      </c>
      <c r="AN62" s="38">
        <v>391.2</v>
      </c>
      <c r="AO62" s="38">
        <v>349.2</v>
      </c>
      <c r="AP62" s="38">
        <v>307.2</v>
      </c>
      <c r="AQ62" s="38">
        <v>259.2</v>
      </c>
      <c r="AR62" s="38">
        <v>211.2</v>
      </c>
      <c r="AS62" s="38">
        <v>179.25</v>
      </c>
      <c r="AT62" s="38">
        <v>147.30000000000001</v>
      </c>
      <c r="AU62" s="38">
        <v>144.6</v>
      </c>
      <c r="AV62" s="38">
        <v>141.9</v>
      </c>
      <c r="AW62" s="38">
        <v>139.19999999999999</v>
      </c>
      <c r="AX62" s="38">
        <v>136.5</v>
      </c>
      <c r="AY62" s="38">
        <v>133.80000000000001</v>
      </c>
      <c r="AZ62" s="38">
        <v>136.08000000000001</v>
      </c>
      <c r="BA62" s="38">
        <v>138.35999999999999</v>
      </c>
      <c r="BB62" s="38">
        <v>140.63999999999999</v>
      </c>
      <c r="BC62" s="38">
        <v>142.91999999999999</v>
      </c>
      <c r="BD62" s="38">
        <v>145.19999999999999</v>
      </c>
      <c r="BE62" s="38">
        <v>144.4</v>
      </c>
      <c r="BF62" s="38">
        <v>143.6</v>
      </c>
      <c r="BG62" s="38">
        <v>142.80000000000001</v>
      </c>
      <c r="BH62" s="38">
        <v>142</v>
      </c>
      <c r="BI62" s="38">
        <v>141.19999999999999</v>
      </c>
      <c r="BJ62" s="38">
        <v>182.35999999999999</v>
      </c>
      <c r="BK62" s="38">
        <v>223.51999999999998</v>
      </c>
      <c r="BL62" s="38">
        <v>264.67999999999995</v>
      </c>
      <c r="BM62" s="38">
        <v>305.83999999999997</v>
      </c>
      <c r="BN62" s="38">
        <v>347</v>
      </c>
    </row>
    <row r="63" spans="2:66" x14ac:dyDescent="0.25">
      <c r="B63" s="39" t="s">
        <v>82</v>
      </c>
      <c r="C63" s="38">
        <v>244.17490701260999</v>
      </c>
      <c r="D63" s="38">
        <f>SUM($AK63:AL63)/D$57</f>
        <v>264.02763022097167</v>
      </c>
      <c r="E63" s="38">
        <f>SUM($AK63:AM63)/E$57</f>
        <v>286.93181238553666</v>
      </c>
      <c r="F63" s="38">
        <f>SUM($AK63:AN63)/F$57</f>
        <v>310.59885928915253</v>
      </c>
      <c r="G63" s="38">
        <f>SUM($AK63:AO63)/G$57</f>
        <v>321.46908743132201</v>
      </c>
      <c r="H63" s="38">
        <f>SUM($AK63:AP63)/H$57</f>
        <v>325.94090619276835</v>
      </c>
      <c r="I63" s="38">
        <f>SUM($AK63:AQ63)/I$57</f>
        <v>327.04220530808715</v>
      </c>
      <c r="J63" s="38">
        <f>SUM($AK63:AR63)/J$57</f>
        <v>326.03692964457628</v>
      </c>
      <c r="K63" s="38">
        <f>SUM($AK63:AS63)/K$57</f>
        <v>324.99393746184558</v>
      </c>
      <c r="L63" s="38">
        <f>SUM($AK63:AT63)/L$57</f>
        <v>323.924543715661</v>
      </c>
      <c r="M63" s="38">
        <f>SUM($AK63:AU63)/M$57</f>
        <v>323.14594883241909</v>
      </c>
      <c r="N63" s="38">
        <f>SUM($AK63:AV63)/N$57</f>
        <v>322.58545309638419</v>
      </c>
      <c r="O63" s="38">
        <f>SUM($AK63:AW63)/O$57</f>
        <v>322.19272593512386</v>
      </c>
      <c r="P63" s="38">
        <f>SUM($AK63:AX63)/P$57</f>
        <v>321.93181693975788</v>
      </c>
      <c r="Q63" s="38">
        <f>SUM($AK63:AY63)/Q$57</f>
        <v>321.7763624771074</v>
      </c>
      <c r="R63" s="38">
        <f>SUM($AK63:AZ63)/R$57</f>
        <v>321.53658982228819</v>
      </c>
      <c r="S63" s="38">
        <f>SUM($AK63:BA63)/S$57</f>
        <v>321.22737865627124</v>
      </c>
      <c r="T63" s="38">
        <f>SUM($AK63:BB63)/T$57</f>
        <v>320.86030206425613</v>
      </c>
      <c r="U63" s="38">
        <f>SUM($AK63:BC63)/U$57</f>
        <v>320.44449669245319</v>
      </c>
      <c r="V63" s="38">
        <f>SUM($AK63:BD63)/V$57</f>
        <v>319.98727185783054</v>
      </c>
      <c r="W63" s="38">
        <f>SUM($AK63:BE63)/W$57</f>
        <v>319.40406843602909</v>
      </c>
      <c r="X63" s="38">
        <f>SUM($AK63:BF63)/X$57</f>
        <v>318.7120653253005</v>
      </c>
      <c r="Y63" s="38">
        <f>SUM($AK63:BG63)/Y$57</f>
        <v>317.92545378941787</v>
      </c>
      <c r="Z63" s="38">
        <f>SUM($AK63:BH63)/Z$57</f>
        <v>317.05605988152547</v>
      </c>
      <c r="AA63" s="38">
        <f>SUM($AK63:BI63)/AA$57</f>
        <v>316.11381748626445</v>
      </c>
      <c r="AB63" s="38">
        <f>SUM($AK63:BJ63)/AB$57</f>
        <v>315.21328604448507</v>
      </c>
      <c r="AC63" s="38">
        <f>SUM($AK63:BK63)/AC$57</f>
        <v>314.34983100580041</v>
      </c>
      <c r="AD63" s="38">
        <f>SUM($AK63:BL63)/AD$57</f>
        <v>313.51947989845041</v>
      </c>
      <c r="AE63" s="38">
        <f>SUM($AK63:BM63)/AE$57</f>
        <v>312.7188081778142</v>
      </c>
      <c r="AF63" s="38">
        <f>SUM($AK63:BN63)/AF$57</f>
        <v>311.9448479052204</v>
      </c>
      <c r="AJ63" s="39" t="s">
        <v>82</v>
      </c>
      <c r="AK63" s="38">
        <v>244.17490701260999</v>
      </c>
      <c r="AL63" s="38">
        <v>283.8803534293333</v>
      </c>
      <c r="AM63" s="38">
        <v>332.74017671466663</v>
      </c>
      <c r="AN63" s="38">
        <v>381.6</v>
      </c>
      <c r="AO63" s="38">
        <v>364.95000000000005</v>
      </c>
      <c r="AP63" s="38">
        <v>348.30000000000007</v>
      </c>
      <c r="AQ63" s="38">
        <v>333.65000000000003</v>
      </c>
      <c r="AR63" s="38">
        <v>319</v>
      </c>
      <c r="AS63" s="38">
        <v>316.64999999999998</v>
      </c>
      <c r="AT63" s="38">
        <v>314.29999999999995</v>
      </c>
      <c r="AU63" s="38">
        <v>315.35999999999996</v>
      </c>
      <c r="AV63" s="38">
        <v>316.42</v>
      </c>
      <c r="AW63" s="38">
        <v>317.48</v>
      </c>
      <c r="AX63" s="38">
        <v>318.54000000000002</v>
      </c>
      <c r="AY63" s="38">
        <v>319.60000000000002</v>
      </c>
      <c r="AZ63" s="38">
        <v>317.94000000000005</v>
      </c>
      <c r="BA63" s="38">
        <v>316.28000000000003</v>
      </c>
      <c r="BB63" s="38">
        <v>314.62000000000006</v>
      </c>
      <c r="BC63" s="38">
        <v>312.96000000000004</v>
      </c>
      <c r="BD63" s="38">
        <v>311.29999999999995</v>
      </c>
      <c r="BE63" s="38">
        <v>307.73999999999995</v>
      </c>
      <c r="BF63" s="38">
        <v>304.17999999999995</v>
      </c>
      <c r="BG63" s="38">
        <v>300.61999999999995</v>
      </c>
      <c r="BH63" s="38">
        <v>297.05999999999995</v>
      </c>
      <c r="BI63" s="38">
        <v>293.49999999999994</v>
      </c>
      <c r="BJ63" s="38">
        <v>292.7</v>
      </c>
      <c r="BK63" s="38">
        <v>291.89999999999998</v>
      </c>
      <c r="BL63" s="38">
        <v>291.10000000000002</v>
      </c>
      <c r="BM63" s="38">
        <v>290.3</v>
      </c>
      <c r="BN63" s="38">
        <v>289.5</v>
      </c>
    </row>
    <row r="64" spans="2:66" x14ac:dyDescent="0.25">
      <c r="B64" s="39" t="s">
        <v>83</v>
      </c>
      <c r="C64" s="38">
        <v>317.66533611539506</v>
      </c>
      <c r="D64" s="38">
        <f>SUM($AK64:AL64)/D$57</f>
        <v>361.20069135369749</v>
      </c>
      <c r="E64" s="38">
        <f>SUM($AK64:AM64)/E$57</f>
        <v>379.07313533446495</v>
      </c>
      <c r="F64" s="38">
        <f>SUM($AK64:AN64)/F$57</f>
        <v>390.52985150084874</v>
      </c>
      <c r="G64" s="38">
        <f>SUM($AK64:AO64)/G$57</f>
        <v>393.56388120067902</v>
      </c>
      <c r="H64" s="38">
        <f>SUM($AK64:AP64)/H$57</f>
        <v>392.38656766723244</v>
      </c>
      <c r="I64" s="38">
        <f>SUM($AK64:AQ64)/I$57</f>
        <v>388.0384865719135</v>
      </c>
      <c r="J64" s="38">
        <f>SUM($AK64:AR64)/J$57</f>
        <v>381.70867575042433</v>
      </c>
      <c r="K64" s="38">
        <f>SUM($AK64:AS64)/K$57</f>
        <v>378.00215622259941</v>
      </c>
      <c r="L64" s="38">
        <f>SUM($AK64:AT64)/L$57</f>
        <v>376.13194060033948</v>
      </c>
      <c r="M64" s="38">
        <f>SUM($AK64:AU64)/M$57</f>
        <v>375.2290369093995</v>
      </c>
      <c r="N64" s="38">
        <f>SUM($AK64:AV64)/N$57</f>
        <v>375.0516171669496</v>
      </c>
      <c r="O64" s="38">
        <f>SUM($AK64:AW64)/O$57</f>
        <v>375.43226200026118</v>
      </c>
      <c r="P64" s="38">
        <f>SUM($AK64:AX64)/P$57</f>
        <v>376.25138614309964</v>
      </c>
      <c r="Q64" s="38">
        <f>SUM($AK64:AY64)/Q$57</f>
        <v>377.42129373355965</v>
      </c>
      <c r="R64" s="38">
        <f>SUM($AK64:AZ64)/R$57</f>
        <v>378.81371287521216</v>
      </c>
      <c r="S64" s="38">
        <f>SUM($AK64:BA64)/S$57</f>
        <v>380.38937682372909</v>
      </c>
      <c r="T64" s="38">
        <f>SUM($AK64:BB64)/T$57</f>
        <v>382.11774477796638</v>
      </c>
      <c r="U64" s="38">
        <f>SUM($AK64:BC64)/U$57</f>
        <v>383.97470557912601</v>
      </c>
      <c r="V64" s="38">
        <f>SUM($AK64:BD64)/V$57</f>
        <v>385.94097030016974</v>
      </c>
      <c r="W64" s="38">
        <f>SUM($AK64:BE64)/W$57</f>
        <v>387.69425742873307</v>
      </c>
      <c r="X64" s="38">
        <f>SUM($AK64:BF64)/X$57</f>
        <v>389.26360936379064</v>
      </c>
      <c r="Y64" s="38">
        <f>SUM($AK64:BG64)/Y$57</f>
        <v>390.67301765232151</v>
      </c>
      <c r="Z64" s="38">
        <f>SUM($AK64:BH64)/Z$57</f>
        <v>391.9424752501414</v>
      </c>
      <c r="AA64" s="38">
        <f>SUM($AK64:BI64)/AA$57</f>
        <v>393.08877624013576</v>
      </c>
      <c r="AB64" s="38">
        <f>SUM($AK64:BJ64)/AB$57</f>
        <v>393.50459253859208</v>
      </c>
      <c r="AC64" s="38">
        <f>SUM($AK64:BK64)/AC$57</f>
        <v>393.27108911123685</v>
      </c>
      <c r="AD64" s="38">
        <f>SUM($AK64:BL64)/AD$57</f>
        <v>392.45783592869265</v>
      </c>
      <c r="AE64" s="38">
        <f>SUM($AK64:BM64)/AE$57</f>
        <v>391.12480710356533</v>
      </c>
      <c r="AF64" s="38">
        <f>SUM($AK64:BN64)/AF$57</f>
        <v>389.32398020011317</v>
      </c>
      <c r="AJ64" s="39" t="s">
        <v>83</v>
      </c>
      <c r="AK64" s="38">
        <v>317.66533611539506</v>
      </c>
      <c r="AL64" s="38">
        <v>404.73604659199998</v>
      </c>
      <c r="AM64" s="38">
        <v>414.81802329599998</v>
      </c>
      <c r="AN64" s="38">
        <v>424.9</v>
      </c>
      <c r="AO64" s="38">
        <v>405.7</v>
      </c>
      <c r="AP64" s="38">
        <v>386.5</v>
      </c>
      <c r="AQ64" s="38">
        <v>361.95</v>
      </c>
      <c r="AR64" s="38">
        <v>337.4</v>
      </c>
      <c r="AS64" s="38">
        <v>348.35</v>
      </c>
      <c r="AT64" s="38">
        <v>359.30000000000007</v>
      </c>
      <c r="AU64" s="38">
        <v>366.20000000000005</v>
      </c>
      <c r="AV64" s="38">
        <v>373.10000000000008</v>
      </c>
      <c r="AW64" s="38">
        <v>380.00000000000006</v>
      </c>
      <c r="AX64" s="38">
        <v>386.90000000000003</v>
      </c>
      <c r="AY64" s="38">
        <v>393.8</v>
      </c>
      <c r="AZ64" s="38">
        <v>399.70000000000005</v>
      </c>
      <c r="BA64" s="38">
        <v>405.6</v>
      </c>
      <c r="BB64" s="38">
        <v>411.50000000000006</v>
      </c>
      <c r="BC64" s="38">
        <v>417.40000000000003</v>
      </c>
      <c r="BD64" s="38">
        <v>423.3</v>
      </c>
      <c r="BE64" s="38">
        <v>422.76000000000005</v>
      </c>
      <c r="BF64" s="38">
        <v>422.22</v>
      </c>
      <c r="BG64" s="38">
        <v>421.68000000000006</v>
      </c>
      <c r="BH64" s="38">
        <v>421.14000000000004</v>
      </c>
      <c r="BI64" s="38">
        <v>420.6</v>
      </c>
      <c r="BJ64" s="38">
        <v>403.90000000000003</v>
      </c>
      <c r="BK64" s="38">
        <v>387.20000000000005</v>
      </c>
      <c r="BL64" s="38">
        <v>370.50000000000006</v>
      </c>
      <c r="BM64" s="38">
        <v>353.80000000000007</v>
      </c>
      <c r="BN64" s="38">
        <v>337.1</v>
      </c>
    </row>
    <row r="65" spans="2:66" x14ac:dyDescent="0.25">
      <c r="B65" s="39" t="s">
        <v>84</v>
      </c>
      <c r="C65" s="38">
        <v>365.48670960718493</v>
      </c>
      <c r="D65" s="38">
        <f>SUM($AK65:AL65)/D$57</f>
        <v>357.86870231292585</v>
      </c>
      <c r="E65" s="38">
        <f>SUM($AK65:AM65)/E$57</f>
        <v>345.45425071172832</v>
      </c>
      <c r="F65" s="38">
        <f>SUM($AK65:AN65)/F$57</f>
        <v>331.84068803379625</v>
      </c>
      <c r="G65" s="38">
        <f>SUM($AK65:AO65)/G$57</f>
        <v>317.70255042703701</v>
      </c>
      <c r="H65" s="38">
        <f>SUM($AK65:AP65)/H$57</f>
        <v>303.30212535586418</v>
      </c>
      <c r="I65" s="38">
        <f>SUM($AK65:AQ65)/I$57</f>
        <v>289.13753601931211</v>
      </c>
      <c r="J65" s="38">
        <f>SUM($AK65:AR65)/J$57</f>
        <v>275.12034401689812</v>
      </c>
      <c r="K65" s="38">
        <f>SUM($AK65:AS65)/K$57</f>
        <v>265.62363912613165</v>
      </c>
      <c r="L65" s="38">
        <f>SUM($AK65:AT65)/L$57</f>
        <v>259.29127521351853</v>
      </c>
      <c r="M65" s="38">
        <f>SUM($AK65:AU65)/M$57</f>
        <v>255.03206837592595</v>
      </c>
      <c r="N65" s="38">
        <f>SUM($AK65:AV65)/N$57</f>
        <v>252.32772934459877</v>
      </c>
      <c r="O65" s="38">
        <f>SUM($AK65:AW65)/O$57</f>
        <v>250.81944247193735</v>
      </c>
      <c r="P65" s="38">
        <f>SUM($AK65:AX65)/P$57</f>
        <v>250.25091086679896</v>
      </c>
      <c r="Q65" s="38">
        <f>SUM($AK65:AY65)/Q$57</f>
        <v>250.43418347567905</v>
      </c>
      <c r="R65" s="38">
        <f>SUM($AK65:AZ65)/R$57</f>
        <v>251.2220470084491</v>
      </c>
      <c r="S65" s="38">
        <f>SUM($AK65:BA65)/S$57</f>
        <v>252.50780894912859</v>
      </c>
      <c r="T65" s="38">
        <f>SUM($AK65:BB65)/T$57</f>
        <v>254.20848622973256</v>
      </c>
      <c r="U65" s="38">
        <f>SUM($AK65:BC65)/U$57</f>
        <v>256.25856590185185</v>
      </c>
      <c r="V65" s="38">
        <f>SUM($AK65:BD65)/V$57</f>
        <v>258.60563760675927</v>
      </c>
      <c r="W65" s="38">
        <f>SUM($AK65:BE65)/W$57</f>
        <v>261.10727391119934</v>
      </c>
      <c r="X65" s="38">
        <f>SUM($AK65:BF65)/X$57</f>
        <v>263.74239782432664</v>
      </c>
      <c r="Y65" s="38">
        <f>SUM($AK65:BG65)/Y$57</f>
        <v>266.49359791892113</v>
      </c>
      <c r="Z65" s="38">
        <f>SUM($AK65:BH65)/Z$57</f>
        <v>269.34636467229944</v>
      </c>
      <c r="AA65" s="38">
        <f>SUM($AK65:BI65)/AA$57</f>
        <v>272.28851008540744</v>
      </c>
      <c r="AB65" s="38">
        <f>SUM($AK65:BJ65)/AB$57</f>
        <v>275.98895200519945</v>
      </c>
      <c r="AC65" s="38">
        <f>SUM($AK65:BK65)/AC$57</f>
        <v>280.36343526426617</v>
      </c>
      <c r="AD65" s="38">
        <f>SUM($AK65:BL65)/AD$57</f>
        <v>285.33974114768523</v>
      </c>
      <c r="AE65" s="38">
        <f>SUM($AK65:BM65)/AE$57</f>
        <v>290.85561214259258</v>
      </c>
      <c r="AF65" s="38">
        <f>SUM($AK65:BN65)/AF$57</f>
        <v>296.85709173783948</v>
      </c>
      <c r="AJ65" s="39" t="s">
        <v>84</v>
      </c>
      <c r="AK65" s="38">
        <v>365.48670960718493</v>
      </c>
      <c r="AL65" s="38">
        <v>350.2506950186667</v>
      </c>
      <c r="AM65" s="38">
        <v>320.62534750933332</v>
      </c>
      <c r="AN65" s="38">
        <v>290.99999999999994</v>
      </c>
      <c r="AO65" s="38">
        <v>261.14999999999998</v>
      </c>
      <c r="AP65" s="38">
        <v>231.29999999999995</v>
      </c>
      <c r="AQ65" s="38">
        <v>204.14999999999998</v>
      </c>
      <c r="AR65" s="38">
        <v>177</v>
      </c>
      <c r="AS65" s="38">
        <v>189.65</v>
      </c>
      <c r="AT65" s="38">
        <v>202.3</v>
      </c>
      <c r="AU65" s="38">
        <v>212.44000000000003</v>
      </c>
      <c r="AV65" s="38">
        <v>222.58</v>
      </c>
      <c r="AW65" s="38">
        <v>232.72000000000003</v>
      </c>
      <c r="AX65" s="38">
        <v>242.86</v>
      </c>
      <c r="AY65" s="38">
        <v>253.00000000000003</v>
      </c>
      <c r="AZ65" s="38">
        <v>263.04000000000002</v>
      </c>
      <c r="BA65" s="38">
        <v>273.08000000000004</v>
      </c>
      <c r="BB65" s="38">
        <v>283.12</v>
      </c>
      <c r="BC65" s="38">
        <v>293.16000000000003</v>
      </c>
      <c r="BD65" s="38">
        <v>303.20000000000005</v>
      </c>
      <c r="BE65" s="38">
        <v>311.14000000000004</v>
      </c>
      <c r="BF65" s="38">
        <v>319.08</v>
      </c>
      <c r="BG65" s="38">
        <v>327.02</v>
      </c>
      <c r="BH65" s="38">
        <v>334.96</v>
      </c>
      <c r="BI65" s="38">
        <v>342.9</v>
      </c>
      <c r="BJ65" s="38">
        <v>368.49999999999994</v>
      </c>
      <c r="BK65" s="38">
        <v>394.09999999999997</v>
      </c>
      <c r="BL65" s="38">
        <v>419.69999999999993</v>
      </c>
      <c r="BM65" s="38">
        <v>445.29999999999995</v>
      </c>
      <c r="BN65" s="38">
        <v>470.9</v>
      </c>
    </row>
    <row r="66" spans="2:66" x14ac:dyDescent="0.25">
      <c r="B66" s="39" t="s">
        <v>85</v>
      </c>
      <c r="C66" s="38">
        <v>322.69935589222536</v>
      </c>
      <c r="D66" s="38">
        <f>SUM($AK66:AL66)/D$57</f>
        <v>338.60978934344598</v>
      </c>
      <c r="E66" s="38">
        <f>SUM($AK66:AM66)/E$57</f>
        <v>346.80989669474178</v>
      </c>
      <c r="F66" s="38">
        <f>SUM($AK66:AN66)/F$57</f>
        <v>353.08242252105629</v>
      </c>
      <c r="G66" s="38">
        <f>SUM($AK66:AO66)/G$57</f>
        <v>349.06593801684505</v>
      </c>
      <c r="H66" s="38">
        <f>SUM($AK66:AP66)/H$57</f>
        <v>339.90494834737086</v>
      </c>
      <c r="I66" s="38">
        <f>SUM($AK66:AQ66)/I$57</f>
        <v>329.85424144060363</v>
      </c>
      <c r="J66" s="38">
        <f>SUM($AK66:AR66)/J$57</f>
        <v>319.24746126052815</v>
      </c>
      <c r="K66" s="38">
        <f>SUM($AK66:AS66)/K$57</f>
        <v>315.19218778713616</v>
      </c>
      <c r="L66" s="38">
        <f>SUM($AK66:AT66)/L$57</f>
        <v>315.72296900842252</v>
      </c>
      <c r="M66" s="38">
        <f>SUM($AK66:AU66)/M$57</f>
        <v>317.80997182583866</v>
      </c>
      <c r="N66" s="38">
        <f>SUM($AK66:AV66)/N$57</f>
        <v>321.06414084035208</v>
      </c>
      <c r="O66" s="38">
        <f>SUM($AK66:AW66)/O$57</f>
        <v>325.21613000647881</v>
      </c>
      <c r="P66" s="38">
        <f>SUM($AK66:AX66)/P$57</f>
        <v>330.07354929173033</v>
      </c>
      <c r="Q66" s="38">
        <f>SUM($AK66:AY66)/Q$57</f>
        <v>335.49531267228161</v>
      </c>
      <c r="R66" s="38">
        <f>SUM($AK66:AZ66)/R$57</f>
        <v>340.76435563026405</v>
      </c>
      <c r="S66" s="38">
        <f>SUM($AK66:BA66)/S$57</f>
        <v>345.90762882848378</v>
      </c>
      <c r="T66" s="38">
        <f>SUM($AK66:BB66)/T$57</f>
        <v>350.94609389356805</v>
      </c>
      <c r="U66" s="38">
        <f>SUM($AK66:BC66)/U$57</f>
        <v>355.8962994781171</v>
      </c>
      <c r="V66" s="38">
        <f>SUM($AK66:BD66)/V$57</f>
        <v>360.77148450421123</v>
      </c>
      <c r="W66" s="38">
        <f>SUM($AK66:BE66)/W$57</f>
        <v>364.71379476591545</v>
      </c>
      <c r="X66" s="38">
        <f>SUM($AK66:BF66)/X$57</f>
        <v>367.8504404583739</v>
      </c>
      <c r="Y66" s="38">
        <f>SUM($AK66:BG66)/Y$57</f>
        <v>370.28650826453156</v>
      </c>
      <c r="Z66" s="38">
        <f>SUM($AK66:BH66)/Z$57</f>
        <v>372.109570420176</v>
      </c>
      <c r="AA66" s="38">
        <f>SUM($AK66:BI66)/AA$57</f>
        <v>373.39318760336903</v>
      </c>
      <c r="AB66" s="38">
        <f>SUM($AK66:BJ66)/AB$57</f>
        <v>375.07498808016254</v>
      </c>
      <c r="AC66" s="38">
        <f>SUM($AK66:BK66)/AC$57</f>
        <v>377.1107292623787</v>
      </c>
      <c r="AD66" s="38">
        <f>SUM($AK66:BL66)/AD$57</f>
        <v>379.46248893157946</v>
      </c>
      <c r="AE66" s="38">
        <f>SUM($AK66:BM66)/AE$57</f>
        <v>382.09757552014565</v>
      </c>
      <c r="AF66" s="38">
        <f>SUM($AK66:BN66)/AF$57</f>
        <v>384.98765633614073</v>
      </c>
      <c r="AJ66" s="39" t="s">
        <v>85</v>
      </c>
      <c r="AK66" s="38">
        <v>322.69935589222536</v>
      </c>
      <c r="AL66" s="38">
        <v>354.52022279466667</v>
      </c>
      <c r="AM66" s="38">
        <v>363.21011139733332</v>
      </c>
      <c r="AN66" s="38">
        <v>371.9</v>
      </c>
      <c r="AO66" s="38">
        <v>333</v>
      </c>
      <c r="AP66" s="38">
        <v>294.10000000000002</v>
      </c>
      <c r="AQ66" s="38">
        <v>269.55</v>
      </c>
      <c r="AR66" s="38">
        <v>245</v>
      </c>
      <c r="AS66" s="38">
        <v>282.75</v>
      </c>
      <c r="AT66" s="38">
        <v>320.5</v>
      </c>
      <c r="AU66" s="38">
        <v>338.68</v>
      </c>
      <c r="AV66" s="38">
        <v>356.86</v>
      </c>
      <c r="AW66" s="38">
        <v>375.03999999999996</v>
      </c>
      <c r="AX66" s="38">
        <v>393.21999999999997</v>
      </c>
      <c r="AY66" s="38">
        <v>411.4</v>
      </c>
      <c r="AZ66" s="38">
        <v>419.8</v>
      </c>
      <c r="BA66" s="38">
        <v>428.2</v>
      </c>
      <c r="BB66" s="38">
        <v>436.59999999999997</v>
      </c>
      <c r="BC66" s="38">
        <v>445</v>
      </c>
      <c r="BD66" s="38">
        <v>453.4</v>
      </c>
      <c r="BE66" s="38">
        <v>443.55999999999995</v>
      </c>
      <c r="BF66" s="38">
        <v>433.71999999999997</v>
      </c>
      <c r="BG66" s="38">
        <v>423.88</v>
      </c>
      <c r="BH66" s="38">
        <v>414.03999999999996</v>
      </c>
      <c r="BI66" s="38">
        <v>404.2</v>
      </c>
      <c r="BJ66" s="38">
        <v>417.12</v>
      </c>
      <c r="BK66" s="38">
        <v>430.03999999999996</v>
      </c>
      <c r="BL66" s="38">
        <v>442.96</v>
      </c>
      <c r="BM66" s="38">
        <v>455.88</v>
      </c>
      <c r="BN66" s="38">
        <v>468.8</v>
      </c>
    </row>
    <row r="67" spans="2:66" x14ac:dyDescent="0.25">
      <c r="B67" s="39" t="s">
        <v>86</v>
      </c>
      <c r="C67" s="38">
        <v>285.79923795699898</v>
      </c>
      <c r="D67" s="38">
        <f>SUM($AK67:AL67)/D$57</f>
        <v>307.8245519678328</v>
      </c>
      <c r="E67" s="38">
        <f>SUM($AK67:AM67)/E$57</f>
        <v>308.02467897499963</v>
      </c>
      <c r="F67" s="38">
        <f>SUM($AK67:AN67)/F$57</f>
        <v>302.76850923124971</v>
      </c>
      <c r="G67" s="38">
        <f>SUM($AK67:AO67)/G$57</f>
        <v>287.93480738499977</v>
      </c>
      <c r="H67" s="38">
        <f>SUM($AK67:AP67)/H$57</f>
        <v>268.3123394874998</v>
      </c>
      <c r="I67" s="38">
        <f>SUM($AK67:AQ67)/I$57</f>
        <v>249.73200527499984</v>
      </c>
      <c r="J67" s="38">
        <f>SUM($AK67:AR67)/J$57</f>
        <v>231.80300461562484</v>
      </c>
      <c r="K67" s="38">
        <f>SUM($AK67:AS67)/K$57</f>
        <v>218.99711521388875</v>
      </c>
      <c r="L67" s="38">
        <f>SUM($AK67:AT67)/L$57</f>
        <v>209.77740369249986</v>
      </c>
      <c r="M67" s="38">
        <f>SUM($AK67:AU67)/M$57</f>
        <v>202.89400335681805</v>
      </c>
      <c r="N67" s="38">
        <f>SUM($AK67:AV67)/N$57</f>
        <v>197.76283641041655</v>
      </c>
      <c r="O67" s="38">
        <f>SUM($AK67:AW67)/O$57</f>
        <v>193.97954130192298</v>
      </c>
      <c r="P67" s="38">
        <f>SUM($AK67:AX67)/P$57</f>
        <v>191.25528835178562</v>
      </c>
      <c r="Q67" s="38">
        <f>SUM($AK67:AY67)/Q$57</f>
        <v>189.37826912833324</v>
      </c>
      <c r="R67" s="38">
        <f>SUM($AK67:AZ67)/R$57</f>
        <v>188.0608773078124</v>
      </c>
      <c r="S67" s="38">
        <f>SUM($AK67:BA67)/S$57</f>
        <v>187.20435511323521</v>
      </c>
      <c r="T67" s="38">
        <f>SUM($AK67:BB67)/T$57</f>
        <v>186.73189094027768</v>
      </c>
      <c r="U67" s="38">
        <f>SUM($AK67:BC67)/U$57</f>
        <v>186.58284404868414</v>
      </c>
      <c r="V67" s="38">
        <f>SUM($AK67:BD67)/V$57</f>
        <v>186.70870184624991</v>
      </c>
      <c r="W67" s="38">
        <f>SUM($AK67:BE67)/W$57</f>
        <v>186.87876366309516</v>
      </c>
      <c r="X67" s="38">
        <f>SUM($AK67:BF67)/X$57</f>
        <v>187.087001678409</v>
      </c>
      <c r="Y67" s="38">
        <f>SUM($AK67:BG67)/Y$57</f>
        <v>187.3284363880434</v>
      </c>
      <c r="Z67" s="38">
        <f>SUM($AK67:BH67)/Z$57</f>
        <v>187.59891820520826</v>
      </c>
      <c r="AA67" s="38">
        <f>SUM($AK67:BI67)/AA$57</f>
        <v>187.89496147699992</v>
      </c>
      <c r="AB67" s="38">
        <f>SUM($AK67:BJ67)/AB$57</f>
        <v>190.53130911249991</v>
      </c>
      <c r="AC67" s="38">
        <f>SUM($AK67:BK67)/AC$57</f>
        <v>195.24792729351844</v>
      </c>
      <c r="AD67" s="38">
        <f>SUM($AK67:BL67)/AD$57</f>
        <v>201.8219298901785</v>
      </c>
      <c r="AE67" s="38">
        <f>SUM($AK67:BM67)/AE$57</f>
        <v>210.0611736870689</v>
      </c>
      <c r="AF67" s="38">
        <f>SUM($AK67:BN67)/AF$57</f>
        <v>219.79913456416659</v>
      </c>
      <c r="AJ67" s="39" t="s">
        <v>86</v>
      </c>
      <c r="AK67" s="38">
        <v>285.79923795699898</v>
      </c>
      <c r="AL67" s="38">
        <v>329.84986597866663</v>
      </c>
      <c r="AM67" s="38">
        <v>308.42493298933329</v>
      </c>
      <c r="AN67" s="38">
        <v>286.99999999999994</v>
      </c>
      <c r="AO67" s="38">
        <v>228.60000000000002</v>
      </c>
      <c r="AP67" s="38">
        <v>170.20000000000002</v>
      </c>
      <c r="AQ67" s="38">
        <v>138.25</v>
      </c>
      <c r="AR67" s="38">
        <v>106.30000000000001</v>
      </c>
      <c r="AS67" s="38">
        <v>116.55000000000001</v>
      </c>
      <c r="AT67" s="38">
        <v>126.8</v>
      </c>
      <c r="AU67" s="38">
        <v>134.06</v>
      </c>
      <c r="AV67" s="38">
        <v>141.32</v>
      </c>
      <c r="AW67" s="38">
        <v>148.57999999999998</v>
      </c>
      <c r="AX67" s="38">
        <v>155.83999999999997</v>
      </c>
      <c r="AY67" s="38">
        <v>163.09999999999997</v>
      </c>
      <c r="AZ67" s="38">
        <v>168.29999999999995</v>
      </c>
      <c r="BA67" s="38">
        <v>173.49999999999997</v>
      </c>
      <c r="BB67" s="38">
        <v>178.69999999999996</v>
      </c>
      <c r="BC67" s="38">
        <v>183.89999999999998</v>
      </c>
      <c r="BD67" s="38">
        <v>189.09999999999997</v>
      </c>
      <c r="BE67" s="38">
        <v>190.27999999999997</v>
      </c>
      <c r="BF67" s="38">
        <v>191.45999999999998</v>
      </c>
      <c r="BG67" s="38">
        <v>192.64</v>
      </c>
      <c r="BH67" s="38">
        <v>193.82</v>
      </c>
      <c r="BI67" s="38">
        <v>195.00000000000006</v>
      </c>
      <c r="BJ67" s="38">
        <v>256.44000000000005</v>
      </c>
      <c r="BK67" s="38">
        <v>317.88</v>
      </c>
      <c r="BL67" s="38">
        <v>379.32000000000005</v>
      </c>
      <c r="BM67" s="38">
        <v>440.76</v>
      </c>
      <c r="BN67" s="38">
        <v>502.19999999999993</v>
      </c>
    </row>
    <row r="68" spans="2:66" x14ac:dyDescent="0.25">
      <c r="B68" s="39" t="s">
        <v>87</v>
      </c>
      <c r="C68" s="38">
        <v>142.10469019323233</v>
      </c>
      <c r="D68" s="38">
        <f>SUM($AK68:AL68)/D$57</f>
        <v>174.05515400594948</v>
      </c>
      <c r="E68" s="38">
        <f>SUM($AK68:AM68)/E$57</f>
        <v>212.25437230707743</v>
      </c>
      <c r="F68" s="38">
        <f>SUM($AK68:AN68)/F$57</f>
        <v>252.01577923030808</v>
      </c>
      <c r="G68" s="38">
        <f>SUM($AK68:AO68)/G$57</f>
        <v>265.63262338424647</v>
      </c>
      <c r="H68" s="38">
        <f>SUM($AK68:AP68)/H$57</f>
        <v>266.17718615353874</v>
      </c>
      <c r="I68" s="38">
        <f>SUM($AK68:AQ68)/I$57</f>
        <v>260.66615956017603</v>
      </c>
      <c r="J68" s="38">
        <f>SUM($AK68:AR68)/J$57</f>
        <v>251.37038961515404</v>
      </c>
      <c r="K68" s="38">
        <f>SUM($AK68:AS68)/K$57</f>
        <v>242.4625685468036</v>
      </c>
      <c r="L68" s="38">
        <f>SUM($AK68:AT68)/L$57</f>
        <v>233.82631169212323</v>
      </c>
      <c r="M68" s="38">
        <f>SUM($AK68:AU68)/M$57</f>
        <v>227.52391972011202</v>
      </c>
      <c r="N68" s="38">
        <f>SUM($AK68:AV68)/N$57</f>
        <v>222.9719264101027</v>
      </c>
      <c r="O68" s="38">
        <f>SUM($AK68:AW68)/O$57</f>
        <v>219.76639360932558</v>
      </c>
      <c r="P68" s="38">
        <f>SUM($AK68:AX68)/P$57</f>
        <v>217.61879406580232</v>
      </c>
      <c r="Q68" s="38">
        <f>SUM($AK68:AY68)/Q$57</f>
        <v>216.31754112808215</v>
      </c>
      <c r="R68" s="38">
        <f>SUM($AK68:AZ68)/R$57</f>
        <v>215.70269480757702</v>
      </c>
      <c r="S68" s="38">
        <f>SUM($AK68:BA68)/S$57</f>
        <v>215.65312452477838</v>
      </c>
      <c r="T68" s="38">
        <f>SUM($AK68:BB68)/T$57</f>
        <v>216.07461760673516</v>
      </c>
      <c r="U68" s="38">
        <f>SUM($AK68:BC68)/U$57</f>
        <v>216.89279562743329</v>
      </c>
      <c r="V68" s="38">
        <f>SUM($AK68:BD68)/V$57</f>
        <v>218.04815584606163</v>
      </c>
      <c r="W68" s="38">
        <f>SUM($AK68:BE68)/W$57</f>
        <v>219.04776747243963</v>
      </c>
      <c r="X68" s="38">
        <f>SUM($AK68:BF68)/X$57</f>
        <v>219.91286895096511</v>
      </c>
      <c r="Y68" s="38">
        <f>SUM($AK68:BG68)/Y$57</f>
        <v>220.66100508353185</v>
      </c>
      <c r="Z68" s="38">
        <f>SUM($AK68:BH68)/Z$57</f>
        <v>221.30679653838467</v>
      </c>
      <c r="AA68" s="38">
        <f>SUM($AK68:BI68)/AA$57</f>
        <v>221.86252467684929</v>
      </c>
      <c r="AB68" s="38">
        <f>SUM($AK68:BJ68)/AB$57</f>
        <v>224.37088911235509</v>
      </c>
      <c r="AC68" s="38">
        <f>SUM($AK68:BK68)/AC$57</f>
        <v>228.61493025634192</v>
      </c>
      <c r="AD68" s="38">
        <f>SUM($AK68:BL68)/AD$57</f>
        <v>234.40868274718687</v>
      </c>
      <c r="AE68" s="38">
        <f>SUM($AK68:BM68)/AE$57</f>
        <v>241.59183161797353</v>
      </c>
      <c r="AF68" s="38">
        <f>SUM($AK68:BN68)/AF$57</f>
        <v>250.02543723070775</v>
      </c>
      <c r="AJ68" s="39" t="s">
        <v>87</v>
      </c>
      <c r="AK68" s="38">
        <v>142.10469019323233</v>
      </c>
      <c r="AL68" s="38">
        <v>206.00561781866665</v>
      </c>
      <c r="AM68" s="38">
        <v>288.65280890933337</v>
      </c>
      <c r="AN68" s="38">
        <v>371.30000000000007</v>
      </c>
      <c r="AO68" s="38">
        <v>320.10000000000002</v>
      </c>
      <c r="AP68" s="38">
        <v>268.89999999999998</v>
      </c>
      <c r="AQ68" s="38">
        <v>227.6</v>
      </c>
      <c r="AR68" s="38">
        <v>186.3</v>
      </c>
      <c r="AS68" s="38">
        <v>171.2</v>
      </c>
      <c r="AT68" s="38">
        <v>156.09999999999997</v>
      </c>
      <c r="AU68" s="38">
        <v>164.49999999999997</v>
      </c>
      <c r="AV68" s="38">
        <v>172.89999999999998</v>
      </c>
      <c r="AW68" s="38">
        <v>181.29999999999998</v>
      </c>
      <c r="AX68" s="38">
        <v>189.7</v>
      </c>
      <c r="AY68" s="38">
        <v>198.09999999999997</v>
      </c>
      <c r="AZ68" s="38">
        <v>206.48</v>
      </c>
      <c r="BA68" s="38">
        <v>214.85999999999999</v>
      </c>
      <c r="BB68" s="38">
        <v>223.24</v>
      </c>
      <c r="BC68" s="38">
        <v>231.62</v>
      </c>
      <c r="BD68" s="38">
        <v>240</v>
      </c>
      <c r="BE68" s="38">
        <v>239.04</v>
      </c>
      <c r="BF68" s="38">
        <v>238.08</v>
      </c>
      <c r="BG68" s="38">
        <v>237.12</v>
      </c>
      <c r="BH68" s="38">
        <v>236.16</v>
      </c>
      <c r="BI68" s="38">
        <v>235.19999999999996</v>
      </c>
      <c r="BJ68" s="38">
        <v>287.08</v>
      </c>
      <c r="BK68" s="38">
        <v>338.96</v>
      </c>
      <c r="BL68" s="38">
        <v>390.84</v>
      </c>
      <c r="BM68" s="38">
        <v>442.72</v>
      </c>
      <c r="BN68" s="38">
        <v>494.6</v>
      </c>
    </row>
    <row r="69" spans="2:66" x14ac:dyDescent="0.25">
      <c r="B69" s="39" t="s">
        <v>88</v>
      </c>
      <c r="C69" s="38">
        <v>213.91635670869999</v>
      </c>
      <c r="D69" s="38">
        <f>SUM($AK69:AL69)/D$57</f>
        <v>279.12684522901668</v>
      </c>
      <c r="E69" s="38">
        <f>SUM($AK69:AM69)/E$57</f>
        <v>316.25745244423337</v>
      </c>
      <c r="F69" s="38">
        <f>SUM($AK69:AN69)/F$57</f>
        <v>346.36808933317502</v>
      </c>
      <c r="G69" s="38">
        <f>SUM($AK69:AO69)/G$57</f>
        <v>358.30447146654001</v>
      </c>
      <c r="H69" s="38">
        <f>SUM($AK69:AP69)/H$57</f>
        <v>361.15372622211663</v>
      </c>
      <c r="I69" s="38">
        <f>SUM($AK69:AQ69)/I$57</f>
        <v>357.80319390467139</v>
      </c>
      <c r="J69" s="38">
        <f>SUM($AK69:AR69)/J$57</f>
        <v>350.57779466658747</v>
      </c>
      <c r="K69" s="38">
        <f>SUM($AK69:AS69)/K$57</f>
        <v>343.94692859252223</v>
      </c>
      <c r="L69" s="38">
        <f>SUM($AK69:AT69)/L$57</f>
        <v>337.73223573326993</v>
      </c>
      <c r="M69" s="38">
        <f>SUM($AK69:AU69)/M$57</f>
        <v>333.00748703024539</v>
      </c>
      <c r="N69" s="38">
        <f>SUM($AK69:AV69)/N$57</f>
        <v>329.40019644439161</v>
      </c>
      <c r="O69" s="38">
        <f>SUM($AK69:AW69)/O$57</f>
        <v>326.65248902559227</v>
      </c>
      <c r="P69" s="38">
        <f>SUM($AK69:AX69)/P$57</f>
        <v>324.58016838090714</v>
      </c>
      <c r="Q69" s="38">
        <f>SUM($AK69:AY69)/Q$57</f>
        <v>323.04815715551337</v>
      </c>
      <c r="R69" s="38">
        <f>SUM($AK69:AZ69)/R$57</f>
        <v>321.15514733329377</v>
      </c>
      <c r="S69" s="38">
        <f>SUM($AK69:BA69)/S$57</f>
        <v>318.9648445489824</v>
      </c>
      <c r="T69" s="38">
        <f>SUM($AK69:BB69)/T$57</f>
        <v>316.52679762959445</v>
      </c>
      <c r="U69" s="38">
        <f>SUM($AK69:BC69)/U$57</f>
        <v>313.88012407014213</v>
      </c>
      <c r="V69" s="38">
        <f>SUM($AK69:BD69)/V$57</f>
        <v>311.05611786663496</v>
      </c>
      <c r="W69" s="38">
        <f>SUM($AK69:BE69)/W$57</f>
        <v>307.56106463489044</v>
      </c>
      <c r="X69" s="38">
        <f>SUM($AK69:BF69)/X$57</f>
        <v>303.48647078785001</v>
      </c>
      <c r="Y69" s="38">
        <f>SUM($AK69:BG69)/Y$57</f>
        <v>298.90792857968262</v>
      </c>
      <c r="Z69" s="38">
        <f>SUM($AK69:BH69)/Z$57</f>
        <v>293.88843155552917</v>
      </c>
      <c r="AA69" s="38">
        <f>SUM($AK69:BI69)/AA$57</f>
        <v>288.48089429330798</v>
      </c>
      <c r="AB69" s="38">
        <f>SUM($AK69:BJ69)/AB$57</f>
        <v>282.26855220510384</v>
      </c>
      <c r="AC69" s="38">
        <f>SUM($AK69:BK69)/AC$57</f>
        <v>275.34082804935923</v>
      </c>
      <c r="AD69" s="38">
        <f>SUM($AK69:BL69)/AD$57</f>
        <v>267.77436990473927</v>
      </c>
      <c r="AE69" s="38">
        <f>SUM($AK69:BM69)/AE$57</f>
        <v>259.63525370112757</v>
      </c>
      <c r="AF69" s="38">
        <f>SUM($AK69:BN69)/AF$57</f>
        <v>250.9807452444233</v>
      </c>
      <c r="AJ69" s="39" t="s">
        <v>88</v>
      </c>
      <c r="AK69" s="38">
        <v>213.91635670869999</v>
      </c>
      <c r="AL69" s="38">
        <v>344.33733374933331</v>
      </c>
      <c r="AM69" s="38">
        <v>390.51866687466668</v>
      </c>
      <c r="AN69" s="38">
        <v>436.7</v>
      </c>
      <c r="AO69" s="38">
        <v>406.04999999999995</v>
      </c>
      <c r="AP69" s="38">
        <v>375.4</v>
      </c>
      <c r="AQ69" s="38">
        <v>337.7</v>
      </c>
      <c r="AR69" s="38">
        <v>299.99999999999994</v>
      </c>
      <c r="AS69" s="38">
        <v>290.89999999999998</v>
      </c>
      <c r="AT69" s="38">
        <v>281.79999999999995</v>
      </c>
      <c r="AU69" s="38">
        <v>285.75999999999993</v>
      </c>
      <c r="AV69" s="38">
        <v>289.71999999999997</v>
      </c>
      <c r="AW69" s="38">
        <v>293.67999999999995</v>
      </c>
      <c r="AX69" s="38">
        <v>297.64</v>
      </c>
      <c r="AY69" s="38">
        <v>301.60000000000002</v>
      </c>
      <c r="AZ69" s="38">
        <v>292.76000000000005</v>
      </c>
      <c r="BA69" s="38">
        <v>283.92</v>
      </c>
      <c r="BB69" s="38">
        <v>275.08000000000004</v>
      </c>
      <c r="BC69" s="38">
        <v>266.24</v>
      </c>
      <c r="BD69" s="38">
        <v>257.39999999999998</v>
      </c>
      <c r="BE69" s="38">
        <v>237.66</v>
      </c>
      <c r="BF69" s="38">
        <v>217.92</v>
      </c>
      <c r="BG69" s="38">
        <v>198.18</v>
      </c>
      <c r="BH69" s="38">
        <v>178.44</v>
      </c>
      <c r="BI69" s="38">
        <v>158.69999999999999</v>
      </c>
      <c r="BJ69" s="38">
        <v>126.95999999999998</v>
      </c>
      <c r="BK69" s="38">
        <v>95.219999999999985</v>
      </c>
      <c r="BL69" s="38">
        <v>63.47999999999999</v>
      </c>
      <c r="BM69" s="38">
        <v>31.739999999999981</v>
      </c>
      <c r="BN69" s="38">
        <v>0</v>
      </c>
    </row>
    <row r="70" spans="2:66" x14ac:dyDescent="0.25">
      <c r="B70" s="39" t="s">
        <v>89</v>
      </c>
      <c r="C70" s="38">
        <v>660.97024403519913</v>
      </c>
      <c r="D70" s="38">
        <f>SUM($AK70:AL70)/D$57</f>
        <v>654.49175687093293</v>
      </c>
      <c r="E70" s="38">
        <f>SUM($AK70:AM70)/E$57</f>
        <v>619.93004953173306</v>
      </c>
      <c r="F70" s="38">
        <f>SUM($AK70:AN70)/F$57</f>
        <v>578.3475371487998</v>
      </c>
      <c r="G70" s="38">
        <f>SUM($AK70:AO70)/G$57</f>
        <v>551.18802971903983</v>
      </c>
      <c r="H70" s="38">
        <f>SUM($AK70:AP70)/H$57</f>
        <v>531.24002476586656</v>
      </c>
      <c r="I70" s="38">
        <f>SUM($AK70:AQ70)/I$57</f>
        <v>513.87716408502843</v>
      </c>
      <c r="J70" s="38">
        <f>SUM($AK70:AR70)/J$57</f>
        <v>498.13001857439991</v>
      </c>
      <c r="K70" s="38">
        <f>SUM($AK70:AS70)/K$57</f>
        <v>485.7266831772443</v>
      </c>
      <c r="L70" s="38">
        <f>SUM($AK70:AT70)/L$57</f>
        <v>475.66401485951991</v>
      </c>
      <c r="M70" s="38">
        <f>SUM($AK70:AU70)/M$57</f>
        <v>467.6145589631999</v>
      </c>
      <c r="N70" s="38">
        <f>SUM($AK70:AV70)/N$57</f>
        <v>461.07501238293327</v>
      </c>
      <c r="O70" s="38">
        <f>SUM($AK70:AW70)/O$57</f>
        <v>455.69693450732302</v>
      </c>
      <c r="P70" s="38">
        <f>SUM($AK70:AX70)/P$57</f>
        <v>451.23143918537141</v>
      </c>
      <c r="Q70" s="38">
        <f>SUM($AK70:AY70)/Q$57</f>
        <v>447.49600990634661</v>
      </c>
      <c r="R70" s="38">
        <f>SUM($AK70:AZ70)/R$57</f>
        <v>444.41875928719998</v>
      </c>
      <c r="S70" s="38">
        <f>SUM($AK70:BA70)/S$57</f>
        <v>441.88353815265879</v>
      </c>
      <c r="T70" s="38">
        <f>SUM($AK70:BB70)/T$57</f>
        <v>439.80000825528884</v>
      </c>
      <c r="U70" s="38">
        <f>SUM($AK70:BC70)/U$57</f>
        <v>438.09684992606316</v>
      </c>
      <c r="V70" s="38">
        <f>SUM($AK70:BD70)/V$57</f>
        <v>436.71700742975997</v>
      </c>
      <c r="W70" s="38">
        <f>SUM($AK70:BE70)/W$57</f>
        <v>435.44191183786671</v>
      </c>
      <c r="X70" s="38">
        <f>SUM($AK70:BF70)/X$57</f>
        <v>434.25727948159999</v>
      </c>
      <c r="Y70" s="38">
        <f>SUM($AK70:BG70)/Y$57</f>
        <v>433.15131080848693</v>
      </c>
      <c r="Z70" s="38">
        <f>SUM($AK70:BH70)/Z$57</f>
        <v>432.11417285813332</v>
      </c>
      <c r="AA70" s="38">
        <f>SUM($AK70:BI70)/AA$57</f>
        <v>431.13760594380801</v>
      </c>
      <c r="AB70" s="38">
        <f>SUM($AK70:BJ70)/AB$57</f>
        <v>430.6461595613539</v>
      </c>
      <c r="AC70" s="38">
        <f>SUM($AK70:BK70)/AC$57</f>
        <v>430.58593142945188</v>
      </c>
      <c r="AD70" s="38">
        <f>SUM($AK70:BL70)/AD$57</f>
        <v>430.91071959268578</v>
      </c>
      <c r="AE70" s="38">
        <f>SUM($AK70:BM70)/AE$57</f>
        <v>431.58069477914489</v>
      </c>
      <c r="AF70" s="38">
        <f>SUM($AK70:BN70)/AF$57</f>
        <v>432.56133828650673</v>
      </c>
      <c r="AJ70" s="39" t="s">
        <v>89</v>
      </c>
      <c r="AK70" s="38">
        <v>660.97024403519913</v>
      </c>
      <c r="AL70" s="38">
        <v>648.01326970666662</v>
      </c>
      <c r="AM70" s="38">
        <v>550.80663485333321</v>
      </c>
      <c r="AN70" s="38">
        <v>453.59999999999991</v>
      </c>
      <c r="AO70" s="38">
        <v>442.55</v>
      </c>
      <c r="AP70" s="38">
        <v>431.5</v>
      </c>
      <c r="AQ70" s="38">
        <v>409.7</v>
      </c>
      <c r="AR70" s="38">
        <v>387.9</v>
      </c>
      <c r="AS70" s="38">
        <v>386.5</v>
      </c>
      <c r="AT70" s="38">
        <v>385.09999999999997</v>
      </c>
      <c r="AU70" s="38">
        <v>387.11999999999995</v>
      </c>
      <c r="AV70" s="38">
        <v>389.14</v>
      </c>
      <c r="AW70" s="38">
        <v>391.15999999999997</v>
      </c>
      <c r="AX70" s="38">
        <v>393.17999999999995</v>
      </c>
      <c r="AY70" s="38">
        <v>395.19999999999993</v>
      </c>
      <c r="AZ70" s="38">
        <v>398.25999999999993</v>
      </c>
      <c r="BA70" s="38">
        <v>401.32</v>
      </c>
      <c r="BB70" s="38">
        <v>404.38</v>
      </c>
      <c r="BC70" s="38">
        <v>407.44</v>
      </c>
      <c r="BD70" s="38">
        <v>410.5</v>
      </c>
      <c r="BE70" s="38">
        <v>409.94</v>
      </c>
      <c r="BF70" s="38">
        <v>409.38</v>
      </c>
      <c r="BG70" s="38">
        <v>408.82</v>
      </c>
      <c r="BH70" s="38">
        <v>408.26</v>
      </c>
      <c r="BI70" s="38">
        <v>407.70000000000005</v>
      </c>
      <c r="BJ70" s="38">
        <v>418.36</v>
      </c>
      <c r="BK70" s="38">
        <v>429.02000000000004</v>
      </c>
      <c r="BL70" s="38">
        <v>439.68</v>
      </c>
      <c r="BM70" s="38">
        <v>450.34000000000003</v>
      </c>
      <c r="BN70" s="38">
        <v>461</v>
      </c>
    </row>
    <row r="71" spans="2:66" x14ac:dyDescent="0.25">
      <c r="B71" s="39" t="s">
        <v>90</v>
      </c>
      <c r="C71" s="38">
        <v>330.25537512473915</v>
      </c>
      <c r="D71" s="38">
        <f>SUM($AK71:AL71)/D$57</f>
        <v>351.83500318903623</v>
      </c>
      <c r="E71" s="38">
        <f>SUM($AK71:AM71)/E$57</f>
        <v>355.7924406682464</v>
      </c>
      <c r="F71" s="38">
        <f>SUM($AK71:AN71)/F$57</f>
        <v>355.3443305011848</v>
      </c>
      <c r="G71" s="38">
        <f>SUM($AK71:AO71)/G$57</f>
        <v>341.66546440094783</v>
      </c>
      <c r="H71" s="38">
        <f>SUM($AK71:AP71)/H$57</f>
        <v>321.37122033412322</v>
      </c>
      <c r="I71" s="38">
        <f>SUM($AK71:AQ71)/I$57</f>
        <v>298.35390314353418</v>
      </c>
      <c r="J71" s="38">
        <f>SUM($AK71:AR71)/J$57</f>
        <v>273.63466525059238</v>
      </c>
      <c r="K71" s="38">
        <f>SUM($AK71:AS71)/K$57</f>
        <v>254.83636911163765</v>
      </c>
      <c r="L71" s="38">
        <f>SUM($AK71:AT71)/L$57</f>
        <v>240.18273220047391</v>
      </c>
      <c r="M71" s="38">
        <f>SUM($AK71:AU71)/M$57</f>
        <v>228.89157472770356</v>
      </c>
      <c r="N71" s="38">
        <f>SUM($AK71:AV71)/N$57</f>
        <v>220.12227683372825</v>
      </c>
      <c r="O71" s="38">
        <f>SUM($AK71:AW71)/O$57</f>
        <v>213.29287092344146</v>
      </c>
      <c r="P71" s="38">
        <f>SUM($AK71:AX71)/P$57</f>
        <v>207.98766585748135</v>
      </c>
      <c r="Q71" s="38">
        <f>SUM($AK71:AY71)/Q$57</f>
        <v>203.9018214669826</v>
      </c>
      <c r="R71" s="38">
        <f>SUM($AK71:AZ71)/R$57</f>
        <v>200.73920762529619</v>
      </c>
      <c r="S71" s="38">
        <f>SUM($AK71:BA71)/S$57</f>
        <v>198.33690129439643</v>
      </c>
      <c r="T71" s="38">
        <f>SUM($AK71:BB71)/T$57</f>
        <v>196.56818455581885</v>
      </c>
      <c r="U71" s="38">
        <f>SUM($AK71:BC71)/U$57</f>
        <v>195.33301694761784</v>
      </c>
      <c r="V71" s="38">
        <f>SUM($AK71:BD71)/V$57</f>
        <v>194.55136610023695</v>
      </c>
      <c r="W71" s="38">
        <f>SUM($AK71:BE71)/W$57</f>
        <v>193.98225342879709</v>
      </c>
      <c r="X71" s="38">
        <f>SUM($AK71:BF71)/X$57</f>
        <v>193.59669645476086</v>
      </c>
      <c r="Y71" s="38">
        <f>SUM($AK71:BG71)/Y$57</f>
        <v>193.37075313064079</v>
      </c>
      <c r="Z71" s="38">
        <f>SUM($AK71:BH71)/Z$57</f>
        <v>193.28447175019744</v>
      </c>
      <c r="AA71" s="38">
        <f>SUM($AK71:BI71)/AA$57</f>
        <v>193.32109288018952</v>
      </c>
      <c r="AB71" s="38">
        <f>SUM($AK71:BJ71)/AB$57</f>
        <v>195.90566623095148</v>
      </c>
      <c r="AC71" s="38">
        <f>SUM($AK71:BK71)/AC$57</f>
        <v>200.75508600017551</v>
      </c>
      <c r="AD71" s="38">
        <f>SUM($AK71:BL71)/AD$57</f>
        <v>207.62669007159781</v>
      </c>
      <c r="AE71" s="38">
        <f>SUM($AK71:BM71)/AE$57</f>
        <v>216.31128696568064</v>
      </c>
      <c r="AF71" s="38">
        <f>SUM($AK71:BN71)/AF$57</f>
        <v>226.62757740015795</v>
      </c>
      <c r="AJ71" s="39" t="s">
        <v>90</v>
      </c>
      <c r="AK71" s="38">
        <v>330.25537512473915</v>
      </c>
      <c r="AL71" s="38">
        <v>373.41463125333337</v>
      </c>
      <c r="AM71" s="38">
        <v>363.70731562666668</v>
      </c>
      <c r="AN71" s="38">
        <v>354</v>
      </c>
      <c r="AO71" s="38">
        <v>286.95</v>
      </c>
      <c r="AP71" s="38">
        <v>219.9</v>
      </c>
      <c r="AQ71" s="38">
        <v>160.25</v>
      </c>
      <c r="AR71" s="38">
        <v>100.60000000000004</v>
      </c>
      <c r="AS71" s="38">
        <v>104.45000000000002</v>
      </c>
      <c r="AT71" s="38">
        <v>108.30000000000001</v>
      </c>
      <c r="AU71" s="38">
        <v>115.98</v>
      </c>
      <c r="AV71" s="38">
        <v>123.66</v>
      </c>
      <c r="AW71" s="38">
        <v>131.34</v>
      </c>
      <c r="AX71" s="38">
        <v>139.01999999999998</v>
      </c>
      <c r="AY71" s="38">
        <v>146.69999999999999</v>
      </c>
      <c r="AZ71" s="38">
        <v>153.29999999999998</v>
      </c>
      <c r="BA71" s="38">
        <v>159.89999999999998</v>
      </c>
      <c r="BB71" s="38">
        <v>166.5</v>
      </c>
      <c r="BC71" s="38">
        <v>173.09999999999997</v>
      </c>
      <c r="BD71" s="38">
        <v>179.7</v>
      </c>
      <c r="BE71" s="38">
        <v>182.6</v>
      </c>
      <c r="BF71" s="38">
        <v>185.49999999999997</v>
      </c>
      <c r="BG71" s="38">
        <v>188.39999999999998</v>
      </c>
      <c r="BH71" s="38">
        <v>191.29999999999998</v>
      </c>
      <c r="BI71" s="38">
        <v>194.20000000000002</v>
      </c>
      <c r="BJ71" s="38">
        <v>260.52</v>
      </c>
      <c r="BK71" s="38">
        <v>326.84000000000003</v>
      </c>
      <c r="BL71" s="38">
        <v>393.15999999999997</v>
      </c>
      <c r="BM71" s="38">
        <v>459.48</v>
      </c>
      <c r="BN71" s="38">
        <v>525.79999999999995</v>
      </c>
    </row>
    <row r="72" spans="2:66" x14ac:dyDescent="0.25">
      <c r="B72" s="39" t="s">
        <v>91</v>
      </c>
      <c r="C72" s="38">
        <v>786.97223986210645</v>
      </c>
      <c r="D72" s="38">
        <f>SUM($AK72:AL72)/D$57</f>
        <v>718.5998592377199</v>
      </c>
      <c r="E72" s="38">
        <f>SUM($AK72:AM72)/E$57</f>
        <v>649.50448592736882</v>
      </c>
      <c r="F72" s="38">
        <f>SUM($AK72:AN72)/F$57</f>
        <v>580.22836444552661</v>
      </c>
      <c r="G72" s="38">
        <f>SUM($AK72:AO72)/G$57</f>
        <v>537.80269155642122</v>
      </c>
      <c r="H72" s="38">
        <f>SUM($AK72:AP72)/H$57</f>
        <v>508.80224296368442</v>
      </c>
      <c r="I72" s="38">
        <f>SUM($AK72:AQ72)/I$57</f>
        <v>488.41620825458665</v>
      </c>
      <c r="J72" s="38">
        <f>SUM($AK72:AR72)/J$57</f>
        <v>473.41418222276332</v>
      </c>
      <c r="K72" s="38">
        <f>SUM($AK72:AS72)/K$57</f>
        <v>465.2181619757896</v>
      </c>
      <c r="L72" s="38">
        <f>SUM($AK72:AT72)/L$57</f>
        <v>461.7863457782106</v>
      </c>
      <c r="M72" s="38">
        <f>SUM($AK72:AU72)/M$57</f>
        <v>459.8639507074642</v>
      </c>
      <c r="N72" s="38">
        <f>SUM($AK72:AV72)/N$57</f>
        <v>459.07362148184217</v>
      </c>
      <c r="O72" s="38">
        <f>SUM($AK72:AW72)/O$57</f>
        <v>459.15411213708506</v>
      </c>
      <c r="P72" s="38">
        <f>SUM($AK72:AX72)/P$57</f>
        <v>459.91881841300756</v>
      </c>
      <c r="Q72" s="38">
        <f>SUM($AK72:AY72)/Q$57</f>
        <v>461.23089718547374</v>
      </c>
      <c r="R72" s="38">
        <f>SUM($AK72:AZ72)/R$57</f>
        <v>462.32771611138162</v>
      </c>
      <c r="S72" s="38">
        <f>SUM($AK72:BA72)/S$57</f>
        <v>463.24726222247682</v>
      </c>
      <c r="T72" s="38">
        <f>SUM($AK72:BB72)/T$57</f>
        <v>464.01908098789477</v>
      </c>
      <c r="U72" s="38">
        <f>SUM($AK72:BC72)/U$57</f>
        <v>464.66649777800558</v>
      </c>
      <c r="V72" s="38">
        <f>SUM($AK72:BD72)/V$57</f>
        <v>465.2081728891053</v>
      </c>
      <c r="W72" s="38">
        <f>SUM($AK72:BE72)/W$57</f>
        <v>465.40968846581461</v>
      </c>
      <c r="X72" s="38">
        <f>SUM($AK72:BF72)/X$57</f>
        <v>465.31742989918661</v>
      </c>
      <c r="Y72" s="38">
        <f>SUM($AK72:BG72)/Y$57</f>
        <v>464.96971555574373</v>
      </c>
      <c r="Z72" s="38">
        <f>SUM($AK72:BH72)/Z$57</f>
        <v>464.39847740758773</v>
      </c>
      <c r="AA72" s="38">
        <f>SUM($AK72:BI72)/AA$57</f>
        <v>463.63053831128423</v>
      </c>
      <c r="AB72" s="38">
        <f>SUM($AK72:BJ72)/AB$57</f>
        <v>463.21244068392718</v>
      </c>
      <c r="AC72" s="38">
        <f>SUM($AK72:BK72)/AC$57</f>
        <v>463.1053132511891</v>
      </c>
      <c r="AD72" s="38">
        <f>SUM($AK72:BL72)/AD$57</f>
        <v>463.27583777793234</v>
      </c>
      <c r="AE72" s="38">
        <f>SUM($AK72:BM72)/AE$57</f>
        <v>463.69529164765885</v>
      </c>
      <c r="AF72" s="38">
        <f>SUM($AK72:BN72)/AF$57</f>
        <v>464.33878192607023</v>
      </c>
      <c r="AJ72" s="39" t="s">
        <v>91</v>
      </c>
      <c r="AK72" s="38">
        <v>786.97223986210645</v>
      </c>
      <c r="AL72" s="38">
        <v>650.22747861333335</v>
      </c>
      <c r="AM72" s="38">
        <v>511.31373930666666</v>
      </c>
      <c r="AN72" s="38">
        <v>372.4</v>
      </c>
      <c r="AO72" s="38">
        <v>368.1</v>
      </c>
      <c r="AP72" s="38">
        <v>363.80000000000007</v>
      </c>
      <c r="AQ72" s="38">
        <v>366.1</v>
      </c>
      <c r="AR72" s="38">
        <v>368.4</v>
      </c>
      <c r="AS72" s="38">
        <v>399.65</v>
      </c>
      <c r="AT72" s="38">
        <v>430.90000000000003</v>
      </c>
      <c r="AU72" s="38">
        <v>440.64000000000004</v>
      </c>
      <c r="AV72" s="38">
        <v>450.38</v>
      </c>
      <c r="AW72" s="38">
        <v>460.12</v>
      </c>
      <c r="AX72" s="38">
        <v>469.86</v>
      </c>
      <c r="AY72" s="38">
        <v>479.6</v>
      </c>
      <c r="AZ72" s="38">
        <v>478.78000000000003</v>
      </c>
      <c r="BA72" s="38">
        <v>477.96</v>
      </c>
      <c r="BB72" s="38">
        <v>477.14</v>
      </c>
      <c r="BC72" s="38">
        <v>476.32</v>
      </c>
      <c r="BD72" s="38">
        <v>475.5</v>
      </c>
      <c r="BE72" s="38">
        <v>469.44</v>
      </c>
      <c r="BF72" s="38">
        <v>463.38</v>
      </c>
      <c r="BG72" s="38">
        <v>457.32</v>
      </c>
      <c r="BH72" s="38">
        <v>451.26</v>
      </c>
      <c r="BI72" s="38">
        <v>445.20000000000005</v>
      </c>
      <c r="BJ72" s="38">
        <v>452.76000000000005</v>
      </c>
      <c r="BK72" s="38">
        <v>460.32000000000005</v>
      </c>
      <c r="BL72" s="38">
        <v>467.88000000000005</v>
      </c>
      <c r="BM72" s="38">
        <v>475.44000000000005</v>
      </c>
      <c r="BN72" s="38">
        <v>483.00000000000006</v>
      </c>
    </row>
    <row r="73" spans="2:66" x14ac:dyDescent="0.25">
      <c r="B73" s="39" t="s">
        <v>92</v>
      </c>
      <c r="C73" s="38">
        <v>357.78191055066674</v>
      </c>
      <c r="D73" s="38">
        <f>SUM($AK73:AL73)/D$57</f>
        <v>387.91059757400006</v>
      </c>
      <c r="E73" s="38">
        <f>SUM($AK73:AM73)/E$57</f>
        <v>411.99694581555559</v>
      </c>
      <c r="F73" s="38">
        <f>SUM($AK73:AN73)/F$57</f>
        <v>434.57270936166674</v>
      </c>
      <c r="G73" s="38">
        <f>SUM($AK73:AO73)/G$57</f>
        <v>444.22816748933337</v>
      </c>
      <c r="H73" s="38">
        <f>SUM($AK73:AP73)/H$57</f>
        <v>447.42347290777781</v>
      </c>
      <c r="I73" s="38">
        <f>SUM($AK73:AQ73)/I$57</f>
        <v>445.44869106380958</v>
      </c>
      <c r="J73" s="38">
        <f>SUM($AK73:AR73)/J$57</f>
        <v>440.24260468083338</v>
      </c>
      <c r="K73" s="38">
        <f>SUM($AK73:AS73)/K$57</f>
        <v>435.69898193851856</v>
      </c>
      <c r="L73" s="38">
        <f>SUM($AK73:AT73)/L$57</f>
        <v>431.61908374466668</v>
      </c>
      <c r="M73" s="38">
        <f>SUM($AK73:AU73)/M$57</f>
        <v>427.80280340424247</v>
      </c>
      <c r="N73" s="38">
        <f>SUM($AK73:AV73)/N$57</f>
        <v>424.1842364538889</v>
      </c>
      <c r="O73" s="38">
        <f>SUM($AK73:AW73)/O$57</f>
        <v>420.71775672666666</v>
      </c>
      <c r="P73" s="38">
        <f>SUM($AK73:AX73)/P$57</f>
        <v>417.3707741033333</v>
      </c>
      <c r="Q73" s="38">
        <f>SUM($AK73:AY73)/Q$57</f>
        <v>414.11938916311112</v>
      </c>
      <c r="R73" s="38">
        <f>SUM($AK73:AZ73)/R$57</f>
        <v>410.85942734041669</v>
      </c>
      <c r="S73" s="38">
        <f>SUM($AK73:BA73)/S$57</f>
        <v>407.59240220274512</v>
      </c>
      <c r="T73" s="38">
        <f>SUM($AK73:BB73)/T$57</f>
        <v>404.31949096925928</v>
      </c>
      <c r="U73" s="38">
        <f>SUM($AK73:BC73)/U$57</f>
        <v>401.04162302350881</v>
      </c>
      <c r="V73" s="38">
        <f>SUM($AK73:BD73)/V$57</f>
        <v>397.75954187233333</v>
      </c>
      <c r="W73" s="38">
        <f>SUM($AK73:BE73)/W$57</f>
        <v>394.1652779736508</v>
      </c>
      <c r="X73" s="38">
        <f>SUM($AK73:BF73)/X$57</f>
        <v>390.30140170212121</v>
      </c>
      <c r="Y73" s="38">
        <f>SUM($AK73:BG73)/Y$57</f>
        <v>386.20307988898554</v>
      </c>
      <c r="Z73" s="38">
        <f>SUM($AK73:BH73)/Z$57</f>
        <v>381.89961822694448</v>
      </c>
      <c r="AA73" s="38">
        <f>SUM($AK73:BI73)/AA$57</f>
        <v>377.41563349786668</v>
      </c>
      <c r="AB73" s="38">
        <f>SUM($AK73:BJ73)/AB$57</f>
        <v>374.81118605564103</v>
      </c>
      <c r="AC73" s="38">
        <f>SUM($AK73:BK73)/AC$57</f>
        <v>373.87743842395065</v>
      </c>
      <c r="AD73" s="38">
        <f>SUM($AK73:BL73)/AD$57</f>
        <v>374.43538705166668</v>
      </c>
      <c r="AE73" s="38">
        <f>SUM($AK73:BM73)/AE$57</f>
        <v>376.33071853264369</v>
      </c>
      <c r="AF73" s="38">
        <f>SUM($AK73:BN73)/AF$57</f>
        <v>379.42969458155557</v>
      </c>
      <c r="AJ73" s="39" t="s">
        <v>92</v>
      </c>
      <c r="AK73" s="38">
        <v>357.78191055066674</v>
      </c>
      <c r="AL73" s="38">
        <v>418.03928459733339</v>
      </c>
      <c r="AM73" s="38">
        <v>460.16964229866676</v>
      </c>
      <c r="AN73" s="38">
        <v>502.30000000000007</v>
      </c>
      <c r="AO73" s="38">
        <v>482.84999999999997</v>
      </c>
      <c r="AP73" s="38">
        <v>463.4</v>
      </c>
      <c r="AQ73" s="38">
        <v>433.6</v>
      </c>
      <c r="AR73" s="38">
        <v>403.80000000000007</v>
      </c>
      <c r="AS73" s="38">
        <v>399.35</v>
      </c>
      <c r="AT73" s="38">
        <v>394.9</v>
      </c>
      <c r="AU73" s="38">
        <v>389.64</v>
      </c>
      <c r="AV73" s="38">
        <v>384.38</v>
      </c>
      <c r="AW73" s="38">
        <v>379.12</v>
      </c>
      <c r="AX73" s="38">
        <v>373.86</v>
      </c>
      <c r="AY73" s="38">
        <v>368.6</v>
      </c>
      <c r="AZ73" s="38">
        <v>361.96</v>
      </c>
      <c r="BA73" s="38">
        <v>355.32</v>
      </c>
      <c r="BB73" s="38">
        <v>348.67999999999995</v>
      </c>
      <c r="BC73" s="38">
        <v>342.03999999999996</v>
      </c>
      <c r="BD73" s="38">
        <v>335.4</v>
      </c>
      <c r="BE73" s="38">
        <v>322.27999999999997</v>
      </c>
      <c r="BF73" s="38">
        <v>309.15999999999997</v>
      </c>
      <c r="BG73" s="38">
        <v>296.04000000000002</v>
      </c>
      <c r="BH73" s="38">
        <v>282.92</v>
      </c>
      <c r="BI73" s="38">
        <v>269.80000000000007</v>
      </c>
      <c r="BJ73" s="38">
        <v>309.70000000000005</v>
      </c>
      <c r="BK73" s="38">
        <v>349.6</v>
      </c>
      <c r="BL73" s="38">
        <v>389.5</v>
      </c>
      <c r="BM73" s="38">
        <v>429.4</v>
      </c>
      <c r="BN73" s="38">
        <v>469.29999999999995</v>
      </c>
    </row>
    <row r="74" spans="2:66" x14ac:dyDescent="0.25">
      <c r="B74" s="39" t="s">
        <v>93</v>
      </c>
      <c r="C74" s="38">
        <v>365.84323686836615</v>
      </c>
      <c r="D74" s="38">
        <f>SUM($AK74:AL74)/D$57</f>
        <v>377.48812461551643</v>
      </c>
      <c r="E74" s="38">
        <f>SUM($AK74:AM74)/E$57</f>
        <v>381.11425180412203</v>
      </c>
      <c r="F74" s="38">
        <f>SUM($AK74:AN74)/F$57</f>
        <v>382.73568885309157</v>
      </c>
      <c r="G74" s="38">
        <f>SUM($AK74:AO74)/G$57</f>
        <v>378.21855108247325</v>
      </c>
      <c r="H74" s="38">
        <f>SUM($AK74:AP74)/H$57</f>
        <v>370.63212590206103</v>
      </c>
      <c r="I74" s="38">
        <f>SUM($AK74:AQ74)/I$57</f>
        <v>360.98467934462371</v>
      </c>
      <c r="J74" s="38">
        <f>SUM($AK74:AR74)/J$57</f>
        <v>350.04909442654576</v>
      </c>
      <c r="K74" s="38">
        <f>SUM($AK74:AS74)/K$57</f>
        <v>339.0714172680407</v>
      </c>
      <c r="L74" s="38">
        <f>SUM($AK74:AT74)/L$57</f>
        <v>328.06427554123661</v>
      </c>
      <c r="M74" s="38">
        <f>SUM($AK74:AU74)/M$57</f>
        <v>318.48388685566965</v>
      </c>
      <c r="N74" s="38">
        <f>SUM($AK74:AV74)/N$57</f>
        <v>309.97356295103049</v>
      </c>
      <c r="O74" s="38">
        <f>SUM($AK74:AW74)/O$57</f>
        <v>302.28636580095122</v>
      </c>
      <c r="P74" s="38">
        <f>SUM($AK74:AX74)/P$57</f>
        <v>295.24591110088329</v>
      </c>
      <c r="Q74" s="38">
        <f>SUM($AK74:AY74)/Q$57</f>
        <v>288.72285036082434</v>
      </c>
      <c r="R74" s="38">
        <f>SUM($AK74:AZ74)/R$57</f>
        <v>282.75767221327283</v>
      </c>
      <c r="S74" s="38">
        <f>SUM($AK74:BA74)/S$57</f>
        <v>277.25192678896263</v>
      </c>
      <c r="T74" s="38">
        <f>SUM($AK74:BB74)/T$57</f>
        <v>272.1290419673536</v>
      </c>
      <c r="U74" s="38">
        <f>SUM($AK74:BC74)/U$57</f>
        <v>267.32856607433501</v>
      </c>
      <c r="V74" s="38">
        <f>SUM($AK74:BD74)/V$57</f>
        <v>262.80213777061829</v>
      </c>
      <c r="W74" s="38">
        <f>SUM($AK74:BE74)/W$57</f>
        <v>258.47536930535068</v>
      </c>
      <c r="X74" s="38">
        <f>SUM($AK74:BF74)/X$57</f>
        <v>254.32103433692566</v>
      </c>
      <c r="Y74" s="38">
        <f>SUM($AK74:BG74)/Y$57</f>
        <v>250.31664153966804</v>
      </c>
      <c r="Z74" s="38">
        <f>SUM($AK74:BH74)/Z$57</f>
        <v>246.44344814218186</v>
      </c>
      <c r="AA74" s="38">
        <f>SUM($AK74:BI74)/AA$57</f>
        <v>242.68571021649458</v>
      </c>
      <c r="AB74" s="38">
        <f>SUM($AK74:BJ74)/AB$57</f>
        <v>238.93625982355249</v>
      </c>
      <c r="AC74" s="38">
        <f>SUM($AK74:BK74)/AC$57</f>
        <v>235.19417612638387</v>
      </c>
      <c r="AD74" s="38">
        <f>SUM($AK74:BL74)/AD$57</f>
        <v>231.45866983615588</v>
      </c>
      <c r="AE74" s="38">
        <f>SUM($AK74:BM74)/AE$57</f>
        <v>227.72906053146085</v>
      </c>
      <c r="AF74" s="38">
        <f>SUM($AK74:BN74)/AF$57</f>
        <v>224.00475851374549</v>
      </c>
      <c r="AJ74" s="39" t="s">
        <v>93</v>
      </c>
      <c r="AK74" s="38">
        <v>365.84323686836615</v>
      </c>
      <c r="AL74" s="38">
        <v>389.1330123626667</v>
      </c>
      <c r="AM74" s="38">
        <v>388.36650618133336</v>
      </c>
      <c r="AN74" s="38">
        <v>387.6</v>
      </c>
      <c r="AO74" s="38">
        <v>360.15</v>
      </c>
      <c r="AP74" s="38">
        <v>332.69999999999993</v>
      </c>
      <c r="AQ74" s="38">
        <v>303.09999999999997</v>
      </c>
      <c r="AR74" s="38">
        <v>273.5</v>
      </c>
      <c r="AS74" s="38">
        <v>251.25</v>
      </c>
      <c r="AT74" s="38">
        <v>229</v>
      </c>
      <c r="AU74" s="38">
        <v>222.68</v>
      </c>
      <c r="AV74" s="38">
        <v>216.36</v>
      </c>
      <c r="AW74" s="38">
        <v>210.04000000000002</v>
      </c>
      <c r="AX74" s="38">
        <v>203.72</v>
      </c>
      <c r="AY74" s="38">
        <v>197.4</v>
      </c>
      <c r="AZ74" s="38">
        <v>193.28000000000003</v>
      </c>
      <c r="BA74" s="38">
        <v>189.16000000000003</v>
      </c>
      <c r="BB74" s="38">
        <v>185.04000000000002</v>
      </c>
      <c r="BC74" s="38">
        <v>180.92000000000002</v>
      </c>
      <c r="BD74" s="38">
        <v>176.8</v>
      </c>
      <c r="BE74" s="38">
        <v>171.94000000000003</v>
      </c>
      <c r="BF74" s="38">
        <v>167.08</v>
      </c>
      <c r="BG74" s="38">
        <v>162.22000000000003</v>
      </c>
      <c r="BH74" s="38">
        <v>157.36000000000001</v>
      </c>
      <c r="BI74" s="38">
        <v>152.5</v>
      </c>
      <c r="BJ74" s="38">
        <v>145.20000000000002</v>
      </c>
      <c r="BK74" s="38">
        <v>137.9</v>
      </c>
      <c r="BL74" s="38">
        <v>130.6</v>
      </c>
      <c r="BM74" s="38">
        <v>123.3</v>
      </c>
      <c r="BN74" s="38">
        <v>116</v>
      </c>
    </row>
    <row r="75" spans="2:66" x14ac:dyDescent="0.25">
      <c r="B75" s="39" t="s">
        <v>94</v>
      </c>
      <c r="C75" s="38">
        <v>235.84868003265896</v>
      </c>
      <c r="D75" s="38">
        <f>SUM($AK75:AL75)/D$57</f>
        <v>292.33213947232946</v>
      </c>
      <c r="E75" s="38">
        <f>SUM($AK75:AM75)/E$57</f>
        <v>321.29069280021963</v>
      </c>
      <c r="F75" s="38">
        <f>SUM($AK75:AN75)/F$57</f>
        <v>343.36801960016476</v>
      </c>
      <c r="G75" s="38">
        <f>SUM($AK75:AO75)/G$57</f>
        <v>350.35441568013181</v>
      </c>
      <c r="H75" s="38">
        <f>SUM($AK75:AP75)/H$57</f>
        <v>349.79534640010979</v>
      </c>
      <c r="I75" s="38">
        <f>SUM($AK75:AQ75)/I$57</f>
        <v>343.90315405723697</v>
      </c>
      <c r="J75" s="38">
        <f>SUM($AK75:AR75)/J$57</f>
        <v>334.67775980008236</v>
      </c>
      <c r="K75" s="38">
        <f>SUM($AK75:AS75)/K$57</f>
        <v>326.75245315562876</v>
      </c>
      <c r="L75" s="38">
        <f>SUM($AK75:AT75)/L$57</f>
        <v>319.73720784006588</v>
      </c>
      <c r="M75" s="38">
        <f>SUM($AK75:AU75)/M$57</f>
        <v>314.0992798546053</v>
      </c>
      <c r="N75" s="38">
        <f>SUM($AK75:AV75)/N$57</f>
        <v>309.49433986672153</v>
      </c>
      <c r="O75" s="38">
        <f>SUM($AK75:AW75)/O$57</f>
        <v>305.68400603081989</v>
      </c>
      <c r="P75" s="38">
        <f>SUM($AK75:AX75)/P$57</f>
        <v>302.49800560004707</v>
      </c>
      <c r="Q75" s="38">
        <f>SUM($AK75:AY75)/Q$57</f>
        <v>299.81147189337725</v>
      </c>
      <c r="R75" s="38">
        <f>SUM($AK75:AZ75)/R$57</f>
        <v>297.58950490004116</v>
      </c>
      <c r="S75" s="38">
        <f>SUM($AK75:BA75)/S$57</f>
        <v>295.75012225886223</v>
      </c>
      <c r="T75" s="38">
        <f>SUM($AK75:BB75)/T$57</f>
        <v>294.2295599111477</v>
      </c>
      <c r="U75" s="38">
        <f>SUM($AK75:BC75)/U$57</f>
        <v>292.97747781056097</v>
      </c>
      <c r="V75" s="38">
        <f>SUM($AK75:BD75)/V$57</f>
        <v>291.95360392003289</v>
      </c>
      <c r="W75" s="38">
        <f>SUM($AK75:BE75)/W$57</f>
        <v>291.04819420955511</v>
      </c>
      <c r="X75" s="38">
        <f>SUM($AK75:BF75)/X$57</f>
        <v>290.24509447275716</v>
      </c>
      <c r="Y75" s="38">
        <f>SUM($AK75:BG75)/Y$57</f>
        <v>289.53095993046338</v>
      </c>
      <c r="Z75" s="38">
        <f>SUM($AK75:BH75)/Z$57</f>
        <v>288.89466993336072</v>
      </c>
      <c r="AA75" s="38">
        <f>SUM($AK75:BI75)/AA$57</f>
        <v>288.32688313602631</v>
      </c>
      <c r="AB75" s="38">
        <f>SUM($AK75:BJ75)/AB$57</f>
        <v>287.32584916925606</v>
      </c>
      <c r="AC75" s="38">
        <f>SUM($AK75:BK75)/AC$57</f>
        <v>285.93970660743173</v>
      </c>
      <c r="AD75" s="38">
        <f>SUM($AK75:BL75)/AD$57</f>
        <v>284.20971708573774</v>
      </c>
      <c r="AE75" s="38">
        <f>SUM($AK75:BM75)/AE$57</f>
        <v>282.17145097933303</v>
      </c>
      <c r="AF75" s="38">
        <f>SUM($AK75:BN75)/AF$57</f>
        <v>279.85573594668858</v>
      </c>
      <c r="AJ75" s="39" t="s">
        <v>94</v>
      </c>
      <c r="AK75" s="38">
        <v>235.84868003265896</v>
      </c>
      <c r="AL75" s="38">
        <v>348.81559891199998</v>
      </c>
      <c r="AM75" s="38">
        <v>379.20779945599998</v>
      </c>
      <c r="AN75" s="38">
        <v>409.6</v>
      </c>
      <c r="AO75" s="38">
        <v>378.3</v>
      </c>
      <c r="AP75" s="38">
        <v>347</v>
      </c>
      <c r="AQ75" s="38">
        <v>308.55</v>
      </c>
      <c r="AR75" s="38">
        <v>270.10000000000002</v>
      </c>
      <c r="AS75" s="38">
        <v>263.35000000000002</v>
      </c>
      <c r="AT75" s="38">
        <v>256.59999999999997</v>
      </c>
      <c r="AU75" s="38">
        <v>257.71999999999997</v>
      </c>
      <c r="AV75" s="38">
        <v>258.83999999999997</v>
      </c>
      <c r="AW75" s="38">
        <v>259.95999999999998</v>
      </c>
      <c r="AX75" s="38">
        <v>261.07999999999993</v>
      </c>
      <c r="AY75" s="38">
        <v>262.19999999999993</v>
      </c>
      <c r="AZ75" s="38">
        <v>264.25999999999993</v>
      </c>
      <c r="BA75" s="38">
        <v>266.32</v>
      </c>
      <c r="BB75" s="38">
        <v>268.38</v>
      </c>
      <c r="BC75" s="38">
        <v>270.44</v>
      </c>
      <c r="BD75" s="38">
        <v>272.50000000000006</v>
      </c>
      <c r="BE75" s="38">
        <v>272.94000000000005</v>
      </c>
      <c r="BF75" s="38">
        <v>273.38000000000005</v>
      </c>
      <c r="BG75" s="38">
        <v>273.82000000000005</v>
      </c>
      <c r="BH75" s="38">
        <v>274.26000000000005</v>
      </c>
      <c r="BI75" s="38">
        <v>274.7</v>
      </c>
      <c r="BJ75" s="38">
        <v>262.3</v>
      </c>
      <c r="BK75" s="38">
        <v>249.9</v>
      </c>
      <c r="BL75" s="38">
        <v>237.5</v>
      </c>
      <c r="BM75" s="38">
        <v>225.1</v>
      </c>
      <c r="BN75" s="38">
        <v>212.7</v>
      </c>
    </row>
    <row r="76" spans="2:66" x14ac:dyDescent="0.25">
      <c r="B76" s="39" t="s">
        <v>95</v>
      </c>
      <c r="C76" s="38">
        <v>141.39435725301641</v>
      </c>
      <c r="D76" s="38">
        <f>SUM($AK76:AL76)/D$57</f>
        <v>164.55733815717485</v>
      </c>
      <c r="E76" s="38">
        <f>SUM($AK76:AM76)/E$57</f>
        <v>188.07494528167209</v>
      </c>
      <c r="F76" s="38">
        <f>SUM($AK76:AN76)/F$57</f>
        <v>211.68120896125407</v>
      </c>
      <c r="G76" s="38">
        <f>SUM($AK76:AO76)/G$57</f>
        <v>221.12496716900324</v>
      </c>
      <c r="H76" s="38">
        <f>SUM($AK76:AP76)/H$57</f>
        <v>223.48747264083602</v>
      </c>
      <c r="I76" s="38">
        <f>SUM($AK76:AQ76)/I$57</f>
        <v>221.58926226357374</v>
      </c>
      <c r="J76" s="38">
        <f>SUM($AK76:AR76)/J$57</f>
        <v>217.02810448062701</v>
      </c>
      <c r="K76" s="38">
        <f>SUM($AK76:AS76)/K$57</f>
        <v>212.28053731611288</v>
      </c>
      <c r="L76" s="38">
        <f>SUM($AK76:AT76)/L$57</f>
        <v>207.40248358450162</v>
      </c>
      <c r="M76" s="38">
        <f>SUM($AK76:AU76)/M$57</f>
        <v>203.27498507681966</v>
      </c>
      <c r="N76" s="38">
        <f>SUM($AK76:AV76)/N$57</f>
        <v>199.71040298708468</v>
      </c>
      <c r="O76" s="38">
        <f>SUM($AK76:AW76)/O$57</f>
        <v>196.57883352653971</v>
      </c>
      <c r="P76" s="38">
        <f>SUM($AK76:AX76)/P$57</f>
        <v>193.78748827464401</v>
      </c>
      <c r="Q76" s="38">
        <f>SUM($AK76:AY76)/Q$57</f>
        <v>191.26832238966776</v>
      </c>
      <c r="R76" s="38">
        <f>SUM($AK76:AZ76)/R$57</f>
        <v>189.15405224031352</v>
      </c>
      <c r="S76" s="38">
        <f>SUM($AK76:BA76)/S$57</f>
        <v>187.37322563794214</v>
      </c>
      <c r="T76" s="38">
        <f>SUM($AK76:BB76)/T$57</f>
        <v>185.87026865805649</v>
      </c>
      <c r="U76" s="38">
        <f>SUM($AK76:BC76)/U$57</f>
        <v>184.60130714973772</v>
      </c>
      <c r="V76" s="38">
        <f>SUM($AK76:BD76)/V$57</f>
        <v>183.53124179225082</v>
      </c>
      <c r="W76" s="38">
        <f>SUM($AK76:BE76)/W$57</f>
        <v>182.61165884976268</v>
      </c>
      <c r="X76" s="38">
        <f>SUM($AK76:BF76)/X$57</f>
        <v>181.82203799295527</v>
      </c>
      <c r="Y76" s="38">
        <f>SUM($AK76:BG76)/Y$57</f>
        <v>181.14542764543549</v>
      </c>
      <c r="Z76" s="38">
        <f>SUM($AK76:BH76)/Z$57</f>
        <v>180.56770149354233</v>
      </c>
      <c r="AA76" s="38">
        <f>SUM($AK76:BI76)/AA$57</f>
        <v>180.07699343380062</v>
      </c>
      <c r="AB76" s="38">
        <f>SUM($AK76:BJ76)/AB$57</f>
        <v>179.54326291711598</v>
      </c>
      <c r="AC76" s="38">
        <f>SUM($AK76:BK76)/AC$57</f>
        <v>178.97129021648209</v>
      </c>
      <c r="AD76" s="38">
        <f>SUM($AK76:BL76)/AD$57</f>
        <v>178.36517270875058</v>
      </c>
      <c r="AE76" s="38">
        <f>SUM($AK76:BM76)/AE$57</f>
        <v>177.72844261534536</v>
      </c>
      <c r="AF76" s="38">
        <f>SUM($AK76:BN76)/AF$57</f>
        <v>177.06416119483387</v>
      </c>
      <c r="AJ76" s="39" t="s">
        <v>95</v>
      </c>
      <c r="AK76" s="38">
        <v>141.39435725301641</v>
      </c>
      <c r="AL76" s="38">
        <v>187.7203190613333</v>
      </c>
      <c r="AM76" s="38">
        <v>235.11015953066664</v>
      </c>
      <c r="AN76" s="38">
        <v>282.5</v>
      </c>
      <c r="AO76" s="38">
        <v>258.89999999999998</v>
      </c>
      <c r="AP76" s="38">
        <v>235.29999999999995</v>
      </c>
      <c r="AQ76" s="38">
        <v>210.19999999999996</v>
      </c>
      <c r="AR76" s="38">
        <v>185.09999999999997</v>
      </c>
      <c r="AS76" s="38">
        <v>174.29999999999998</v>
      </c>
      <c r="AT76" s="38">
        <v>163.5</v>
      </c>
      <c r="AU76" s="38">
        <v>162</v>
      </c>
      <c r="AV76" s="38">
        <v>160.5</v>
      </c>
      <c r="AW76" s="38">
        <v>159</v>
      </c>
      <c r="AX76" s="38">
        <v>157.5</v>
      </c>
      <c r="AY76" s="38">
        <v>156</v>
      </c>
      <c r="AZ76" s="38">
        <v>157.44</v>
      </c>
      <c r="BA76" s="38">
        <v>158.88</v>
      </c>
      <c r="BB76" s="38">
        <v>160.32</v>
      </c>
      <c r="BC76" s="38">
        <v>161.76</v>
      </c>
      <c r="BD76" s="38">
        <v>163.19999999999999</v>
      </c>
      <c r="BE76" s="38">
        <v>164.22</v>
      </c>
      <c r="BF76" s="38">
        <v>165.23999999999998</v>
      </c>
      <c r="BG76" s="38">
        <v>166.26</v>
      </c>
      <c r="BH76" s="38">
        <v>167.28</v>
      </c>
      <c r="BI76" s="38">
        <v>168.3</v>
      </c>
      <c r="BJ76" s="38">
        <v>166.20000000000002</v>
      </c>
      <c r="BK76" s="38">
        <v>164.10000000000002</v>
      </c>
      <c r="BL76" s="38">
        <v>162</v>
      </c>
      <c r="BM76" s="38">
        <v>159.9</v>
      </c>
      <c r="BN76" s="38">
        <v>157.80000000000001</v>
      </c>
    </row>
    <row r="77" spans="2:66" x14ac:dyDescent="0.25">
      <c r="B77" s="39" t="s">
        <v>96</v>
      </c>
      <c r="C77" s="38">
        <v>357.3723124376304</v>
      </c>
      <c r="D77" s="38">
        <f>SUM($AK77:AL77)/D$57</f>
        <v>403.80461600281518</v>
      </c>
      <c r="E77" s="38">
        <f>SUM($AK77:AM77)/E$57</f>
        <v>416.60923059654345</v>
      </c>
      <c r="F77" s="38">
        <f>SUM($AK77:AN77)/F$57</f>
        <v>421.00692294740759</v>
      </c>
      <c r="G77" s="38">
        <f>SUM($AK77:AO77)/G$57</f>
        <v>422.34553835792605</v>
      </c>
      <c r="H77" s="38">
        <f>SUM($AK77:AP77)/H$57</f>
        <v>422.15461529827166</v>
      </c>
      <c r="I77" s="38">
        <f>SUM($AK77:AQ77)/I$57</f>
        <v>421.56824168423282</v>
      </c>
      <c r="J77" s="38">
        <f>SUM($AK77:AR77)/J$57</f>
        <v>420.73471147370373</v>
      </c>
      <c r="K77" s="38">
        <f>SUM($AK77:AS77)/K$57</f>
        <v>420.04196575440329</v>
      </c>
      <c r="L77" s="38">
        <f>SUM($AK77:AT77)/L$57</f>
        <v>419.44776917896297</v>
      </c>
      <c r="M77" s="38">
        <f>SUM($AK77:AU77)/M$57</f>
        <v>419.2416083445118</v>
      </c>
      <c r="N77" s="38">
        <f>SUM($AK77:AV77)/N$57</f>
        <v>419.3264743158025</v>
      </c>
      <c r="O77" s="38">
        <f>SUM($AK77:AW77)/O$57</f>
        <v>419.63520706074081</v>
      </c>
      <c r="P77" s="38">
        <f>SUM($AK77:AX77)/P$57</f>
        <v>420.11983512783075</v>
      </c>
      <c r="Q77" s="38">
        <f>SUM($AK77:AY77)/Q$57</f>
        <v>420.74517945264205</v>
      </c>
      <c r="R77" s="38">
        <f>SUM($AK77:AZ77)/R$57</f>
        <v>421.3286057368519</v>
      </c>
      <c r="S77" s="38">
        <f>SUM($AK77:BA77)/S$57</f>
        <v>421.87751128174295</v>
      </c>
      <c r="T77" s="38">
        <f>SUM($AK77:BB77)/T$57</f>
        <v>422.39764954386834</v>
      </c>
      <c r="U77" s="38">
        <f>SUM($AK77:BC77)/U$57</f>
        <v>422.89356272576998</v>
      </c>
      <c r="V77" s="38">
        <f>SUM($AK77:BD77)/V$57</f>
        <v>423.36888458948152</v>
      </c>
      <c r="W77" s="38">
        <f>SUM($AK77:BE77)/W$57</f>
        <v>423.77322341855387</v>
      </c>
      <c r="X77" s="38">
        <f>SUM($AK77:BF77)/X$57</f>
        <v>424.11625871771048</v>
      </c>
      <c r="Y77" s="38">
        <f>SUM($AK77:BG77)/Y$57</f>
        <v>424.40598659954918</v>
      </c>
      <c r="Z77" s="38">
        <f>SUM($AK77:BH77)/Z$57</f>
        <v>424.64907049123462</v>
      </c>
      <c r="AA77" s="38">
        <f>SUM($AK77:BI77)/AA$57</f>
        <v>424.85110767158528</v>
      </c>
      <c r="AB77" s="38">
        <f>SUM($AK77:BJ77)/AB$57</f>
        <v>425.01068045344738</v>
      </c>
      <c r="AC77" s="38">
        <f>SUM($AK77:BK77)/AC$57</f>
        <v>425.13250710331965</v>
      </c>
      <c r="AD77" s="38">
        <f>SUM($AK77:BL77)/AD$57</f>
        <v>425.22063184962968</v>
      </c>
      <c r="AE77" s="38">
        <f>SUM($AK77:BM77)/AE$57</f>
        <v>425.27854109619415</v>
      </c>
      <c r="AF77" s="38">
        <f>SUM($AK77:BN77)/AF$57</f>
        <v>425.30925639298772</v>
      </c>
      <c r="AJ77" s="39" t="s">
        <v>96</v>
      </c>
      <c r="AK77" s="38">
        <v>357.3723124376304</v>
      </c>
      <c r="AL77" s="38">
        <v>450.23691956799996</v>
      </c>
      <c r="AM77" s="38">
        <v>442.21845978399995</v>
      </c>
      <c r="AN77" s="38">
        <v>434.19999999999993</v>
      </c>
      <c r="AO77" s="38">
        <v>427.7</v>
      </c>
      <c r="AP77" s="38">
        <v>421.19999999999993</v>
      </c>
      <c r="AQ77" s="38">
        <v>418.04999999999995</v>
      </c>
      <c r="AR77" s="38">
        <v>414.89999999999992</v>
      </c>
      <c r="AS77" s="38">
        <v>414.5</v>
      </c>
      <c r="AT77" s="38">
        <v>414.1</v>
      </c>
      <c r="AU77" s="38">
        <v>417.18</v>
      </c>
      <c r="AV77" s="38">
        <v>420.26000000000005</v>
      </c>
      <c r="AW77" s="38">
        <v>423.34000000000003</v>
      </c>
      <c r="AX77" s="38">
        <v>426.42</v>
      </c>
      <c r="AY77" s="38">
        <v>429.5</v>
      </c>
      <c r="AZ77" s="38">
        <v>430.08</v>
      </c>
      <c r="BA77" s="38">
        <v>430.66</v>
      </c>
      <c r="BB77" s="38">
        <v>431.24</v>
      </c>
      <c r="BC77" s="38">
        <v>431.82</v>
      </c>
      <c r="BD77" s="38">
        <v>432.39999999999992</v>
      </c>
      <c r="BE77" s="38">
        <v>431.85999999999996</v>
      </c>
      <c r="BF77" s="38">
        <v>431.31999999999994</v>
      </c>
      <c r="BG77" s="38">
        <v>430.78</v>
      </c>
      <c r="BH77" s="38">
        <v>430.23999999999995</v>
      </c>
      <c r="BI77" s="38">
        <v>429.69999999999987</v>
      </c>
      <c r="BJ77" s="38">
        <v>428.99999999999989</v>
      </c>
      <c r="BK77" s="38">
        <v>428.2999999999999</v>
      </c>
      <c r="BL77" s="38">
        <v>427.59999999999991</v>
      </c>
      <c r="BM77" s="38">
        <v>426.89999999999992</v>
      </c>
      <c r="BN77" s="38">
        <v>426.19999999999993</v>
      </c>
    </row>
    <row r="78" spans="2:66" x14ac:dyDescent="0.25">
      <c r="B78" s="39" t="s">
        <v>97</v>
      </c>
      <c r="C78" s="38">
        <v>339.0111584868003</v>
      </c>
      <c r="D78" s="38">
        <f>SUM($AK78:AL78)/D$57</f>
        <v>342.80129562740012</v>
      </c>
      <c r="E78" s="38">
        <f>SUM($AK78:AM78)/E$57</f>
        <v>333.86610254626675</v>
      </c>
      <c r="F78" s="38">
        <f>SUM($AK78:AN78)/F$57</f>
        <v>321.74957690970001</v>
      </c>
      <c r="G78" s="38">
        <f>SUM($AK78:AO78)/G$57</f>
        <v>302.30966152776</v>
      </c>
      <c r="H78" s="38">
        <f>SUM($AK78:AP78)/H$57</f>
        <v>279.20805127313332</v>
      </c>
      <c r="I78" s="38">
        <f>SUM($AK78:AQ78)/I$57</f>
        <v>257.63547251982857</v>
      </c>
      <c r="J78" s="38">
        <f>SUM($AK78:AR78)/J$57</f>
        <v>237.01853845485002</v>
      </c>
      <c r="K78" s="38">
        <f>SUM($AK78:AS78)/K$57</f>
        <v>221.91647862653335</v>
      </c>
      <c r="L78" s="38">
        <f>SUM($AK78:AT78)/L$57</f>
        <v>210.67483076387998</v>
      </c>
      <c r="M78" s="38">
        <f>SUM($AK78:AU78)/M$57</f>
        <v>201.9989370580727</v>
      </c>
      <c r="N78" s="38">
        <f>SUM($AK78:AV78)/N$57</f>
        <v>195.24735896989998</v>
      </c>
      <c r="O78" s="38">
        <f>SUM($AK78:AW78)/O$57</f>
        <v>189.97602366452304</v>
      </c>
      <c r="P78" s="38">
        <f>SUM($AK78:AX78)/P$57</f>
        <v>185.86773625991424</v>
      </c>
      <c r="Q78" s="38">
        <f>SUM($AK78:AY78)/Q$57</f>
        <v>182.68988717591995</v>
      </c>
      <c r="R78" s="38">
        <f>SUM($AK78:AZ78)/R$57</f>
        <v>180.14051922742496</v>
      </c>
      <c r="S78" s="38">
        <f>SUM($AK78:BA78)/S$57</f>
        <v>178.10872397875289</v>
      </c>
      <c r="T78" s="38">
        <f>SUM($AK78:BB78)/T$57</f>
        <v>176.50823931326664</v>
      </c>
      <c r="U78" s="38">
        <f>SUM($AK78:BC78)/U$57</f>
        <v>175.2709635599368</v>
      </c>
      <c r="V78" s="38">
        <f>SUM($AK78:BD78)/V$57</f>
        <v>174.34241538193996</v>
      </c>
      <c r="W78" s="38">
        <f>SUM($AK78:BE78)/W$57</f>
        <v>173.50134798279996</v>
      </c>
      <c r="X78" s="38">
        <f>SUM($AK78:BF78)/X$57</f>
        <v>172.73583216539996</v>
      </c>
      <c r="Y78" s="38">
        <f>SUM($AK78:BG78)/Y$57</f>
        <v>172.03601337559994</v>
      </c>
      <c r="Z78" s="38">
        <f>SUM($AK78:BH78)/Z$57</f>
        <v>171.39367948494996</v>
      </c>
      <c r="AA78" s="38">
        <f>SUM($AK78:BI78)/AA$57</f>
        <v>170.80193230555196</v>
      </c>
      <c r="AB78" s="38">
        <f>SUM($AK78:BJ78)/AB$57</f>
        <v>172.40647337072306</v>
      </c>
      <c r="AC78" s="38">
        <f>SUM($AK78:BK78)/AC$57</f>
        <v>175.96327065328884</v>
      </c>
      <c r="AD78" s="38">
        <f>SUM($AK78:BL78)/AD$57</f>
        <v>181.26315384424282</v>
      </c>
      <c r="AE78" s="38">
        <f>SUM($AK78:BM78)/AE$57</f>
        <v>188.12580371168272</v>
      </c>
      <c r="AF78" s="38">
        <f>SUM($AK78:BN78)/AF$57</f>
        <v>196.39494358795994</v>
      </c>
      <c r="AJ78" s="39" t="s">
        <v>97</v>
      </c>
      <c r="AK78" s="38">
        <v>339.0111584868003</v>
      </c>
      <c r="AL78" s="38">
        <v>346.591432768</v>
      </c>
      <c r="AM78" s="38">
        <v>315.99571638399993</v>
      </c>
      <c r="AN78" s="38">
        <v>285.39999999999992</v>
      </c>
      <c r="AO78" s="38">
        <v>224.55</v>
      </c>
      <c r="AP78" s="38">
        <v>163.69999999999999</v>
      </c>
      <c r="AQ78" s="38">
        <v>128.19999999999999</v>
      </c>
      <c r="AR78" s="38">
        <v>92.700000000000017</v>
      </c>
      <c r="AS78" s="38">
        <v>101.10000000000001</v>
      </c>
      <c r="AT78" s="38">
        <v>109.5</v>
      </c>
      <c r="AU78" s="38">
        <v>115.24</v>
      </c>
      <c r="AV78" s="38">
        <v>120.97999999999999</v>
      </c>
      <c r="AW78" s="38">
        <v>126.71999999999998</v>
      </c>
      <c r="AX78" s="38">
        <v>132.45999999999998</v>
      </c>
      <c r="AY78" s="38">
        <v>138.19999999999999</v>
      </c>
      <c r="AZ78" s="38">
        <v>141.9</v>
      </c>
      <c r="BA78" s="38">
        <v>145.6</v>
      </c>
      <c r="BB78" s="38">
        <v>149.29999999999998</v>
      </c>
      <c r="BC78" s="38">
        <v>153</v>
      </c>
      <c r="BD78" s="38">
        <v>156.69999999999996</v>
      </c>
      <c r="BE78" s="38">
        <v>156.67999999999998</v>
      </c>
      <c r="BF78" s="38">
        <v>156.65999999999997</v>
      </c>
      <c r="BG78" s="38">
        <v>156.63999999999999</v>
      </c>
      <c r="BH78" s="38">
        <v>156.61999999999998</v>
      </c>
      <c r="BI78" s="38">
        <v>156.59999999999997</v>
      </c>
      <c r="BJ78" s="38">
        <v>212.51999999999998</v>
      </c>
      <c r="BK78" s="38">
        <v>268.43999999999994</v>
      </c>
      <c r="BL78" s="38">
        <v>324.36</v>
      </c>
      <c r="BM78" s="38">
        <v>380.28</v>
      </c>
      <c r="BN78" s="38">
        <v>436.19999999999993</v>
      </c>
    </row>
    <row r="79" spans="2:66" x14ac:dyDescent="0.25">
      <c r="B79" s="39" t="s">
        <v>98</v>
      </c>
      <c r="C79" s="38">
        <v>653.7820919894765</v>
      </c>
      <c r="D79" s="38">
        <f>SUM($AK79:AL79)/D$57</f>
        <v>642.87909138140492</v>
      </c>
      <c r="E79" s="38">
        <f>SUM($AK79:AM79)/E$57</f>
        <v>600.58207604982556</v>
      </c>
      <c r="F79" s="38">
        <f>SUM($AK79:AN79)/F$57</f>
        <v>550.4365570373692</v>
      </c>
      <c r="G79" s="38">
        <f>SUM($AK79:AO79)/G$57</f>
        <v>509.15924562989539</v>
      </c>
      <c r="H79" s="38">
        <f>SUM($AK79:AP79)/H$57</f>
        <v>472.31603802491281</v>
      </c>
      <c r="I79" s="38">
        <f>SUM($AK79:AQ79)/I$57</f>
        <v>438.94231830706809</v>
      </c>
      <c r="J79" s="38">
        <f>SUM($AK79:AR79)/J$57</f>
        <v>407.73702851868461</v>
      </c>
      <c r="K79" s="38">
        <f>SUM($AK79:AS79)/K$57</f>
        <v>382.26069201660852</v>
      </c>
      <c r="L79" s="38">
        <f>SUM($AK79:AT79)/L$57</f>
        <v>360.79462281494767</v>
      </c>
      <c r="M79" s="38">
        <f>SUM($AK79:AU79)/M$57</f>
        <v>343.9660207408615</v>
      </c>
      <c r="N79" s="38">
        <f>SUM($AK79:AV79)/N$57</f>
        <v>330.61551901245639</v>
      </c>
      <c r="O79" s="38">
        <f>SUM($AK79:AW79)/O$57</f>
        <v>319.94047908842128</v>
      </c>
      <c r="P79" s="38">
        <f>SUM($AK79:AX79)/P$57</f>
        <v>311.36758772496262</v>
      </c>
      <c r="Q79" s="38">
        <f>SUM($AK79:AY79)/Q$57</f>
        <v>304.47641520996513</v>
      </c>
      <c r="R79" s="38">
        <f>SUM($AK79:AZ79)/R$57</f>
        <v>298.54163925934233</v>
      </c>
      <c r="S79" s="38">
        <f>SUM($AK79:BA79)/S$57</f>
        <v>293.3944840087928</v>
      </c>
      <c r="T79" s="38">
        <f>SUM($AK79:BB79)/T$57</f>
        <v>288.90367934163766</v>
      </c>
      <c r="U79" s="38">
        <f>SUM($AK79:BC79)/U$57</f>
        <v>284.96559095523565</v>
      </c>
      <c r="V79" s="38">
        <f>SUM($AK79:BD79)/V$57</f>
        <v>281.49731140747389</v>
      </c>
      <c r="W79" s="38">
        <f>SUM($AK79:BE79)/W$57</f>
        <v>278.39934419759419</v>
      </c>
      <c r="X79" s="38">
        <f>SUM($AK79:BF79)/X$57</f>
        <v>275.62119218861261</v>
      </c>
      <c r="Y79" s="38">
        <f>SUM($AK79:BG79)/Y$57</f>
        <v>273.12114035432512</v>
      </c>
      <c r="Z79" s="38">
        <f>SUM($AK79:BH79)/Z$57</f>
        <v>270.86442617289487</v>
      </c>
      <c r="AA79" s="38">
        <f>SUM($AK79:BI79)/AA$57</f>
        <v>268.8218491259791</v>
      </c>
      <c r="AB79" s="38">
        <f>SUM($AK79:BJ79)/AB$57</f>
        <v>268.91023954421064</v>
      </c>
      <c r="AC79" s="38">
        <f>SUM($AK79:BK79)/AC$57</f>
        <v>270.89282326479548</v>
      </c>
      <c r="AD79" s="38">
        <f>SUM($AK79:BL79)/AD$57</f>
        <v>274.56665100533849</v>
      </c>
      <c r="AE79" s="38">
        <f>SUM($AK79:BM79)/AE$57</f>
        <v>279.75676648791301</v>
      </c>
      <c r="AF79" s="38">
        <f>SUM($AK79:BN79)/AF$57</f>
        <v>286.31154093831594</v>
      </c>
      <c r="AJ79" s="39" t="s">
        <v>98</v>
      </c>
      <c r="AK79" s="38">
        <v>653.7820919894765</v>
      </c>
      <c r="AL79" s="38">
        <v>631.97609077333334</v>
      </c>
      <c r="AM79" s="38">
        <v>515.98804538666673</v>
      </c>
      <c r="AN79" s="38">
        <v>400.00000000000006</v>
      </c>
      <c r="AO79" s="38">
        <v>344.05</v>
      </c>
      <c r="AP79" s="38">
        <v>288.10000000000002</v>
      </c>
      <c r="AQ79" s="38">
        <v>238.7</v>
      </c>
      <c r="AR79" s="38">
        <v>189.29999999999998</v>
      </c>
      <c r="AS79" s="38">
        <v>178.45</v>
      </c>
      <c r="AT79" s="38">
        <v>167.60000000000002</v>
      </c>
      <c r="AU79" s="38">
        <v>175.68</v>
      </c>
      <c r="AV79" s="38">
        <v>183.76</v>
      </c>
      <c r="AW79" s="38">
        <v>191.84</v>
      </c>
      <c r="AX79" s="38">
        <v>199.92000000000002</v>
      </c>
      <c r="AY79" s="38">
        <v>208.00000000000003</v>
      </c>
      <c r="AZ79" s="38">
        <v>209.52</v>
      </c>
      <c r="BA79" s="38">
        <v>211.04000000000002</v>
      </c>
      <c r="BB79" s="38">
        <v>212.56</v>
      </c>
      <c r="BC79" s="38">
        <v>214.08</v>
      </c>
      <c r="BD79" s="38">
        <v>215.60000000000002</v>
      </c>
      <c r="BE79" s="38">
        <v>216.44000000000003</v>
      </c>
      <c r="BF79" s="38">
        <v>217.28</v>
      </c>
      <c r="BG79" s="38">
        <v>218.12</v>
      </c>
      <c r="BH79" s="38">
        <v>218.96</v>
      </c>
      <c r="BI79" s="38">
        <v>219.8000000000001</v>
      </c>
      <c r="BJ79" s="38">
        <v>271.12000000000006</v>
      </c>
      <c r="BK79" s="38">
        <v>322.44000000000005</v>
      </c>
      <c r="BL79" s="38">
        <v>373.76</v>
      </c>
      <c r="BM79" s="38">
        <v>425.08</v>
      </c>
      <c r="BN79" s="38">
        <v>476.4</v>
      </c>
    </row>
    <row r="80" spans="2:66" x14ac:dyDescent="0.25">
      <c r="B80" s="39" t="s">
        <v>99</v>
      </c>
      <c r="C80" s="38">
        <v>374.82309716048263</v>
      </c>
      <c r="D80" s="38">
        <f>SUM($AK80:AL80)/D$57</f>
        <v>392.08391934824135</v>
      </c>
      <c r="E80" s="38">
        <f>SUM($AK80:AM80)/E$57</f>
        <v>407.83006982149419</v>
      </c>
      <c r="F80" s="38">
        <f>SUM($AK80:AN80)/F$57</f>
        <v>423.1975523661207</v>
      </c>
      <c r="G80" s="38">
        <f>SUM($AK80:AO80)/G$57</f>
        <v>429.26804189289658</v>
      </c>
      <c r="H80" s="38">
        <f>SUM($AK80:AP80)/H$57</f>
        <v>430.69003491074722</v>
      </c>
      <c r="I80" s="38">
        <f>SUM($AK80:AQ80)/I$57</f>
        <v>428.62717278064048</v>
      </c>
      <c r="J80" s="38">
        <f>SUM($AK80:AR80)/J$57</f>
        <v>424.38627618306037</v>
      </c>
      <c r="K80" s="38">
        <f>SUM($AK80:AS80)/K$57</f>
        <v>421.59335660716476</v>
      </c>
      <c r="L80" s="38">
        <f>SUM($AK80:AT80)/L$57</f>
        <v>419.8140209464483</v>
      </c>
      <c r="M80" s="38">
        <f>SUM($AK80:AU80)/M$57</f>
        <v>418.21456449677117</v>
      </c>
      <c r="N80" s="38">
        <f>SUM($AK80:AV80)/N$57</f>
        <v>416.75001745537361</v>
      </c>
      <c r="O80" s="38">
        <f>SUM($AK80:AW80)/O$57</f>
        <v>415.38924688188337</v>
      </c>
      <c r="P80" s="38">
        <f>SUM($AK80:AX80)/P$57</f>
        <v>414.11001496174879</v>
      </c>
      <c r="Q80" s="38">
        <f>SUM($AK80:AY80)/Q$57</f>
        <v>412.89601396429885</v>
      </c>
      <c r="R80" s="38">
        <f>SUM($AK80:AZ80)/R$57</f>
        <v>411.50376309153017</v>
      </c>
      <c r="S80" s="38">
        <f>SUM($AK80:BA80)/S$57</f>
        <v>409.9647182037931</v>
      </c>
      <c r="T80" s="38">
        <f>SUM($AK80:BB80)/T$57</f>
        <v>408.3033449702491</v>
      </c>
      <c r="U80" s="38">
        <f>SUM($AK80:BC80)/U$57</f>
        <v>406.53895839286753</v>
      </c>
      <c r="V80" s="38">
        <f>SUM($AK80:BD80)/V$57</f>
        <v>404.68701047322418</v>
      </c>
      <c r="W80" s="38">
        <f>SUM($AK80:BE80)/W$57</f>
        <v>402.46381949830868</v>
      </c>
      <c r="X80" s="38">
        <f>SUM($AK80:BF80)/X$57</f>
        <v>399.92000952111283</v>
      </c>
      <c r="Y80" s="38">
        <f>SUM($AK80:BG80)/Y$57</f>
        <v>397.09740041149922</v>
      </c>
      <c r="Z80" s="38">
        <f>SUM($AK80:BH80)/Z$57</f>
        <v>394.03084206102011</v>
      </c>
      <c r="AA80" s="38">
        <f>SUM($AK80:BI80)/AA$57</f>
        <v>390.7496083785793</v>
      </c>
      <c r="AB80" s="38">
        <f>SUM($AK80:BJ80)/AB$57</f>
        <v>388.95539267171085</v>
      </c>
      <c r="AC80" s="38">
        <f>SUM($AK80:BK80)/AC$57</f>
        <v>388.48297072090679</v>
      </c>
      <c r="AD80" s="38">
        <f>SUM($AK80:BL80)/AD$57</f>
        <v>389.19072176658864</v>
      </c>
      <c r="AE80" s="38">
        <f>SUM($AK80:BM80)/AE$57</f>
        <v>390.95655894705112</v>
      </c>
      <c r="AF80" s="38">
        <f>SUM($AK80:BN80)/AF$57</f>
        <v>393.67467364881605</v>
      </c>
      <c r="AJ80" s="39" t="s">
        <v>99</v>
      </c>
      <c r="AK80" s="38">
        <v>374.82309716048263</v>
      </c>
      <c r="AL80" s="38">
        <v>409.34474153600002</v>
      </c>
      <c r="AM80" s="38">
        <v>439.32237076800004</v>
      </c>
      <c r="AN80" s="38">
        <v>469.30000000000007</v>
      </c>
      <c r="AO80" s="38">
        <v>453.55</v>
      </c>
      <c r="AP80" s="38">
        <v>437.8</v>
      </c>
      <c r="AQ80" s="38">
        <v>416.25</v>
      </c>
      <c r="AR80" s="38">
        <v>394.7</v>
      </c>
      <c r="AS80" s="38">
        <v>399.25</v>
      </c>
      <c r="AT80" s="38">
        <v>403.80000000000007</v>
      </c>
      <c r="AU80" s="38">
        <v>402.22</v>
      </c>
      <c r="AV80" s="38">
        <v>400.64000000000004</v>
      </c>
      <c r="AW80" s="38">
        <v>399.06</v>
      </c>
      <c r="AX80" s="38">
        <v>397.48</v>
      </c>
      <c r="AY80" s="38">
        <v>395.90000000000003</v>
      </c>
      <c r="AZ80" s="38">
        <v>390.62000000000006</v>
      </c>
      <c r="BA80" s="38">
        <v>385.34000000000003</v>
      </c>
      <c r="BB80" s="38">
        <v>380.06000000000006</v>
      </c>
      <c r="BC80" s="38">
        <v>374.78000000000003</v>
      </c>
      <c r="BD80" s="38">
        <v>369.5</v>
      </c>
      <c r="BE80" s="38">
        <v>358</v>
      </c>
      <c r="BF80" s="38">
        <v>346.5</v>
      </c>
      <c r="BG80" s="38">
        <v>335</v>
      </c>
      <c r="BH80" s="38">
        <v>323.5</v>
      </c>
      <c r="BI80" s="38">
        <v>312</v>
      </c>
      <c r="BJ80" s="38">
        <v>344.1</v>
      </c>
      <c r="BK80" s="38">
        <v>376.2</v>
      </c>
      <c r="BL80" s="38">
        <v>408.29999999999995</v>
      </c>
      <c r="BM80" s="38">
        <v>440.4</v>
      </c>
      <c r="BN80" s="38">
        <v>472.49999999999994</v>
      </c>
    </row>
    <row r="81" spans="2:66" x14ac:dyDescent="0.25">
      <c r="B81" s="39" t="s">
        <v>100</v>
      </c>
      <c r="C81" s="38">
        <v>479.07420847319236</v>
      </c>
      <c r="D81" s="38">
        <f>SUM($AK81:AL81)/D$57</f>
        <v>460.82106438859614</v>
      </c>
      <c r="E81" s="38">
        <f>SUM($AK81:AM81)/E$57</f>
        <v>443.0420296430641</v>
      </c>
      <c r="F81" s="38">
        <f>SUM($AK81:AN81)/F$57</f>
        <v>425.38152223229804</v>
      </c>
      <c r="G81" s="38">
        <f>SUM($AK81:AO81)/G$57</f>
        <v>404.63521778583845</v>
      </c>
      <c r="H81" s="38">
        <f>SUM($AK81:AP81)/H$57</f>
        <v>382.34601482153204</v>
      </c>
      <c r="I81" s="38">
        <f>SUM($AK81:AQ81)/I$57</f>
        <v>360.60372698988465</v>
      </c>
      <c r="J81" s="38">
        <f>SUM($AK81:AR81)/J$57</f>
        <v>339.20326111614906</v>
      </c>
      <c r="K81" s="38">
        <f>SUM($AK81:AS81)/K$57</f>
        <v>320.90845432546587</v>
      </c>
      <c r="L81" s="38">
        <f>SUM($AK81:AT81)/L$57</f>
        <v>304.78760889291925</v>
      </c>
      <c r="M81" s="38">
        <f>SUM($AK81:AU81)/M$57</f>
        <v>292.34146262992658</v>
      </c>
      <c r="N81" s="38">
        <f>SUM($AK81:AV81)/N$57</f>
        <v>282.6513407440994</v>
      </c>
      <c r="O81" s="38">
        <f>SUM($AK81:AW81)/O$57</f>
        <v>275.08123760993789</v>
      </c>
      <c r="P81" s="38">
        <f>SUM($AK81:AX81)/P$57</f>
        <v>269.17686349494232</v>
      </c>
      <c r="Q81" s="38">
        <f>SUM($AK81:AY81)/Q$57</f>
        <v>264.60507259527947</v>
      </c>
      <c r="R81" s="38">
        <f>SUM($AK81:AZ81)/R$57</f>
        <v>261.1185055580745</v>
      </c>
      <c r="S81" s="38">
        <f>SUM($AK81:BA81)/S$57</f>
        <v>258.52565228995246</v>
      </c>
      <c r="T81" s="38">
        <f>SUM($AK81:BB81)/T$57</f>
        <v>256.67756049606623</v>
      </c>
      <c r="U81" s="38">
        <f>SUM($AK81:BC81)/U$57</f>
        <v>255.45663625943115</v>
      </c>
      <c r="V81" s="38">
        <f>SUM($AK81:BD81)/V$57</f>
        <v>254.76880444645957</v>
      </c>
      <c r="W81" s="38">
        <f>SUM($AK81:BE81)/W$57</f>
        <v>254.09886137758053</v>
      </c>
      <c r="X81" s="38">
        <f>SUM($AK81:BF81)/X$57</f>
        <v>253.4443676785996</v>
      </c>
      <c r="Y81" s="38">
        <f>SUM($AK81:BG81)/Y$57</f>
        <v>252.80330821431266</v>
      </c>
      <c r="Z81" s="38">
        <f>SUM($AK81:BH81)/Z$57</f>
        <v>252.17400370538294</v>
      </c>
      <c r="AA81" s="38">
        <f>SUM($AK81:BI81)/AA$57</f>
        <v>251.55504355716764</v>
      </c>
      <c r="AB81" s="38">
        <f>SUM($AK81:BJ81)/AB$57</f>
        <v>252.96292649727656</v>
      </c>
      <c r="AC81" s="38">
        <f>SUM($AK81:BK81)/AC$57</f>
        <v>256.17244773811814</v>
      </c>
      <c r="AD81" s="38">
        <f>SUM($AK81:BL81)/AD$57</f>
        <v>260.99057460461393</v>
      </c>
      <c r="AE81" s="38">
        <f>SUM($AK81:BM81)/AE$57</f>
        <v>267.25089961824796</v>
      </c>
      <c r="AF81" s="38">
        <f>SUM($AK81:BN81)/AF$57</f>
        <v>274.80920296430634</v>
      </c>
      <c r="AJ81" s="39" t="s">
        <v>100</v>
      </c>
      <c r="AK81" s="38">
        <v>479.07420847319236</v>
      </c>
      <c r="AL81" s="38">
        <v>442.56792030399998</v>
      </c>
      <c r="AM81" s="38">
        <v>407.48396015199995</v>
      </c>
      <c r="AN81" s="38">
        <v>372.4</v>
      </c>
      <c r="AO81" s="38">
        <v>321.64999999999998</v>
      </c>
      <c r="AP81" s="38">
        <v>270.89999999999998</v>
      </c>
      <c r="AQ81" s="38">
        <v>230.14999999999998</v>
      </c>
      <c r="AR81" s="38">
        <v>189.4</v>
      </c>
      <c r="AS81" s="38">
        <v>174.55</v>
      </c>
      <c r="AT81" s="38">
        <v>159.69999999999999</v>
      </c>
      <c r="AU81" s="38">
        <v>167.87999999999997</v>
      </c>
      <c r="AV81" s="38">
        <v>176.05999999999997</v>
      </c>
      <c r="AW81" s="38">
        <v>184.23999999999998</v>
      </c>
      <c r="AX81" s="38">
        <v>192.41999999999996</v>
      </c>
      <c r="AY81" s="38">
        <v>200.59999999999997</v>
      </c>
      <c r="AZ81" s="38">
        <v>208.81999999999996</v>
      </c>
      <c r="BA81" s="38">
        <v>217.03999999999996</v>
      </c>
      <c r="BB81" s="38">
        <v>225.26</v>
      </c>
      <c r="BC81" s="38">
        <v>233.48</v>
      </c>
      <c r="BD81" s="38">
        <v>241.7</v>
      </c>
      <c r="BE81" s="38">
        <v>240.7</v>
      </c>
      <c r="BF81" s="38">
        <v>239.7</v>
      </c>
      <c r="BG81" s="38">
        <v>238.7</v>
      </c>
      <c r="BH81" s="38">
        <v>237.7</v>
      </c>
      <c r="BI81" s="38">
        <v>236.70000000000002</v>
      </c>
      <c r="BJ81" s="38">
        <v>288.16000000000003</v>
      </c>
      <c r="BK81" s="38">
        <v>339.62</v>
      </c>
      <c r="BL81" s="38">
        <v>391.08000000000004</v>
      </c>
      <c r="BM81" s="38">
        <v>442.54</v>
      </c>
      <c r="BN81" s="38">
        <v>494</v>
      </c>
    </row>
    <row r="82" spans="2:66" x14ac:dyDescent="0.25">
      <c r="B82" s="39" t="s">
        <v>101</v>
      </c>
      <c r="C82" s="38">
        <v>283.01778100335662</v>
      </c>
      <c r="D82" s="38">
        <f>SUM($AK82:AL82)/D$57</f>
        <v>305.77950181634498</v>
      </c>
      <c r="E82" s="38">
        <f>SUM($AK82:AM82)/E$57</f>
        <v>321.17653831578554</v>
      </c>
      <c r="F82" s="38">
        <f>SUM($AK82:AN82)/F$57</f>
        <v>334.73240373683916</v>
      </c>
      <c r="G82" s="38">
        <f>SUM($AK82:AO82)/G$57</f>
        <v>332.83592298947133</v>
      </c>
      <c r="H82" s="38">
        <f>SUM($AK82:AP82)/H$57</f>
        <v>323.21326915789274</v>
      </c>
      <c r="I82" s="38">
        <f>SUM($AK82:AQ82)/I$57</f>
        <v>310.80423070676522</v>
      </c>
      <c r="J82" s="38">
        <f>SUM($AK82:AR82)/J$57</f>
        <v>296.65370186841955</v>
      </c>
      <c r="K82" s="38">
        <f>SUM($AK82:AS82)/K$57</f>
        <v>284.71440166081737</v>
      </c>
      <c r="L82" s="38">
        <f>SUM($AK82:AT82)/L$57</f>
        <v>274.32296149473564</v>
      </c>
      <c r="M82" s="38">
        <f>SUM($AK82:AU82)/M$57</f>
        <v>265.3026922679415</v>
      </c>
      <c r="N82" s="38">
        <f>SUM($AK82:AV82)/N$57</f>
        <v>257.31080124561305</v>
      </c>
      <c r="O82" s="38">
        <f>SUM($AK82:AW82)/O$57</f>
        <v>250.10997038056587</v>
      </c>
      <c r="P82" s="38">
        <f>SUM($AK82:AX82)/P$57</f>
        <v>243.53068678195402</v>
      </c>
      <c r="Q82" s="38">
        <f>SUM($AK82:AY82)/Q$57</f>
        <v>237.44864099649041</v>
      </c>
      <c r="R82" s="38">
        <f>SUM($AK82:AZ82)/R$57</f>
        <v>231.60935093420977</v>
      </c>
      <c r="S82" s="38">
        <f>SUM($AK82:BA82)/S$57</f>
        <v>225.96997734984447</v>
      </c>
      <c r="T82" s="38">
        <f>SUM($AK82:BB82)/T$57</f>
        <v>220.49720083040867</v>
      </c>
      <c r="U82" s="38">
        <f>SUM($AK82:BC82)/U$57</f>
        <v>215.16471657617663</v>
      </c>
      <c r="V82" s="38">
        <f>SUM($AK82:BD82)/V$57</f>
        <v>209.95148074736781</v>
      </c>
      <c r="W82" s="38">
        <f>SUM($AK82:BE82)/W$57</f>
        <v>204.6756959498741</v>
      </c>
      <c r="X82" s="38">
        <f>SUM($AK82:BF82)/X$57</f>
        <v>199.3458915885162</v>
      </c>
      <c r="Y82" s="38">
        <f>SUM($AK82:BG82)/Y$57</f>
        <v>193.96911369336331</v>
      </c>
      <c r="Z82" s="38">
        <f>SUM($AK82:BH82)/Z$57</f>
        <v>188.55123395613984</v>
      </c>
      <c r="AA82" s="38">
        <f>SUM($AK82:BI82)/AA$57</f>
        <v>183.09718459789423</v>
      </c>
      <c r="AB82" s="38">
        <f>SUM($AK82:BJ82)/AB$57</f>
        <v>177.66113903643677</v>
      </c>
      <c r="AC82" s="38">
        <f>SUM($AK82:BK82)/AC$57</f>
        <v>172.24109684990205</v>
      </c>
      <c r="AD82" s="38">
        <f>SUM($AK82:BL82)/AD$57</f>
        <v>166.83534339097699</v>
      </c>
      <c r="AE82" s="38">
        <f>SUM($AK82:BM82)/AE$57</f>
        <v>161.44240051542604</v>
      </c>
      <c r="AF82" s="38">
        <f>SUM($AK82:BN82)/AF$57</f>
        <v>156.06098716491184</v>
      </c>
      <c r="AJ82" s="39" t="s">
        <v>101</v>
      </c>
      <c r="AK82" s="38">
        <v>283.01778100335662</v>
      </c>
      <c r="AL82" s="38">
        <v>328.54122262933333</v>
      </c>
      <c r="AM82" s="38">
        <v>351.97061131466666</v>
      </c>
      <c r="AN82" s="38">
        <v>375.4</v>
      </c>
      <c r="AO82" s="38">
        <v>325.25</v>
      </c>
      <c r="AP82" s="38">
        <v>275.10000000000002</v>
      </c>
      <c r="AQ82" s="38">
        <v>236.35</v>
      </c>
      <c r="AR82" s="38">
        <v>197.59999999999997</v>
      </c>
      <c r="AS82" s="38">
        <v>189.2</v>
      </c>
      <c r="AT82" s="38">
        <v>180.8</v>
      </c>
      <c r="AU82" s="38">
        <v>175.1</v>
      </c>
      <c r="AV82" s="38">
        <v>169.4</v>
      </c>
      <c r="AW82" s="38">
        <v>163.69999999999999</v>
      </c>
      <c r="AX82" s="38">
        <v>158</v>
      </c>
      <c r="AY82" s="38">
        <v>152.30000000000001</v>
      </c>
      <c r="AZ82" s="38">
        <v>144.02000000000001</v>
      </c>
      <c r="BA82" s="38">
        <v>135.74</v>
      </c>
      <c r="BB82" s="38">
        <v>127.46000000000002</v>
      </c>
      <c r="BC82" s="38">
        <v>119.18000000000002</v>
      </c>
      <c r="BD82" s="38">
        <v>110.90000000000002</v>
      </c>
      <c r="BE82" s="38">
        <v>99.160000000000025</v>
      </c>
      <c r="BF82" s="38">
        <v>87.420000000000016</v>
      </c>
      <c r="BG82" s="38">
        <v>75.680000000000007</v>
      </c>
      <c r="BH82" s="38">
        <v>63.94</v>
      </c>
      <c r="BI82" s="38">
        <v>52.2</v>
      </c>
      <c r="BJ82" s="38">
        <v>41.760000000000005</v>
      </c>
      <c r="BK82" s="38">
        <v>31.320000000000004</v>
      </c>
      <c r="BL82" s="38">
        <v>20.880000000000003</v>
      </c>
      <c r="BM82" s="38">
        <v>10.440000000000005</v>
      </c>
      <c r="BN82" s="38">
        <v>0</v>
      </c>
    </row>
    <row r="83" spans="2:66" x14ac:dyDescent="0.25">
      <c r="B83" s="39" t="s">
        <v>102</v>
      </c>
      <c r="C83" s="38">
        <v>584.39807674861652</v>
      </c>
      <c r="D83" s="38">
        <f>SUM($AK83:AL83)/D$57</f>
        <v>544.54422354230826</v>
      </c>
      <c r="E83" s="38">
        <f>SUM($AK83:AM83)/E$57</f>
        <v>495.22787741753882</v>
      </c>
      <c r="F83" s="38">
        <f>SUM($AK83:AN83)/F$57</f>
        <v>443.54590806315412</v>
      </c>
      <c r="G83" s="38">
        <f>SUM($AK83:AO83)/G$57</f>
        <v>400.75672645052327</v>
      </c>
      <c r="H83" s="38">
        <f>SUM($AK83:AP83)/H$57</f>
        <v>362.41393870876936</v>
      </c>
      <c r="I83" s="38">
        <f>SUM($AK83:AQ83)/I$57</f>
        <v>330.46194746465943</v>
      </c>
      <c r="J83" s="38">
        <f>SUM($AK83:AR83)/J$57</f>
        <v>302.50420403157705</v>
      </c>
      <c r="K83" s="38">
        <f>SUM($AK83:AS83)/K$57</f>
        <v>281.89818136140184</v>
      </c>
      <c r="L83" s="38">
        <f>SUM($AK83:AT83)/L$57</f>
        <v>266.4383632252617</v>
      </c>
      <c r="M83" s="38">
        <f>SUM($AK83:AU83)/M$57</f>
        <v>254.45487565932879</v>
      </c>
      <c r="N83" s="38">
        <f>SUM($AK83:AV83)/N$57</f>
        <v>245.07863602105138</v>
      </c>
      <c r="O83" s="38">
        <f>SUM($AK83:AW83)/O$57</f>
        <v>237.70797171173976</v>
      </c>
      <c r="P83" s="38">
        <f>SUM($AK83:AX83)/P$57</f>
        <v>231.91311658947262</v>
      </c>
      <c r="Q83" s="38">
        <f>SUM($AK83:AY83)/Q$57</f>
        <v>227.37890881684112</v>
      </c>
      <c r="R83" s="38">
        <f>SUM($AK83:AZ83)/R$57</f>
        <v>223.73772701578855</v>
      </c>
      <c r="S83" s="38">
        <f>SUM($AK83:BA83)/S$57</f>
        <v>220.83197836780099</v>
      </c>
      <c r="T83" s="38">
        <f>SUM($AK83:BB83)/T$57</f>
        <v>218.53909068070095</v>
      </c>
      <c r="U83" s="38">
        <f>SUM($AK83:BC83)/U$57</f>
        <v>216.76229643434826</v>
      </c>
      <c r="V83" s="38">
        <f>SUM($AK83:BD83)/V$57</f>
        <v>215.42418161263086</v>
      </c>
      <c r="W83" s="38">
        <f>SUM($AK83:BE83)/W$57</f>
        <v>214.27160153583893</v>
      </c>
      <c r="X83" s="38">
        <f>SUM($AK83:BF83)/X$57</f>
        <v>213.2792560114826</v>
      </c>
      <c r="Y83" s="38">
        <f>SUM($AK83:BG83)/Y$57</f>
        <v>212.42624488054855</v>
      </c>
      <c r="Z83" s="38">
        <f>SUM($AK83:BH83)/Z$57</f>
        <v>211.69515134385904</v>
      </c>
      <c r="AA83" s="38">
        <f>SUM($AK83:BI83)/AA$57</f>
        <v>211.07134529010469</v>
      </c>
      <c r="AB83" s="38">
        <f>SUM($AK83:BJ83)/AB$57</f>
        <v>212.83706277894683</v>
      </c>
      <c r="AC83" s="38">
        <f>SUM($AK83:BK83)/AC$57</f>
        <v>216.72680119454139</v>
      </c>
      <c r="AD83" s="38">
        <f>SUM($AK83:BL83)/AD$57</f>
        <v>222.51298686616491</v>
      </c>
      <c r="AE83" s="38">
        <f>SUM($AK83:BM83)/AE$57</f>
        <v>229.99943559491783</v>
      </c>
      <c r="AF83" s="38">
        <f>SUM($AK83:BN83)/AF$57</f>
        <v>239.01612107508723</v>
      </c>
      <c r="AJ83" s="39" t="s">
        <v>102</v>
      </c>
      <c r="AK83" s="38">
        <v>584.39807674861652</v>
      </c>
      <c r="AL83" s="38">
        <v>504.69037033600006</v>
      </c>
      <c r="AM83" s="38">
        <v>396.59518516800006</v>
      </c>
      <c r="AN83" s="38">
        <v>288.50000000000011</v>
      </c>
      <c r="AO83" s="38">
        <v>229.60000000000002</v>
      </c>
      <c r="AP83" s="38">
        <v>170.70000000000002</v>
      </c>
      <c r="AQ83" s="38">
        <v>138.75</v>
      </c>
      <c r="AR83" s="38">
        <v>106.80000000000001</v>
      </c>
      <c r="AS83" s="38">
        <v>117.05000000000001</v>
      </c>
      <c r="AT83" s="38">
        <v>127.30000000000003</v>
      </c>
      <c r="AU83" s="38">
        <v>134.62000000000003</v>
      </c>
      <c r="AV83" s="38">
        <v>141.94000000000003</v>
      </c>
      <c r="AW83" s="38">
        <v>149.26000000000002</v>
      </c>
      <c r="AX83" s="38">
        <v>156.58000000000001</v>
      </c>
      <c r="AY83" s="38">
        <v>163.9</v>
      </c>
      <c r="AZ83" s="38">
        <v>169.12</v>
      </c>
      <c r="BA83" s="38">
        <v>174.34</v>
      </c>
      <c r="BB83" s="38">
        <v>179.56</v>
      </c>
      <c r="BC83" s="38">
        <v>184.77999999999997</v>
      </c>
      <c r="BD83" s="38">
        <v>190.00000000000003</v>
      </c>
      <c r="BE83" s="38">
        <v>191.22000000000003</v>
      </c>
      <c r="BF83" s="38">
        <v>192.44000000000003</v>
      </c>
      <c r="BG83" s="38">
        <v>193.66000000000003</v>
      </c>
      <c r="BH83" s="38">
        <v>194.88000000000002</v>
      </c>
      <c r="BI83" s="38">
        <v>196.10000000000008</v>
      </c>
      <c r="BJ83" s="38">
        <v>256.98</v>
      </c>
      <c r="BK83" s="38">
        <v>317.86</v>
      </c>
      <c r="BL83" s="38">
        <v>378.74</v>
      </c>
      <c r="BM83" s="38">
        <v>439.62</v>
      </c>
      <c r="BN83" s="38">
        <v>500.49999999999994</v>
      </c>
    </row>
    <row r="84" spans="2:66" x14ac:dyDescent="0.25">
      <c r="B84" s="39" t="s">
        <v>103</v>
      </c>
      <c r="C84" s="38">
        <v>461.80486256010158</v>
      </c>
      <c r="D84" s="38">
        <f>SUM($AK84:AL84)/D$57</f>
        <v>451.24954218938416</v>
      </c>
      <c r="E84" s="38">
        <f>SUM($AK84:AM84)/E$57</f>
        <v>423.21539842936727</v>
      </c>
      <c r="F84" s="38">
        <f>SUM($AK84:AN84)/F$57</f>
        <v>390.81154882202549</v>
      </c>
      <c r="G84" s="38">
        <f>SUM($AK84:AO84)/G$57</f>
        <v>359.98923905762041</v>
      </c>
      <c r="H84" s="38">
        <f>SUM($AK84:AP84)/H$57</f>
        <v>329.95769921468366</v>
      </c>
      <c r="I84" s="38">
        <f>SUM($AK84:AQ84)/I$57</f>
        <v>303.87088504115746</v>
      </c>
      <c r="J84" s="38">
        <f>SUM($AK84:AR84)/J$57</f>
        <v>280.24952441101277</v>
      </c>
      <c r="K84" s="38">
        <f>SUM($AK84:AS84)/K$57</f>
        <v>262.73291058756689</v>
      </c>
      <c r="L84" s="38">
        <f>SUM($AK84:AT84)/L$57</f>
        <v>249.48961952881024</v>
      </c>
      <c r="M84" s="38">
        <f>SUM($AK84:AU84)/M$57</f>
        <v>239.26874502619111</v>
      </c>
      <c r="N84" s="38">
        <f>SUM($AK84:AV84)/N$57</f>
        <v>231.3146829406752</v>
      </c>
      <c r="O84" s="38">
        <f>SUM($AK84:AW84)/O$57</f>
        <v>225.10432271446942</v>
      </c>
      <c r="P84" s="38">
        <f>SUM($AK84:AX84)/P$57</f>
        <v>220.26401394915018</v>
      </c>
      <c r="Q84" s="38">
        <f>SUM($AK84:AY84)/Q$57</f>
        <v>216.51974635254015</v>
      </c>
      <c r="R84" s="38">
        <f>SUM($AK84:AZ84)/R$57</f>
        <v>213.56601220550641</v>
      </c>
      <c r="S84" s="38">
        <f>SUM($AK84:BA84)/S$57</f>
        <v>211.2633056051825</v>
      </c>
      <c r="T84" s="38">
        <f>SUM($AK84:BB84)/T$57</f>
        <v>209.50312196045013</v>
      </c>
      <c r="U84" s="38">
        <f>SUM($AK84:BC84)/U$57</f>
        <v>208.19979975200539</v>
      </c>
      <c r="V84" s="38">
        <f>SUM($AK84:BD84)/V$57</f>
        <v>207.28480976440511</v>
      </c>
      <c r="W84" s="38">
        <f>SUM($AK84:BE84)/W$57</f>
        <v>206.51886644229057</v>
      </c>
      <c r="X84" s="38">
        <f>SUM($AK84:BF84)/X$57</f>
        <v>205.88164524036827</v>
      </c>
      <c r="Y84" s="38">
        <f>SUM($AK84:BG84)/Y$57</f>
        <v>205.35635631687401</v>
      </c>
      <c r="Z84" s="38">
        <f>SUM($AK84:BH84)/Z$57</f>
        <v>204.92900813700427</v>
      </c>
      <c r="AA84" s="38">
        <f>SUM($AK84:BI84)/AA$57</f>
        <v>204.58784781152409</v>
      </c>
      <c r="AB84" s="38">
        <f>SUM($AK84:BJ84)/AB$57</f>
        <v>206.70677674185009</v>
      </c>
      <c r="AC84" s="38">
        <f>SUM($AK84:BK84)/AC$57</f>
        <v>211.01245167733711</v>
      </c>
      <c r="AD84" s="38">
        <f>SUM($AK84:BL84)/AD$57</f>
        <v>217.27057840314652</v>
      </c>
      <c r="AE84" s="38">
        <f>SUM($AK84:BM84)/AE$57</f>
        <v>225.27917914786556</v>
      </c>
      <c r="AF84" s="38">
        <f>SUM($AK84:BN84)/AF$57</f>
        <v>234.8632065096034</v>
      </c>
      <c r="AJ84" s="39" t="s">
        <v>103</v>
      </c>
      <c r="AK84" s="38">
        <v>461.80486256010158</v>
      </c>
      <c r="AL84" s="38">
        <v>440.69422181866673</v>
      </c>
      <c r="AM84" s="38">
        <v>367.14711090933338</v>
      </c>
      <c r="AN84" s="38">
        <v>293.60000000000008</v>
      </c>
      <c r="AO84" s="38">
        <v>236.7</v>
      </c>
      <c r="AP84" s="38">
        <v>179.8</v>
      </c>
      <c r="AQ84" s="38">
        <v>147.35</v>
      </c>
      <c r="AR84" s="38">
        <v>114.89999999999999</v>
      </c>
      <c r="AS84" s="38">
        <v>122.6</v>
      </c>
      <c r="AT84" s="38">
        <v>130.30000000000001</v>
      </c>
      <c r="AU84" s="38">
        <v>137.06</v>
      </c>
      <c r="AV84" s="38">
        <v>143.82</v>
      </c>
      <c r="AW84" s="38">
        <v>150.57999999999998</v>
      </c>
      <c r="AX84" s="38">
        <v>157.33999999999997</v>
      </c>
      <c r="AY84" s="38">
        <v>164.09999999999997</v>
      </c>
      <c r="AZ84" s="38">
        <v>169.26</v>
      </c>
      <c r="BA84" s="38">
        <v>174.42</v>
      </c>
      <c r="BB84" s="38">
        <v>179.58</v>
      </c>
      <c r="BC84" s="38">
        <v>184.74</v>
      </c>
      <c r="BD84" s="38">
        <v>189.90000000000003</v>
      </c>
      <c r="BE84" s="38">
        <v>191.20000000000005</v>
      </c>
      <c r="BF84" s="38">
        <v>192.50000000000003</v>
      </c>
      <c r="BG84" s="38">
        <v>193.80000000000004</v>
      </c>
      <c r="BH84" s="38">
        <v>195.10000000000002</v>
      </c>
      <c r="BI84" s="38">
        <v>196.40000000000006</v>
      </c>
      <c r="BJ84" s="38">
        <v>259.68</v>
      </c>
      <c r="BK84" s="38">
        <v>322.95999999999998</v>
      </c>
      <c r="BL84" s="38">
        <v>386.23999999999995</v>
      </c>
      <c r="BM84" s="38">
        <v>449.51999999999987</v>
      </c>
      <c r="BN84" s="38">
        <v>512.79999999999984</v>
      </c>
    </row>
    <row r="85" spans="2:66" x14ac:dyDescent="0.25">
      <c r="B85" s="39" t="s">
        <v>104</v>
      </c>
      <c r="C85" s="38">
        <v>123.76576249659801</v>
      </c>
      <c r="D85" s="38">
        <f>SUM($AK85:AL85)/D$57</f>
        <v>177.34179712829902</v>
      </c>
      <c r="E85" s="38">
        <f>SUM($AK85:AM85)/E$57</f>
        <v>225.59750337886604</v>
      </c>
      <c r="F85" s="38">
        <f>SUM($AK85:AN85)/F$57</f>
        <v>272.52312753414958</v>
      </c>
      <c r="G85" s="38">
        <f>SUM($AK85:AO85)/G$57</f>
        <v>298.17850202731967</v>
      </c>
      <c r="H85" s="38">
        <f>SUM($AK85:AP85)/H$57</f>
        <v>313.19875168943304</v>
      </c>
      <c r="I85" s="38">
        <f>SUM($AK85:AQ85)/I$57</f>
        <v>323.77750144808545</v>
      </c>
      <c r="J85" s="38">
        <f>SUM($AK85:AR85)/J$57</f>
        <v>331.58031376707476</v>
      </c>
      <c r="K85" s="38">
        <f>SUM($AK85:AS85)/K$57</f>
        <v>338.04361223739977</v>
      </c>
      <c r="L85" s="38">
        <f>SUM($AK85:AT85)/L$57</f>
        <v>343.56925101365982</v>
      </c>
      <c r="M85" s="38">
        <f>SUM($AK85:AU85)/M$57</f>
        <v>348.18659183059987</v>
      </c>
      <c r="N85" s="38">
        <f>SUM($AK85:AV85)/N$57</f>
        <v>352.12270917804989</v>
      </c>
      <c r="O85" s="38">
        <f>SUM($AK85:AW85)/O$57</f>
        <v>355.53480847204605</v>
      </c>
      <c r="P85" s="38">
        <f>SUM($AK85:AX85)/P$57</f>
        <v>358.53517929547132</v>
      </c>
      <c r="Q85" s="38">
        <f>SUM($AK85:AY85)/Q$57</f>
        <v>361.20616734243993</v>
      </c>
      <c r="R85" s="38">
        <f>SUM($AK85:AZ85)/R$57</f>
        <v>363.18703188353743</v>
      </c>
      <c r="S85" s="38">
        <f>SUM($AK85:BA85)/S$57</f>
        <v>364.5995594197999</v>
      </c>
      <c r="T85" s="38">
        <f>SUM($AK85:BB85)/T$57</f>
        <v>365.53847278536659</v>
      </c>
      <c r="U85" s="38">
        <f>SUM($AK85:BC85)/U$57</f>
        <v>366.07855316508414</v>
      </c>
      <c r="V85" s="38">
        <f>SUM($AK85:BD85)/V$57</f>
        <v>366.27962550682997</v>
      </c>
      <c r="W85" s="38">
        <f>SUM($AK85:BE85)/W$57</f>
        <v>365.99773857793326</v>
      </c>
      <c r="X85" s="38">
        <f>SUM($AK85:BF85)/X$57</f>
        <v>365.29875046075449</v>
      </c>
      <c r="Y85" s="38">
        <f>SUM($AK85:BG85)/Y$57</f>
        <v>364.23706565811295</v>
      </c>
      <c r="Z85" s="38">
        <f>SUM($AK85:BH85)/Z$57</f>
        <v>362.85802125569154</v>
      </c>
      <c r="AA85" s="38">
        <f>SUM($AK85:BI85)/AA$57</f>
        <v>361.19970040546389</v>
      </c>
      <c r="AB85" s="38">
        <f>SUM($AK85:BJ85)/AB$57</f>
        <v>360.08586577448449</v>
      </c>
      <c r="AC85" s="38">
        <f>SUM($AK85:BK85)/AC$57</f>
        <v>359.45601889394806</v>
      </c>
      <c r="AD85" s="38">
        <f>SUM($AK85:BL85)/AD$57</f>
        <v>359.25830393344989</v>
      </c>
      <c r="AE85" s="38">
        <f>SUM($AK85:BM85)/AE$57</f>
        <v>359.44801759091712</v>
      </c>
      <c r="AF85" s="38">
        <f>SUM($AK85:BN85)/AF$57</f>
        <v>359.98641700455323</v>
      </c>
      <c r="AJ85" s="39" t="s">
        <v>104</v>
      </c>
      <c r="AK85" s="38">
        <v>123.76576249659801</v>
      </c>
      <c r="AL85" s="38">
        <v>230.91783176000001</v>
      </c>
      <c r="AM85" s="38">
        <v>322.10891588000004</v>
      </c>
      <c r="AN85" s="38">
        <v>413.30000000000007</v>
      </c>
      <c r="AO85" s="38">
        <v>400.8</v>
      </c>
      <c r="AP85" s="38">
        <v>388.3</v>
      </c>
      <c r="AQ85" s="38">
        <v>387.25</v>
      </c>
      <c r="AR85" s="38">
        <v>386.2</v>
      </c>
      <c r="AS85" s="38">
        <v>389.75</v>
      </c>
      <c r="AT85" s="38">
        <v>393.30000000000007</v>
      </c>
      <c r="AU85" s="38">
        <v>394.36000000000007</v>
      </c>
      <c r="AV85" s="38">
        <v>395.42000000000007</v>
      </c>
      <c r="AW85" s="38">
        <v>396.48000000000008</v>
      </c>
      <c r="AX85" s="38">
        <v>397.54000000000008</v>
      </c>
      <c r="AY85" s="38">
        <v>398.60000000000008</v>
      </c>
      <c r="AZ85" s="38">
        <v>392.90000000000003</v>
      </c>
      <c r="BA85" s="38">
        <v>387.20000000000005</v>
      </c>
      <c r="BB85" s="38">
        <v>381.5</v>
      </c>
      <c r="BC85" s="38">
        <v>375.8</v>
      </c>
      <c r="BD85" s="38">
        <v>370.1</v>
      </c>
      <c r="BE85" s="38">
        <v>360.36</v>
      </c>
      <c r="BF85" s="38">
        <v>350.62</v>
      </c>
      <c r="BG85" s="38">
        <v>340.88</v>
      </c>
      <c r="BH85" s="38">
        <v>331.14</v>
      </c>
      <c r="BI85" s="38">
        <v>321.40000000000003</v>
      </c>
      <c r="BJ85" s="38">
        <v>332.24</v>
      </c>
      <c r="BK85" s="38">
        <v>343.08000000000004</v>
      </c>
      <c r="BL85" s="38">
        <v>353.92</v>
      </c>
      <c r="BM85" s="38">
        <v>364.76000000000005</v>
      </c>
      <c r="BN85" s="38">
        <v>375.6</v>
      </c>
    </row>
    <row r="86" spans="2:66" x14ac:dyDescent="0.25">
      <c r="B86" s="39" t="s">
        <v>105</v>
      </c>
      <c r="C86" s="38">
        <v>211.83389276966344</v>
      </c>
      <c r="D86" s="38">
        <f>SUM($AK86:AL86)/D$57</f>
        <v>247.34885216083177</v>
      </c>
      <c r="E86" s="38">
        <f>SUM($AK86:AM86)/E$57</f>
        <v>280.42653669922123</v>
      </c>
      <c r="F86" s="38">
        <f>SUM($AK86:AN86)/F$57</f>
        <v>312.8949025244159</v>
      </c>
      <c r="G86" s="38">
        <f>SUM($AK86:AO86)/G$57</f>
        <v>327.37592201953277</v>
      </c>
      <c r="H86" s="38">
        <f>SUM($AK86:AP86)/H$57</f>
        <v>332.86326834961062</v>
      </c>
      <c r="I86" s="38">
        <f>SUM($AK86:AQ86)/I$57</f>
        <v>331.63280144252337</v>
      </c>
      <c r="J86" s="38">
        <f>SUM($AK86:AR86)/J$57</f>
        <v>326.20370126220791</v>
      </c>
      <c r="K86" s="38">
        <f>SUM($AK86:AS86)/K$57</f>
        <v>321.80884556640706</v>
      </c>
      <c r="L86" s="38">
        <f>SUM($AK86:AT86)/L$57</f>
        <v>318.13796100976634</v>
      </c>
      <c r="M86" s="38">
        <f>SUM($AK86:AU86)/M$57</f>
        <v>315.22178273615123</v>
      </c>
      <c r="N86" s="38">
        <f>SUM($AK86:AV86)/N$57</f>
        <v>312.87163417480525</v>
      </c>
      <c r="O86" s="38">
        <f>SUM($AK86:AW86)/O$57</f>
        <v>310.95689308443565</v>
      </c>
      <c r="P86" s="38">
        <f>SUM($AK86:AX86)/P$57</f>
        <v>309.38425786411881</v>
      </c>
      <c r="Q86" s="38">
        <f>SUM($AK86:AY86)/Q$57</f>
        <v>308.08530733984418</v>
      </c>
      <c r="R86" s="38">
        <f>SUM($AK86:AZ86)/R$57</f>
        <v>307.19997563110394</v>
      </c>
      <c r="S86" s="38">
        <f>SUM($AK86:BA86)/S$57</f>
        <v>306.65527118221547</v>
      </c>
      <c r="T86" s="38">
        <f>SUM($AK86:BB86)/T$57</f>
        <v>306.39442278320348</v>
      </c>
      <c r="U86" s="38">
        <f>SUM($AK86:BC86)/U$57</f>
        <v>306.37261105777168</v>
      </c>
      <c r="V86" s="38">
        <f>SUM($AK86:BD86)/V$57</f>
        <v>306.5539805048831</v>
      </c>
      <c r="W86" s="38">
        <f>SUM($AK86:BE86)/W$57</f>
        <v>306.76760048084105</v>
      </c>
      <c r="X86" s="38">
        <f>SUM($AK86:BF86)/X$57</f>
        <v>307.00907318625735</v>
      </c>
      <c r="Y86" s="38">
        <f>SUM($AK86:BG86)/Y$57</f>
        <v>307.27476565642007</v>
      </c>
      <c r="Z86" s="38">
        <f>SUM($AK86:BH86)/Z$57</f>
        <v>307.56165042073593</v>
      </c>
      <c r="AA86" s="38">
        <f>SUM($AK86:BI86)/AA$57</f>
        <v>307.86718440390649</v>
      </c>
      <c r="AB86" s="38">
        <f>SUM($AK86:BJ86)/AB$57</f>
        <v>307.58844654221775</v>
      </c>
      <c r="AC86" s="38">
        <f>SUM($AK86:BK86)/AC$57</f>
        <v>306.79035592954307</v>
      </c>
      <c r="AD86" s="38">
        <f>SUM($AK86:BL86)/AD$57</f>
        <v>305.528557503488</v>
      </c>
      <c r="AE86" s="38">
        <f>SUM($AK86:BM86)/AE$57</f>
        <v>303.85102103785044</v>
      </c>
      <c r="AF86" s="38">
        <f>SUM($AK86:BN86)/AF$57</f>
        <v>301.79932033658872</v>
      </c>
      <c r="AJ86" s="39" t="s">
        <v>105</v>
      </c>
      <c r="AK86" s="38">
        <v>211.83389276966344</v>
      </c>
      <c r="AL86" s="38">
        <v>282.86381155200007</v>
      </c>
      <c r="AM86" s="38">
        <v>346.5819057760001</v>
      </c>
      <c r="AN86" s="38">
        <v>410.30000000000007</v>
      </c>
      <c r="AO86" s="38">
        <v>385.30000000000007</v>
      </c>
      <c r="AP86" s="38">
        <v>360.3</v>
      </c>
      <c r="AQ86" s="38">
        <v>324.25</v>
      </c>
      <c r="AR86" s="38">
        <v>288.19999999999993</v>
      </c>
      <c r="AS86" s="38">
        <v>286.64999999999998</v>
      </c>
      <c r="AT86" s="38">
        <v>285.10000000000002</v>
      </c>
      <c r="AU86" s="38">
        <v>286.06</v>
      </c>
      <c r="AV86" s="38">
        <v>287.02000000000004</v>
      </c>
      <c r="AW86" s="38">
        <v>287.98</v>
      </c>
      <c r="AX86" s="38">
        <v>288.94</v>
      </c>
      <c r="AY86" s="38">
        <v>289.89999999999998</v>
      </c>
      <c r="AZ86" s="38">
        <v>293.92</v>
      </c>
      <c r="BA86" s="38">
        <v>297.94</v>
      </c>
      <c r="BB86" s="38">
        <v>301.96000000000004</v>
      </c>
      <c r="BC86" s="38">
        <v>305.98</v>
      </c>
      <c r="BD86" s="38">
        <v>310.00000000000006</v>
      </c>
      <c r="BE86" s="38">
        <v>311.04000000000002</v>
      </c>
      <c r="BF86" s="38">
        <v>312.08000000000004</v>
      </c>
      <c r="BG86" s="38">
        <v>313.12</v>
      </c>
      <c r="BH86" s="38">
        <v>314.16000000000003</v>
      </c>
      <c r="BI86" s="38">
        <v>315.20000000000005</v>
      </c>
      <c r="BJ86" s="38">
        <v>300.62</v>
      </c>
      <c r="BK86" s="38">
        <v>286.04000000000002</v>
      </c>
      <c r="BL86" s="38">
        <v>271.46000000000004</v>
      </c>
      <c r="BM86" s="38">
        <v>256.88</v>
      </c>
      <c r="BN86" s="38">
        <v>242.3</v>
      </c>
    </row>
    <row r="87" spans="2:66" x14ac:dyDescent="0.25">
      <c r="B87" s="39" t="s">
        <v>106</v>
      </c>
      <c r="C87" s="38">
        <v>348.91590311167556</v>
      </c>
      <c r="D87" s="38">
        <f>SUM($AK87:AL87)/D$57</f>
        <v>403.31567679850446</v>
      </c>
      <c r="E87" s="38">
        <f>SUM($AK87:AM87)/E$57</f>
        <v>401.5296929465585</v>
      </c>
      <c r="F87" s="38">
        <f>SUM($AK87:AN87)/F$57</f>
        <v>385.69726970991883</v>
      </c>
      <c r="G87" s="38">
        <f>SUM($AK87:AO87)/G$57</f>
        <v>363.78781576793506</v>
      </c>
      <c r="H87" s="38">
        <f>SUM($AK87:AP87)/H$57</f>
        <v>338.83984647327924</v>
      </c>
      <c r="I87" s="38">
        <f>SUM($AK87:AQ87)/I$57</f>
        <v>315.4198684056679</v>
      </c>
      <c r="J87" s="38">
        <f>SUM($AK87:AR87)/J$57</f>
        <v>292.9548848549594</v>
      </c>
      <c r="K87" s="38">
        <f>SUM($AK87:AS87)/K$57</f>
        <v>272.42100875996391</v>
      </c>
      <c r="L87" s="38">
        <f>SUM($AK87:AT87)/L$57</f>
        <v>253.23890788396753</v>
      </c>
      <c r="M87" s="38">
        <f>SUM($AK87:AU87)/M$57</f>
        <v>237.88264353087959</v>
      </c>
      <c r="N87" s="38">
        <f>SUM($AK87:AV87)/N$57</f>
        <v>225.39575656997295</v>
      </c>
      <c r="O87" s="38">
        <f>SUM($AK87:AW87)/O$57</f>
        <v>215.11608298766734</v>
      </c>
      <c r="P87" s="38">
        <f>SUM($AK87:AX87)/P$57</f>
        <v>206.57064848854824</v>
      </c>
      <c r="Q87" s="38">
        <f>SUM($AK87:AY87)/Q$57</f>
        <v>199.41260525597835</v>
      </c>
      <c r="R87" s="38">
        <f>SUM($AK87:AZ87)/R$57</f>
        <v>193.20306742747971</v>
      </c>
      <c r="S87" s="38">
        <f>SUM($AK87:BA87)/S$57</f>
        <v>187.77465169645149</v>
      </c>
      <c r="T87" s="38">
        <f>SUM($AK87:BB87)/T$57</f>
        <v>182.99717104664865</v>
      </c>
      <c r="U87" s="38">
        <f>SUM($AK87:BC87)/U$57</f>
        <v>178.76784625471976</v>
      </c>
      <c r="V87" s="38">
        <f>SUM($AK87:BD87)/V$57</f>
        <v>175.00445394198377</v>
      </c>
      <c r="W87" s="38">
        <f>SUM($AK87:BE87)/W$57</f>
        <v>171.24424184950834</v>
      </c>
      <c r="X87" s="38">
        <f>SUM($AK87:BF87)/X$57</f>
        <v>167.48677631089433</v>
      </c>
      <c r="Y87" s="38">
        <f>SUM($AK87:BG87)/Y$57</f>
        <v>163.73169907998587</v>
      </c>
      <c r="Z87" s="38">
        <f>SUM($AK87:BH87)/Z$57</f>
        <v>159.97871161831981</v>
      </c>
      <c r="AA87" s="38">
        <f>SUM($AK87:BI87)/AA$57</f>
        <v>156.227563153587</v>
      </c>
      <c r="AB87" s="38">
        <f>SUM($AK87:BJ87)/AB$57</f>
        <v>152.25573380152596</v>
      </c>
      <c r="AC87" s="38">
        <f>SUM($AK87:BK87)/AC$57</f>
        <v>148.08774366072871</v>
      </c>
      <c r="AD87" s="38">
        <f>SUM($AK87:BL87)/AD$57</f>
        <v>143.74460995855981</v>
      </c>
      <c r="AE87" s="38">
        <f>SUM($AK87:BM87)/AE$57</f>
        <v>139.24445099447155</v>
      </c>
      <c r="AF87" s="38">
        <f>SUM($AK87:BN87)/AF$57</f>
        <v>134.60296929465582</v>
      </c>
      <c r="AJ87" s="39" t="s">
        <v>106</v>
      </c>
      <c r="AK87" s="38">
        <v>348.91590311167556</v>
      </c>
      <c r="AL87" s="38">
        <v>457.71545048533329</v>
      </c>
      <c r="AM87" s="38">
        <v>397.95772524266664</v>
      </c>
      <c r="AN87" s="38">
        <v>338.19999999999993</v>
      </c>
      <c r="AO87" s="38">
        <v>276.14999999999998</v>
      </c>
      <c r="AP87" s="38">
        <v>214.09999999999991</v>
      </c>
      <c r="AQ87" s="38">
        <v>174.89999999999995</v>
      </c>
      <c r="AR87" s="38">
        <v>135.69999999999999</v>
      </c>
      <c r="AS87" s="38">
        <v>108.15</v>
      </c>
      <c r="AT87" s="38">
        <v>80.600000000000009</v>
      </c>
      <c r="AU87" s="38">
        <v>84.320000000000007</v>
      </c>
      <c r="AV87" s="38">
        <v>88.04</v>
      </c>
      <c r="AW87" s="38">
        <v>91.76</v>
      </c>
      <c r="AX87" s="38">
        <v>95.48</v>
      </c>
      <c r="AY87" s="38">
        <v>99.2</v>
      </c>
      <c r="AZ87" s="38">
        <v>100.06</v>
      </c>
      <c r="BA87" s="38">
        <v>100.92</v>
      </c>
      <c r="BB87" s="38">
        <v>101.78</v>
      </c>
      <c r="BC87" s="38">
        <v>102.64</v>
      </c>
      <c r="BD87" s="38">
        <v>103.5</v>
      </c>
      <c r="BE87" s="38">
        <v>96.039999999999992</v>
      </c>
      <c r="BF87" s="38">
        <v>88.58</v>
      </c>
      <c r="BG87" s="38">
        <v>81.12</v>
      </c>
      <c r="BH87" s="38">
        <v>73.66</v>
      </c>
      <c r="BI87" s="38">
        <v>66.199999999999989</v>
      </c>
      <c r="BJ87" s="38">
        <v>52.959999999999994</v>
      </c>
      <c r="BK87" s="38">
        <v>39.72</v>
      </c>
      <c r="BL87" s="38">
        <v>26.480000000000004</v>
      </c>
      <c r="BM87" s="38">
        <v>13.240000000000009</v>
      </c>
      <c r="BN87" s="38">
        <v>1.4210854715202004E-14</v>
      </c>
    </row>
    <row r="88" spans="2:66" x14ac:dyDescent="0.25">
      <c r="B88" s="39" t="s">
        <v>107</v>
      </c>
      <c r="C88" s="38">
        <v>290.83053615168279</v>
      </c>
      <c r="D88" s="38">
        <f>SUM($AK88:AL88)/D$57</f>
        <v>308.58652657184143</v>
      </c>
      <c r="E88" s="38">
        <f>SUM($AK88:AM88)/E$57</f>
        <v>314.89810387989428</v>
      </c>
      <c r="F88" s="38">
        <f>SUM($AK88:AN88)/F$57</f>
        <v>318.34857790992072</v>
      </c>
      <c r="G88" s="38">
        <f>SUM($AK88:AO88)/G$57</f>
        <v>309.39886232793663</v>
      </c>
      <c r="H88" s="38">
        <f>SUM($AK88:AP88)/H$57</f>
        <v>294.24905193994715</v>
      </c>
      <c r="I88" s="38">
        <f>SUM($AK88:AQ88)/I$57</f>
        <v>278.18490166281185</v>
      </c>
      <c r="J88" s="38">
        <f>SUM($AK88:AR88)/J$57</f>
        <v>261.54928895496039</v>
      </c>
      <c r="K88" s="38">
        <f>SUM($AK88:AS88)/K$57</f>
        <v>246.14936795996476</v>
      </c>
      <c r="L88" s="38">
        <f>SUM($AK88:AT88)/L$57</f>
        <v>231.61443116396831</v>
      </c>
      <c r="M88" s="38">
        <f>SUM($AK88:AU88)/M$57</f>
        <v>220.3131192399712</v>
      </c>
      <c r="N88" s="38">
        <f>SUM($AK88:AV88)/N$57</f>
        <v>211.43702596997363</v>
      </c>
      <c r="O88" s="38">
        <f>SUM($AK88:AW88)/O$57</f>
        <v>204.4264855107449</v>
      </c>
      <c r="P88" s="38">
        <f>SUM($AK88:AX88)/P$57</f>
        <v>198.88173654569169</v>
      </c>
      <c r="Q88" s="38">
        <f>SUM($AK88:AY88)/Q$57</f>
        <v>194.50962077597893</v>
      </c>
      <c r="R88" s="38">
        <f>SUM($AK88:AZ88)/R$57</f>
        <v>191.08401947748024</v>
      </c>
      <c r="S88" s="38">
        <f>SUM($AK88:BA88)/S$57</f>
        <v>188.43790068468729</v>
      </c>
      <c r="T88" s="38">
        <f>SUM($AK88:BB88)/T$57</f>
        <v>186.44135064664908</v>
      </c>
      <c r="U88" s="38">
        <f>SUM($AK88:BC88)/U$57</f>
        <v>184.99180587577283</v>
      </c>
      <c r="V88" s="38">
        <f>SUM($AK88:BD88)/V$57</f>
        <v>184.00721558198421</v>
      </c>
      <c r="W88" s="38">
        <f>SUM($AK88:BE88)/W$57</f>
        <v>183.14591960188972</v>
      </c>
      <c r="X88" s="38">
        <f>SUM($AK88:BF88)/X$57</f>
        <v>182.39110507453108</v>
      </c>
      <c r="Y88" s="38">
        <f>SUM($AK88:BG88)/Y$57</f>
        <v>181.72888311476888</v>
      </c>
      <c r="Z88" s="38">
        <f>SUM($AK88:BH88)/Z$57</f>
        <v>181.14767965165348</v>
      </c>
      <c r="AA88" s="38">
        <f>SUM($AK88:BI88)/AA$57</f>
        <v>180.63777246558732</v>
      </c>
      <c r="AB88" s="38">
        <f>SUM($AK88:BJ88)/AB$57</f>
        <v>181.17785813998782</v>
      </c>
      <c r="AC88" s="38">
        <f>SUM($AK88:BK88)/AC$57</f>
        <v>182.65127080146976</v>
      </c>
      <c r="AD88" s="38">
        <f>SUM($AK88:BL88)/AD$57</f>
        <v>184.95801112998871</v>
      </c>
      <c r="AE88" s="38">
        <f>SUM($AK88:BM88)/AE$57</f>
        <v>188.01187281516147</v>
      </c>
      <c r="AF88" s="38">
        <f>SUM($AK88:BN88)/AF$57</f>
        <v>191.73814372132276</v>
      </c>
      <c r="AJ88" s="39" t="s">
        <v>107</v>
      </c>
      <c r="AK88" s="38">
        <v>290.83053615168279</v>
      </c>
      <c r="AL88" s="38">
        <v>326.34251699200001</v>
      </c>
      <c r="AM88" s="38">
        <v>327.52125849600003</v>
      </c>
      <c r="AN88" s="38">
        <v>328.70000000000005</v>
      </c>
      <c r="AO88" s="38">
        <v>273.60000000000002</v>
      </c>
      <c r="AP88" s="38">
        <v>218.50000000000003</v>
      </c>
      <c r="AQ88" s="38">
        <v>181.8</v>
      </c>
      <c r="AR88" s="38">
        <v>145.1</v>
      </c>
      <c r="AS88" s="38">
        <v>122.94999999999999</v>
      </c>
      <c r="AT88" s="38">
        <v>100.80000000000001</v>
      </c>
      <c r="AU88" s="38">
        <v>107.30000000000001</v>
      </c>
      <c r="AV88" s="38">
        <v>113.80000000000001</v>
      </c>
      <c r="AW88" s="38">
        <v>120.30000000000001</v>
      </c>
      <c r="AX88" s="38">
        <v>126.80000000000001</v>
      </c>
      <c r="AY88" s="38">
        <v>133.30000000000001</v>
      </c>
      <c r="AZ88" s="38">
        <v>139.70000000000002</v>
      </c>
      <c r="BA88" s="38">
        <v>146.1</v>
      </c>
      <c r="BB88" s="38">
        <v>152.5</v>
      </c>
      <c r="BC88" s="38">
        <v>158.9</v>
      </c>
      <c r="BD88" s="38">
        <v>165.30000000000004</v>
      </c>
      <c r="BE88" s="38">
        <v>165.92000000000004</v>
      </c>
      <c r="BF88" s="38">
        <v>166.54000000000002</v>
      </c>
      <c r="BG88" s="38">
        <v>167.16000000000003</v>
      </c>
      <c r="BH88" s="38">
        <v>167.78000000000003</v>
      </c>
      <c r="BI88" s="38">
        <v>168.40000000000003</v>
      </c>
      <c r="BJ88" s="38">
        <v>194.68000000000004</v>
      </c>
      <c r="BK88" s="38">
        <v>220.96000000000004</v>
      </c>
      <c r="BL88" s="38">
        <v>247.24</v>
      </c>
      <c r="BM88" s="38">
        <v>273.52</v>
      </c>
      <c r="BN88" s="38">
        <v>299.79999999999995</v>
      </c>
    </row>
    <row r="89" spans="2:66" x14ac:dyDescent="0.25">
      <c r="B89" s="39" t="s">
        <v>108</v>
      </c>
      <c r="C89" s="38">
        <v>217.18089449333212</v>
      </c>
      <c r="D89" s="38">
        <f>SUM($AK89:AL89)/D$57</f>
        <v>228.90747039066608</v>
      </c>
      <c r="E89" s="38">
        <f>SUM($AK89:AM89)/E$57</f>
        <v>243.92732130844402</v>
      </c>
      <c r="F89" s="38">
        <f>SUM($AK89:AN89)/F$57</f>
        <v>259.77049098133307</v>
      </c>
      <c r="G89" s="38">
        <f>SUM($AK89:AO89)/G$57</f>
        <v>265.18639278506646</v>
      </c>
      <c r="H89" s="38">
        <f>SUM($AK89:AP89)/H$57</f>
        <v>265.38866065422206</v>
      </c>
      <c r="I89" s="38">
        <f>SUM($AK89:AQ89)/I$57</f>
        <v>258.97599484647606</v>
      </c>
      <c r="J89" s="38">
        <f>SUM($AK89:AR89)/J$57</f>
        <v>248.42899549066652</v>
      </c>
      <c r="K89" s="38">
        <f>SUM($AK89:AS89)/K$57</f>
        <v>236.19244043614805</v>
      </c>
      <c r="L89" s="38">
        <f>SUM($AK89:AT89)/L$57</f>
        <v>222.77319639253324</v>
      </c>
      <c r="M89" s="38">
        <f>SUM($AK89:AU89)/M$57</f>
        <v>210.50654217503023</v>
      </c>
      <c r="N89" s="38">
        <f>SUM($AK89:AV89)/N$57</f>
        <v>199.10433032711103</v>
      </c>
      <c r="O89" s="38">
        <f>SUM($AK89:AW89)/O$57</f>
        <v>188.36707414810249</v>
      </c>
      <c r="P89" s="38">
        <f>SUM($AK89:AX89)/P$57</f>
        <v>178.15228313752374</v>
      </c>
      <c r="Q89" s="38">
        <f>SUM($AK89:AY89)/Q$57</f>
        <v>168.35546426168881</v>
      </c>
      <c r="R89" s="38">
        <f>SUM($AK89:AZ89)/R$57</f>
        <v>159.50574774533328</v>
      </c>
      <c r="S89" s="38">
        <f>SUM($AK89:BA89)/S$57</f>
        <v>151.43599787796074</v>
      </c>
      <c r="T89" s="38">
        <f>SUM($AK89:BB89)/T$57</f>
        <v>144.01622021807404</v>
      </c>
      <c r="U89" s="38">
        <f>SUM($AK89:BC89)/U$57</f>
        <v>137.14378757501751</v>
      </c>
      <c r="V89" s="38">
        <f>SUM($AK89:BD89)/V$57</f>
        <v>130.73659819626664</v>
      </c>
      <c r="W89" s="38">
        <f>SUM($AK89:BE89)/W$57</f>
        <v>124.85390304406346</v>
      </c>
      <c r="X89" s="38">
        <f>SUM($AK89:BF89)/X$57</f>
        <v>119.42418017842421</v>
      </c>
      <c r="Y89" s="38">
        <f>SUM($AK89:BG89)/Y$57</f>
        <v>114.38834625762316</v>
      </c>
      <c r="Z89" s="38">
        <f>SUM($AK89:BH89)/Z$57</f>
        <v>109.69716516355554</v>
      </c>
      <c r="AA89" s="38">
        <f>SUM($AK89:BI89)/AA$57</f>
        <v>105.30927855701331</v>
      </c>
      <c r="AB89" s="38">
        <f>SUM($AK89:BJ89)/AB$57</f>
        <v>101.25892168943588</v>
      </c>
      <c r="AC89" s="38">
        <f>SUM($AK89:BK89)/AC$57</f>
        <v>97.508591256493801</v>
      </c>
      <c r="AD89" s="38">
        <f>SUM($AK89:BL89)/AD$57</f>
        <v>94.026141568761886</v>
      </c>
      <c r="AE89" s="38">
        <f>SUM($AK89:BM89)/AE$57</f>
        <v>90.783860825011473</v>
      </c>
      <c r="AF89" s="38">
        <f>SUM($AK89:BN89)/AF$57</f>
        <v>87.757732130844431</v>
      </c>
      <c r="AJ89" s="39" t="s">
        <v>108</v>
      </c>
      <c r="AK89" s="38">
        <v>217.18089449333212</v>
      </c>
      <c r="AL89" s="38">
        <v>240.63404628800004</v>
      </c>
      <c r="AM89" s="38">
        <v>273.967023144</v>
      </c>
      <c r="AN89" s="38">
        <v>307.30000000000007</v>
      </c>
      <c r="AO89" s="38">
        <v>286.85000000000002</v>
      </c>
      <c r="AP89" s="38">
        <v>266.40000000000003</v>
      </c>
      <c r="AQ89" s="38">
        <v>220.5</v>
      </c>
      <c r="AR89" s="38">
        <v>174.60000000000002</v>
      </c>
      <c r="AS89" s="38">
        <v>138.30000000000001</v>
      </c>
      <c r="AT89" s="38">
        <v>101.99999999999997</v>
      </c>
      <c r="AU89" s="38">
        <v>87.839999999999975</v>
      </c>
      <c r="AV89" s="38">
        <v>73.679999999999978</v>
      </c>
      <c r="AW89" s="38">
        <v>59.519999999999989</v>
      </c>
      <c r="AX89" s="38">
        <v>45.36</v>
      </c>
      <c r="AY89" s="38">
        <v>31.200000000000003</v>
      </c>
      <c r="AZ89" s="38">
        <v>26.76</v>
      </c>
      <c r="BA89" s="38">
        <v>22.32</v>
      </c>
      <c r="BB89" s="38">
        <v>17.880000000000003</v>
      </c>
      <c r="BC89" s="38">
        <v>13.440000000000005</v>
      </c>
      <c r="BD89" s="38">
        <v>9</v>
      </c>
      <c r="BE89" s="38">
        <v>7.2000000000000011</v>
      </c>
      <c r="BF89" s="38">
        <v>5.4</v>
      </c>
      <c r="BG89" s="38">
        <v>3.6000000000000005</v>
      </c>
      <c r="BH89" s="38">
        <v>1.8000000000000007</v>
      </c>
      <c r="BI89" s="38">
        <v>0</v>
      </c>
      <c r="BJ89" s="38">
        <v>0</v>
      </c>
      <c r="BK89" s="38">
        <v>0</v>
      </c>
      <c r="BL89" s="38">
        <v>0</v>
      </c>
      <c r="BM89" s="38">
        <v>0</v>
      </c>
      <c r="BN89" s="38">
        <v>0</v>
      </c>
    </row>
    <row r="90" spans="2:66" x14ac:dyDescent="0.25">
      <c r="B90" s="39" t="s">
        <v>109</v>
      </c>
      <c r="C90" s="38">
        <v>482.54604009797691</v>
      </c>
      <c r="D90" s="38">
        <f>SUM($AK90:AL90)/D$57</f>
        <v>500.2229766943218</v>
      </c>
      <c r="E90" s="38">
        <f>SUM($AK90:AM90)/E$57</f>
        <v>495.06530334465896</v>
      </c>
      <c r="F90" s="38">
        <f>SUM($AK90:AN90)/F$57</f>
        <v>484.19897750849418</v>
      </c>
      <c r="G90" s="38">
        <f>SUM($AK90:AO90)/G$57</f>
        <v>475.56918200679536</v>
      </c>
      <c r="H90" s="38">
        <f>SUM($AK90:AP90)/H$57</f>
        <v>468.05765167232948</v>
      </c>
      <c r="I90" s="38">
        <f>SUM($AK90:AQ90)/I$57</f>
        <v>459.627987147711</v>
      </c>
      <c r="J90" s="38">
        <f>SUM($AK90:AR90)/J$57</f>
        <v>450.62448875424712</v>
      </c>
      <c r="K90" s="38">
        <f>SUM($AK90:AS90)/K$57</f>
        <v>443.48843444821966</v>
      </c>
      <c r="L90" s="38">
        <f>SUM($AK90:AT90)/L$57</f>
        <v>437.65959100339768</v>
      </c>
      <c r="M90" s="38">
        <f>SUM($AK90:AU90)/M$57</f>
        <v>433.07781000308881</v>
      </c>
      <c r="N90" s="38">
        <f>SUM($AK90:AV90)/N$57</f>
        <v>429.43132583616472</v>
      </c>
      <c r="O90" s="38">
        <f>SUM($AK90:AW90)/O$57</f>
        <v>426.50430077184438</v>
      </c>
      <c r="P90" s="38">
        <f>SUM($AK90:AX90)/P$57</f>
        <v>424.14256500242692</v>
      </c>
      <c r="Q90" s="38">
        <f>SUM($AK90:AY90)/Q$57</f>
        <v>422.23306066893178</v>
      </c>
      <c r="R90" s="38">
        <f>SUM($AK90:AZ90)/R$57</f>
        <v>420.75599437712356</v>
      </c>
      <c r="S90" s="38">
        <f>SUM($AK90:BA90)/S$57</f>
        <v>419.63505353141039</v>
      </c>
      <c r="T90" s="38">
        <f>SUM($AK90:BB90)/T$57</f>
        <v>418.81088389077649</v>
      </c>
      <c r="U90" s="38">
        <f>SUM($AK90:BC90)/U$57</f>
        <v>418.23662684389348</v>
      </c>
      <c r="V90" s="38">
        <f>SUM($AK90:BD90)/V$57</f>
        <v>417.87479550169883</v>
      </c>
      <c r="W90" s="38">
        <f>SUM($AK90:BE90)/W$57</f>
        <v>417.52075762066556</v>
      </c>
      <c r="X90" s="38">
        <f>SUM($AK90:BF90)/X$57</f>
        <v>417.17345045608982</v>
      </c>
      <c r="Y90" s="38">
        <f>SUM($AK90:BG90)/Y$57</f>
        <v>416.83199608843375</v>
      </c>
      <c r="Z90" s="38">
        <f>SUM($AK90:BH90)/Z$57</f>
        <v>416.49566291808236</v>
      </c>
      <c r="AA90" s="38">
        <f>SUM($AK90:BI90)/AA$57</f>
        <v>416.16383640135905</v>
      </c>
      <c r="AB90" s="38">
        <f>SUM($AK90:BJ90)/AB$57</f>
        <v>416.26830423207599</v>
      </c>
      <c r="AC90" s="38">
        <f>SUM($AK90:BK90)/AC$57</f>
        <v>416.76058926051763</v>
      </c>
      <c r="AD90" s="38">
        <f>SUM($AK90:BL90)/AD$57</f>
        <v>417.59913964407053</v>
      </c>
      <c r="AE90" s="38">
        <f>SUM($AK90:BM90)/AE$57</f>
        <v>418.74813482875777</v>
      </c>
      <c r="AF90" s="38">
        <f>SUM($AK90:BN90)/AF$57</f>
        <v>420.17653033446584</v>
      </c>
      <c r="AJ90" s="39" t="s">
        <v>109</v>
      </c>
      <c r="AK90" s="38">
        <v>482.54604009797691</v>
      </c>
      <c r="AL90" s="38">
        <v>517.89991329066663</v>
      </c>
      <c r="AM90" s="38">
        <v>484.74995664533333</v>
      </c>
      <c r="AN90" s="38">
        <v>451.6</v>
      </c>
      <c r="AO90" s="38">
        <v>441.05</v>
      </c>
      <c r="AP90" s="38">
        <v>430.5</v>
      </c>
      <c r="AQ90" s="38">
        <v>409.05</v>
      </c>
      <c r="AR90" s="38">
        <v>387.59999999999997</v>
      </c>
      <c r="AS90" s="38">
        <v>386.4</v>
      </c>
      <c r="AT90" s="38">
        <v>385.19999999999993</v>
      </c>
      <c r="AU90" s="38">
        <v>387.25999999999993</v>
      </c>
      <c r="AV90" s="38">
        <v>389.32</v>
      </c>
      <c r="AW90" s="38">
        <v>391.38</v>
      </c>
      <c r="AX90" s="38">
        <v>393.44</v>
      </c>
      <c r="AY90" s="38">
        <v>395.5</v>
      </c>
      <c r="AZ90" s="38">
        <v>398.59999999999997</v>
      </c>
      <c r="BA90" s="38">
        <v>401.7</v>
      </c>
      <c r="BB90" s="38">
        <v>404.79999999999995</v>
      </c>
      <c r="BC90" s="38">
        <v>407.9</v>
      </c>
      <c r="BD90" s="38">
        <v>411</v>
      </c>
      <c r="BE90" s="38">
        <v>410.44</v>
      </c>
      <c r="BF90" s="38">
        <v>409.88</v>
      </c>
      <c r="BG90" s="38">
        <v>409.32</v>
      </c>
      <c r="BH90" s="38">
        <v>408.76</v>
      </c>
      <c r="BI90" s="38">
        <v>408.2</v>
      </c>
      <c r="BJ90" s="38">
        <v>418.88</v>
      </c>
      <c r="BK90" s="38">
        <v>429.56</v>
      </c>
      <c r="BL90" s="38">
        <v>440.24</v>
      </c>
      <c r="BM90" s="38">
        <v>450.91999999999996</v>
      </c>
      <c r="BN90" s="38">
        <v>461.6</v>
      </c>
    </row>
    <row r="91" spans="2:66" x14ac:dyDescent="0.25">
      <c r="B91" s="39" t="s">
        <v>110</v>
      </c>
      <c r="C91" s="38">
        <v>293.33665971151231</v>
      </c>
      <c r="D91" s="38">
        <f>SUM($AK91:AL91)/D$57</f>
        <v>328.13770280242278</v>
      </c>
      <c r="E91" s="38">
        <f>SUM($AK91:AM91)/E$57</f>
        <v>346.31492618383737</v>
      </c>
      <c r="F91" s="38">
        <f>SUM($AK91:AN91)/F$57</f>
        <v>360.33619463787801</v>
      </c>
      <c r="G91" s="38">
        <f>SUM($AK91:AO91)/G$57</f>
        <v>356.82895571030241</v>
      </c>
      <c r="H91" s="38">
        <f>SUM($AK91:AP91)/H$57</f>
        <v>344.55746309191863</v>
      </c>
      <c r="I91" s="38">
        <f>SUM($AK91:AQ91)/I$57</f>
        <v>328.37782550735886</v>
      </c>
      <c r="J91" s="38">
        <f>SUM($AK91:AR91)/J$57</f>
        <v>309.75559731893901</v>
      </c>
      <c r="K91" s="38">
        <f>SUM($AK91:AS91)/K$57</f>
        <v>292.16608650572357</v>
      </c>
      <c r="L91" s="38">
        <f>SUM($AK91:AT91)/L$57</f>
        <v>275.29947785515117</v>
      </c>
      <c r="M91" s="38">
        <f>SUM($AK91:AU91)/M$57</f>
        <v>262.03043441377383</v>
      </c>
      <c r="N91" s="38">
        <f>SUM($AK91:AV91)/N$57</f>
        <v>251.45956487929266</v>
      </c>
      <c r="O91" s="38">
        <f>SUM($AK91:AW91)/O$57</f>
        <v>242.96421373473169</v>
      </c>
      <c r="P91" s="38">
        <f>SUM($AK91:AX91)/P$57</f>
        <v>236.09962703939371</v>
      </c>
      <c r="Q91" s="38">
        <f>SUM($AK91:AY91)/Q$57</f>
        <v>230.53965190343413</v>
      </c>
      <c r="R91" s="38">
        <f>SUM($AK91:AZ91)/R$57</f>
        <v>226.1509236594695</v>
      </c>
      <c r="S91" s="38">
        <f>SUM($AK91:BA91)/S$57</f>
        <v>222.72675167950069</v>
      </c>
      <c r="T91" s="38">
        <f>SUM($AK91:BB91)/T$57</f>
        <v>220.1063765861951</v>
      </c>
      <c r="U91" s="38">
        <f>SUM($AK91:BC91)/U$57</f>
        <v>218.16288308165852</v>
      </c>
      <c r="V91" s="38">
        <f>SUM($AK91:BD91)/V$57</f>
        <v>216.79473892757559</v>
      </c>
      <c r="W91" s="38">
        <f>SUM($AK91:BE91)/W$57</f>
        <v>215.72070374054817</v>
      </c>
      <c r="X91" s="38">
        <f>SUM($AK91:BF91)/X$57</f>
        <v>214.90067175234145</v>
      </c>
      <c r="Y91" s="38">
        <f>SUM($AK91:BG91)/Y$57</f>
        <v>214.30151211093531</v>
      </c>
      <c r="Z91" s="38">
        <f>SUM($AK91:BH91)/Z$57</f>
        <v>213.89561577297968</v>
      </c>
      <c r="AA91" s="38">
        <f>SUM($AK91:BI91)/AA$57</f>
        <v>213.6597911420605</v>
      </c>
      <c r="AB91" s="38">
        <f>SUM($AK91:BJ91)/AB$57</f>
        <v>215.46210686736589</v>
      </c>
      <c r="AC91" s="38">
        <f>SUM($AK91:BK91)/AC$57</f>
        <v>219.0761029093153</v>
      </c>
      <c r="AD91" s="38">
        <f>SUM($AK91:BL91)/AD$57</f>
        <v>224.30767066255405</v>
      </c>
      <c r="AE91" s="38">
        <f>SUM($AK91:BM91)/AE$57</f>
        <v>230.98947512246596</v>
      </c>
      <c r="AF91" s="38">
        <f>SUM($AK91:BN91)/AF$57</f>
        <v>238.97649261838379</v>
      </c>
      <c r="AJ91" s="39" t="s">
        <v>110</v>
      </c>
      <c r="AK91" s="38">
        <v>293.33665971151231</v>
      </c>
      <c r="AL91" s="38">
        <v>362.93874589333325</v>
      </c>
      <c r="AM91" s="38">
        <v>382.66937294666656</v>
      </c>
      <c r="AN91" s="38">
        <v>402.39999999999986</v>
      </c>
      <c r="AO91" s="38">
        <v>342.79999999999995</v>
      </c>
      <c r="AP91" s="38">
        <v>283.19999999999993</v>
      </c>
      <c r="AQ91" s="38">
        <v>231.29999999999995</v>
      </c>
      <c r="AR91" s="38">
        <v>179.39999999999998</v>
      </c>
      <c r="AS91" s="38">
        <v>151.44999999999999</v>
      </c>
      <c r="AT91" s="38">
        <v>123.49999999999997</v>
      </c>
      <c r="AU91" s="38">
        <v>129.33999999999997</v>
      </c>
      <c r="AV91" s="38">
        <v>135.17999999999998</v>
      </c>
      <c r="AW91" s="38">
        <v>141.01999999999998</v>
      </c>
      <c r="AX91" s="38">
        <v>146.85999999999996</v>
      </c>
      <c r="AY91" s="38">
        <v>152.69999999999999</v>
      </c>
      <c r="AZ91" s="38">
        <v>160.32</v>
      </c>
      <c r="BA91" s="38">
        <v>167.94</v>
      </c>
      <c r="BB91" s="38">
        <v>175.56</v>
      </c>
      <c r="BC91" s="38">
        <v>183.18</v>
      </c>
      <c r="BD91" s="38">
        <v>190.8</v>
      </c>
      <c r="BE91" s="38">
        <v>194.24</v>
      </c>
      <c r="BF91" s="38">
        <v>197.68</v>
      </c>
      <c r="BG91" s="38">
        <v>201.12</v>
      </c>
      <c r="BH91" s="38">
        <v>204.56</v>
      </c>
      <c r="BI91" s="38">
        <v>208</v>
      </c>
      <c r="BJ91" s="38">
        <v>260.52</v>
      </c>
      <c r="BK91" s="38">
        <v>313.03999999999996</v>
      </c>
      <c r="BL91" s="38">
        <v>365.56</v>
      </c>
      <c r="BM91" s="38">
        <v>418.08000000000004</v>
      </c>
      <c r="BN91" s="38">
        <v>470.6</v>
      </c>
    </row>
    <row r="92" spans="2:66" x14ac:dyDescent="0.25">
      <c r="B92" s="39" t="s">
        <v>111</v>
      </c>
      <c r="C92" s="38">
        <v>165.17282046629774</v>
      </c>
      <c r="D92" s="38">
        <f>SUM($AK92:AL92)/D$57</f>
        <v>193.45211844914888</v>
      </c>
      <c r="E92" s="38">
        <f>SUM($AK92:AM92)/E$57</f>
        <v>227.38998170476592</v>
      </c>
      <c r="F92" s="38">
        <f>SUM($AK92:AN92)/F$57</f>
        <v>262.74248627857446</v>
      </c>
      <c r="G92" s="38">
        <f>SUM($AK92:AO92)/G$57</f>
        <v>273.90398902285955</v>
      </c>
      <c r="H92" s="38">
        <f>SUM($AK92:AP92)/H$57</f>
        <v>272.96999085238298</v>
      </c>
      <c r="I92" s="38">
        <f>SUM($AK92:AQ92)/I$57</f>
        <v>265.82427787347109</v>
      </c>
      <c r="J92" s="38">
        <f>SUM($AK92:AR92)/J$57</f>
        <v>254.79624313928724</v>
      </c>
      <c r="K92" s="38">
        <f>SUM($AK92:AS92)/K$57</f>
        <v>240.82999390158864</v>
      </c>
      <c r="L92" s="38">
        <f>SUM($AK92:AT92)/L$57</f>
        <v>224.80699451142976</v>
      </c>
      <c r="M92" s="38">
        <f>SUM($AK92:AU92)/M$57</f>
        <v>211.14272228311799</v>
      </c>
      <c r="N92" s="38">
        <f>SUM($AK92:AV92)/N$57</f>
        <v>199.24749542619148</v>
      </c>
      <c r="O92" s="38">
        <f>SUM($AK92:AW92)/O$57</f>
        <v>188.71307270109986</v>
      </c>
      <c r="P92" s="38">
        <f>SUM($AK92:AX92)/P$57</f>
        <v>179.24785322244983</v>
      </c>
      <c r="Q92" s="38">
        <f>SUM($AK92:AY92)/Q$57</f>
        <v>170.63799634095318</v>
      </c>
      <c r="R92" s="38">
        <f>SUM($AK92:AZ92)/R$57</f>
        <v>162.7056215696436</v>
      </c>
      <c r="S92" s="38">
        <f>SUM($AK92:BA92)/S$57</f>
        <v>155.33117324201751</v>
      </c>
      <c r="T92" s="38">
        <f>SUM($AK92:BB92)/T$57</f>
        <v>148.42166361746098</v>
      </c>
      <c r="U92" s="38">
        <f>SUM($AK92:BC92)/U$57</f>
        <v>141.90368132180515</v>
      </c>
      <c r="V92" s="38">
        <f>SUM($AK92:BD92)/V$57</f>
        <v>135.71849725571488</v>
      </c>
      <c r="W92" s="38">
        <f>SUM($AK92:BE92)/W$57</f>
        <v>129.94904500544274</v>
      </c>
      <c r="X92" s="38">
        <f>SUM($AK92:BF92)/X$57</f>
        <v>124.53863386883171</v>
      </c>
      <c r="Y92" s="38">
        <f>SUM($AK92:BG92)/Y$57</f>
        <v>119.44043239627381</v>
      </c>
      <c r="Z92" s="38">
        <f>SUM($AK92:BH92)/Z$57</f>
        <v>114.6154143797624</v>
      </c>
      <c r="AA92" s="38">
        <f>SUM($AK92:BI92)/AA$57</f>
        <v>110.0307978045719</v>
      </c>
      <c r="AB92" s="38">
        <f>SUM($AK92:BJ92)/AB$57</f>
        <v>105.7988440428576</v>
      </c>
      <c r="AC92" s="38">
        <f>SUM($AK92:BK92)/AC$57</f>
        <v>101.88036833756658</v>
      </c>
      <c r="AD92" s="38">
        <f>SUM($AK92:BL92)/AD$57</f>
        <v>98.24178375408205</v>
      </c>
      <c r="AE92" s="38">
        <f>SUM($AK92:BM92)/AE$57</f>
        <v>94.854136038424059</v>
      </c>
      <c r="AF92" s="38">
        <f>SUM($AK92:BN92)/AF$57</f>
        <v>91.692331503809925</v>
      </c>
      <c r="AJ92" s="39" t="s">
        <v>111</v>
      </c>
      <c r="AK92" s="38">
        <v>165.17282046629774</v>
      </c>
      <c r="AL92" s="38">
        <v>221.73141643200003</v>
      </c>
      <c r="AM92" s="38">
        <v>295.26570821600001</v>
      </c>
      <c r="AN92" s="38">
        <v>368.80000000000007</v>
      </c>
      <c r="AO92" s="38">
        <v>318.55</v>
      </c>
      <c r="AP92" s="38">
        <v>268.3</v>
      </c>
      <c r="AQ92" s="38">
        <v>222.95000000000002</v>
      </c>
      <c r="AR92" s="38">
        <v>177.60000000000005</v>
      </c>
      <c r="AS92" s="38">
        <v>129.10000000000002</v>
      </c>
      <c r="AT92" s="38">
        <v>80.599999999999966</v>
      </c>
      <c r="AU92" s="38">
        <v>74.499999999999972</v>
      </c>
      <c r="AV92" s="38">
        <v>68.399999999999977</v>
      </c>
      <c r="AW92" s="38">
        <v>62.29999999999999</v>
      </c>
      <c r="AX92" s="38">
        <v>56.199999999999996</v>
      </c>
      <c r="AY92" s="38">
        <v>50.100000000000009</v>
      </c>
      <c r="AZ92" s="38">
        <v>43.720000000000006</v>
      </c>
      <c r="BA92" s="38">
        <v>37.340000000000003</v>
      </c>
      <c r="BB92" s="38">
        <v>30.960000000000004</v>
      </c>
      <c r="BC92" s="38">
        <v>24.580000000000002</v>
      </c>
      <c r="BD92" s="38">
        <v>18.200000000000003</v>
      </c>
      <c r="BE92" s="38">
        <v>14.560000000000002</v>
      </c>
      <c r="BF92" s="38">
        <v>10.920000000000003</v>
      </c>
      <c r="BG92" s="38">
        <v>7.2800000000000029</v>
      </c>
      <c r="BH92" s="38">
        <v>3.6400000000000041</v>
      </c>
      <c r="BI92" s="38">
        <v>3.5527136788005009E-15</v>
      </c>
      <c r="BJ92" s="38">
        <v>2.8421709430404009E-15</v>
      </c>
      <c r="BK92" s="38">
        <v>2.1316282072803005E-15</v>
      </c>
      <c r="BL92" s="38">
        <v>1.4210854715202005E-15</v>
      </c>
      <c r="BM92" s="38">
        <v>7.1054273576010042E-16</v>
      </c>
      <c r="BN92" s="38">
        <v>0</v>
      </c>
    </row>
    <row r="93" spans="2:66" x14ac:dyDescent="0.25">
      <c r="B93" s="39" t="s">
        <v>112</v>
      </c>
      <c r="C93" s="38">
        <v>291.88741721854302</v>
      </c>
      <c r="D93" s="38">
        <f>SUM($AK93:AL93)/D$57</f>
        <v>328.24621064393813</v>
      </c>
      <c r="E93" s="38">
        <f>SUM($AK93:AM93)/E$57</f>
        <v>351.58164110751432</v>
      </c>
      <c r="F93" s="38">
        <f>SUM($AK93:AN93)/F$57</f>
        <v>371.66123083063576</v>
      </c>
      <c r="G93" s="38">
        <f>SUM($AK93:AO93)/G$57</f>
        <v>380.22898466450863</v>
      </c>
      <c r="H93" s="38">
        <f>SUM($AK93:AP93)/H$57</f>
        <v>383.04082055375716</v>
      </c>
      <c r="I93" s="38">
        <f>SUM($AK93:AQ93)/I$57</f>
        <v>381.67070333179191</v>
      </c>
      <c r="J93" s="38">
        <f>SUM($AK93:AR93)/J$57</f>
        <v>377.68686541531792</v>
      </c>
      <c r="K93" s="38">
        <f>SUM($AK93:AS93)/K$57</f>
        <v>375.54943592472705</v>
      </c>
      <c r="L93" s="38">
        <f>SUM($AK93:AT93)/L$57</f>
        <v>374.70449233225429</v>
      </c>
      <c r="M93" s="38">
        <f>SUM($AK93:AU93)/M$57</f>
        <v>374.57135666568576</v>
      </c>
      <c r="N93" s="38">
        <f>SUM($AK93:AV93)/N$57</f>
        <v>374.97207694354529</v>
      </c>
      <c r="O93" s="38">
        <f>SUM($AK93:AW93)/O$57</f>
        <v>375.78345564019571</v>
      </c>
      <c r="P93" s="38">
        <f>SUM($AK93:AX93)/P$57</f>
        <v>376.91749452303884</v>
      </c>
      <c r="Q93" s="38">
        <f>SUM($AK93:AY93)/Q$57</f>
        <v>378.30966155483628</v>
      </c>
      <c r="R93" s="38">
        <f>SUM($AK93:AZ93)/R$57</f>
        <v>379.884057707659</v>
      </c>
      <c r="S93" s="38">
        <f>SUM($AK93:BA93)/S$57</f>
        <v>381.60852490132612</v>
      </c>
      <c r="T93" s="38">
        <f>SUM($AK93:BB93)/T$57</f>
        <v>383.45805129569686</v>
      </c>
      <c r="U93" s="38">
        <f>SUM($AK93:BC93)/U$57</f>
        <v>385.41289070118654</v>
      </c>
      <c r="V93" s="38">
        <f>SUM($AK93:BD93)/V$57</f>
        <v>387.45724616612722</v>
      </c>
      <c r="W93" s="38">
        <f>SUM($AK93:BE93)/W$57</f>
        <v>389.29832968202589</v>
      </c>
      <c r="X93" s="38">
        <f>SUM($AK93:BF93)/X$57</f>
        <v>390.96386015102473</v>
      </c>
      <c r="Y93" s="38">
        <f>SUM($AK93:BG93)/Y$57</f>
        <v>392.4767357966324</v>
      </c>
      <c r="Z93" s="38">
        <f>SUM($AK93:BH93)/Z$57</f>
        <v>393.85603847177271</v>
      </c>
      <c r="AA93" s="38">
        <f>SUM($AK93:BI93)/AA$57</f>
        <v>395.11779693290174</v>
      </c>
      <c r="AB93" s="38">
        <f>SUM($AK93:BJ93)/AB$57</f>
        <v>396.27711243548248</v>
      </c>
      <c r="AC93" s="38">
        <f>SUM($AK93:BK93)/AC$57</f>
        <v>397.34536753046461</v>
      </c>
      <c r="AD93" s="38">
        <f>SUM($AK93:BL93)/AD$57</f>
        <v>398.33231869009086</v>
      </c>
      <c r="AE93" s="38">
        <f>SUM($AK93:BM93)/AE$57</f>
        <v>399.24637666629462</v>
      </c>
      <c r="AF93" s="38">
        <f>SUM($AK93:BN93)/AF$57</f>
        <v>400.09483077741817</v>
      </c>
      <c r="AJ93" s="39" t="s">
        <v>112</v>
      </c>
      <c r="AK93" s="38">
        <v>291.88741721854302</v>
      </c>
      <c r="AL93" s="38">
        <v>364.60500406933323</v>
      </c>
      <c r="AM93" s="38">
        <v>398.25250203466658</v>
      </c>
      <c r="AN93" s="38">
        <v>431.9</v>
      </c>
      <c r="AO93" s="38">
        <v>414.5</v>
      </c>
      <c r="AP93" s="38">
        <v>397.1</v>
      </c>
      <c r="AQ93" s="38">
        <v>373.45000000000005</v>
      </c>
      <c r="AR93" s="38">
        <v>349.80000000000007</v>
      </c>
      <c r="AS93" s="38">
        <v>358.45000000000005</v>
      </c>
      <c r="AT93" s="38">
        <v>367.1</v>
      </c>
      <c r="AU93" s="38">
        <v>373.24</v>
      </c>
      <c r="AV93" s="38">
        <v>379.38</v>
      </c>
      <c r="AW93" s="38">
        <v>385.52000000000004</v>
      </c>
      <c r="AX93" s="38">
        <v>391.66</v>
      </c>
      <c r="AY93" s="38">
        <v>397.8</v>
      </c>
      <c r="AZ93" s="38">
        <v>403.5</v>
      </c>
      <c r="BA93" s="38">
        <v>409.20000000000005</v>
      </c>
      <c r="BB93" s="38">
        <v>414.90000000000003</v>
      </c>
      <c r="BC93" s="38">
        <v>420.6</v>
      </c>
      <c r="BD93" s="38">
        <v>426.3</v>
      </c>
      <c r="BE93" s="38">
        <v>426.12</v>
      </c>
      <c r="BF93" s="38">
        <v>425.94</v>
      </c>
      <c r="BG93" s="38">
        <v>425.76</v>
      </c>
      <c r="BH93" s="38">
        <v>425.58</v>
      </c>
      <c r="BI93" s="38">
        <v>425.4</v>
      </c>
      <c r="BJ93" s="38">
        <v>425.26</v>
      </c>
      <c r="BK93" s="38">
        <v>425.11999999999995</v>
      </c>
      <c r="BL93" s="38">
        <v>424.97999999999996</v>
      </c>
      <c r="BM93" s="38">
        <v>424.84</v>
      </c>
      <c r="BN93" s="38">
        <v>424.7</v>
      </c>
    </row>
    <row r="94" spans="2:66" x14ac:dyDescent="0.25">
      <c r="B94" s="39" t="s">
        <v>113</v>
      </c>
      <c r="C94" s="38">
        <v>380.61689195318877</v>
      </c>
      <c r="D94" s="38">
        <f>SUM($AK94:AL94)/D$57</f>
        <v>379.82655003526105</v>
      </c>
      <c r="E94" s="38">
        <f>SUM($AK94:AM94)/E$57</f>
        <v>379.8737347097296</v>
      </c>
      <c r="F94" s="38">
        <f>SUM($AK94:AN94)/F$57</f>
        <v>380.13030103229721</v>
      </c>
      <c r="G94" s="38">
        <f>SUM($AK94:AO94)/G$57</f>
        <v>373.5342408258378</v>
      </c>
      <c r="H94" s="38">
        <f>SUM($AK94:AP94)/H$57</f>
        <v>363.51186735486482</v>
      </c>
      <c r="I94" s="38">
        <f>SUM($AK94:AQ94)/I$57</f>
        <v>350.62445773274129</v>
      </c>
      <c r="J94" s="38">
        <f>SUM($AK94:AR94)/J$57</f>
        <v>335.94640051614863</v>
      </c>
      <c r="K94" s="38">
        <f>SUM($AK94:AS94)/K$57</f>
        <v>318.94124490324322</v>
      </c>
      <c r="L94" s="38">
        <f>SUM($AK94:AT94)/L$57</f>
        <v>300.30712041291889</v>
      </c>
      <c r="M94" s="38">
        <f>SUM($AK94:AU94)/M$57</f>
        <v>283.67738219356266</v>
      </c>
      <c r="N94" s="38">
        <f>SUM($AK94:AV94)/N$57</f>
        <v>268.5509336774324</v>
      </c>
      <c r="O94" s="38">
        <f>SUM($AK94:AW94)/O$57</f>
        <v>254.58086185609147</v>
      </c>
      <c r="P94" s="38">
        <f>SUM($AK94:AX94)/P$57</f>
        <v>241.5193717235135</v>
      </c>
      <c r="Q94" s="38">
        <f>SUM($AK94:AY94)/Q$57</f>
        <v>229.18474694194592</v>
      </c>
      <c r="R94" s="38">
        <f>SUM($AK94:AZ94)/R$57</f>
        <v>217.76070025807431</v>
      </c>
      <c r="S94" s="38">
        <f>SUM($AK94:BA94)/S$57</f>
        <v>207.08654141936407</v>
      </c>
      <c r="T94" s="38">
        <f>SUM($AK94:BB94)/T$57</f>
        <v>197.03728911828827</v>
      </c>
      <c r="U94" s="38">
        <f>SUM($AK94:BC94)/U$57</f>
        <v>187.51427390153626</v>
      </c>
      <c r="V94" s="38">
        <f>SUM($AK94:BD94)/V$57</f>
        <v>178.43856020645944</v>
      </c>
      <c r="W94" s="38">
        <f>SUM($AK94:BE94)/W$57</f>
        <v>170.22910495853279</v>
      </c>
      <c r="X94" s="38">
        <f>SUM($AK94:BF94)/X$57</f>
        <v>162.76778200587222</v>
      </c>
      <c r="Y94" s="38">
        <f>SUM($AK94:BG94)/Y$57</f>
        <v>155.95700887518211</v>
      </c>
      <c r="Z94" s="38">
        <f>SUM($AK94:BH94)/Z$57</f>
        <v>149.7154668387162</v>
      </c>
      <c r="AA94" s="38">
        <f>SUM($AK94:BI94)/AA$57</f>
        <v>143.97484816516754</v>
      </c>
      <c r="AB94" s="38">
        <f>SUM($AK94:BJ94)/AB$57</f>
        <v>138.67273862035339</v>
      </c>
      <c r="AC94" s="38">
        <f>SUM($AK94:BK94)/AC$57</f>
        <v>133.76041496774772</v>
      </c>
      <c r="AD94" s="38">
        <f>SUM($AK94:BL94)/AD$57</f>
        <v>129.1961144331853</v>
      </c>
      <c r="AE94" s="38">
        <f>SUM($AK94:BM94)/AE$57</f>
        <v>124.94383462514442</v>
      </c>
      <c r="AF94" s="38">
        <f>SUM($AK94:BN94)/AF$57</f>
        <v>120.97237347097295</v>
      </c>
      <c r="AJ94" s="39" t="s">
        <v>113</v>
      </c>
      <c r="AK94" s="38">
        <v>380.61689195318877</v>
      </c>
      <c r="AL94" s="38">
        <v>379.03620811733333</v>
      </c>
      <c r="AM94" s="38">
        <v>379.96810405866665</v>
      </c>
      <c r="AN94" s="38">
        <v>380.9</v>
      </c>
      <c r="AO94" s="38">
        <v>347.15</v>
      </c>
      <c r="AP94" s="38">
        <v>313.39999999999992</v>
      </c>
      <c r="AQ94" s="38">
        <v>273.29999999999995</v>
      </c>
      <c r="AR94" s="38">
        <v>233.19999999999996</v>
      </c>
      <c r="AS94" s="38">
        <v>182.89999999999998</v>
      </c>
      <c r="AT94" s="38">
        <v>132.59999999999994</v>
      </c>
      <c r="AU94" s="38">
        <v>117.37999999999995</v>
      </c>
      <c r="AV94" s="38">
        <v>102.15999999999997</v>
      </c>
      <c r="AW94" s="38">
        <v>86.939999999999969</v>
      </c>
      <c r="AX94" s="38">
        <v>71.71999999999997</v>
      </c>
      <c r="AY94" s="38">
        <v>56.499999999999986</v>
      </c>
      <c r="AZ94" s="38">
        <v>46.399999999999991</v>
      </c>
      <c r="BA94" s="38">
        <v>36.29999999999999</v>
      </c>
      <c r="BB94" s="38">
        <v>26.199999999999996</v>
      </c>
      <c r="BC94" s="38">
        <v>16.100000000000001</v>
      </c>
      <c r="BD94" s="38">
        <v>6</v>
      </c>
      <c r="BE94" s="38">
        <v>6.04</v>
      </c>
      <c r="BF94" s="38">
        <v>6.08</v>
      </c>
      <c r="BG94" s="38">
        <v>6.12</v>
      </c>
      <c r="BH94" s="38">
        <v>6.16</v>
      </c>
      <c r="BI94" s="38">
        <v>6.2</v>
      </c>
      <c r="BJ94" s="38">
        <v>6.12</v>
      </c>
      <c r="BK94" s="38">
        <v>6.04</v>
      </c>
      <c r="BL94" s="38">
        <v>5.96</v>
      </c>
      <c r="BM94" s="38">
        <v>5.88</v>
      </c>
      <c r="BN94" s="38">
        <v>5.8</v>
      </c>
    </row>
    <row r="95" spans="2:66" x14ac:dyDescent="0.25">
      <c r="B95" s="39" t="s">
        <v>114</v>
      </c>
      <c r="C95" s="38">
        <v>251.02104690193229</v>
      </c>
      <c r="D95" s="38">
        <f>SUM($AK95:AL95)/D$57</f>
        <v>274.8525752002995</v>
      </c>
      <c r="E95" s="38">
        <f>SUM($AK95:AM95)/E$57</f>
        <v>296.11573404997745</v>
      </c>
      <c r="F95" s="38">
        <f>SUM($AK95:AN95)/F$57</f>
        <v>316.73680053748308</v>
      </c>
      <c r="G95" s="38">
        <f>SUM($AK95:AO95)/G$57</f>
        <v>319.58944042998644</v>
      </c>
      <c r="H95" s="38">
        <f>SUM($AK95:AP95)/H$57</f>
        <v>313.55786702498875</v>
      </c>
      <c r="I95" s="38">
        <f>SUM($AK95:AQ95)/I$57</f>
        <v>305.24245744999035</v>
      </c>
      <c r="J95" s="38">
        <f>SUM($AK95:AR95)/J$57</f>
        <v>295.49965026874156</v>
      </c>
      <c r="K95" s="38">
        <f>SUM($AK95:AS95)/K$57</f>
        <v>288.86635579443697</v>
      </c>
      <c r="L95" s="38">
        <f>SUM($AK95:AT95)/L$57</f>
        <v>284.40972021499329</v>
      </c>
      <c r="M95" s="38">
        <f>SUM($AK95:AU95)/M$57</f>
        <v>281.79610928635753</v>
      </c>
      <c r="N95" s="38">
        <f>SUM($AK95:AV95)/N$57</f>
        <v>280.56476684582771</v>
      </c>
      <c r="O95" s="38">
        <f>SUM($AK95:AW95)/O$57</f>
        <v>280.39670785768715</v>
      </c>
      <c r="P95" s="38">
        <f>SUM($AK95:AX95)/P$57</f>
        <v>281.06408586785238</v>
      </c>
      <c r="Q95" s="38">
        <f>SUM($AK95:AY95)/Q$57</f>
        <v>282.39981347666225</v>
      </c>
      <c r="R95" s="38">
        <f>SUM($AK95:AZ95)/R$57</f>
        <v>284.25107513437086</v>
      </c>
      <c r="S95" s="38">
        <f>SUM($AK95:BA95)/S$57</f>
        <v>286.52689424411375</v>
      </c>
      <c r="T95" s="38">
        <f>SUM($AK95:BB95)/T$57</f>
        <v>289.15651123055181</v>
      </c>
      <c r="U95" s="38">
        <f>SUM($AK95:BC95)/U$57</f>
        <v>292.0840632710491</v>
      </c>
      <c r="V95" s="38">
        <f>SUM($AK95:BD95)/V$57</f>
        <v>295.26486010749665</v>
      </c>
      <c r="W95" s="38">
        <f>SUM($AK95:BE95)/W$57</f>
        <v>298.34462867380631</v>
      </c>
      <c r="X95" s="38">
        <f>SUM($AK95:BF95)/X$57</f>
        <v>301.33714555226965</v>
      </c>
      <c r="Y95" s="38">
        <f>SUM($AK95:BG95)/Y$57</f>
        <v>304.25379139782314</v>
      </c>
      <c r="Z95" s="38">
        <f>SUM($AK95:BH95)/Z$57</f>
        <v>307.10405008958054</v>
      </c>
      <c r="AA95" s="38">
        <f>SUM($AK95:BI95)/AA$57</f>
        <v>309.89588808599729</v>
      </c>
      <c r="AB95" s="38">
        <f>SUM($AK95:BJ95)/AB$57</f>
        <v>312.90835392884355</v>
      </c>
      <c r="AC95" s="38">
        <f>SUM($AK95:BK95)/AC$57</f>
        <v>316.11693341296046</v>
      </c>
      <c r="AD95" s="38">
        <f>SUM($AK95:BL95)/AD$57</f>
        <v>319.50061436249763</v>
      </c>
      <c r="AE95" s="38">
        <f>SUM($AK95:BM95)/AE$57</f>
        <v>323.04128283275634</v>
      </c>
      <c r="AF95" s="38">
        <f>SUM($AK95:BN95)/AF$57</f>
        <v>326.72324007166446</v>
      </c>
      <c r="AJ95" s="39" t="s">
        <v>114</v>
      </c>
      <c r="AK95" s="38">
        <v>251.02104690193229</v>
      </c>
      <c r="AL95" s="38">
        <v>298.68410349866667</v>
      </c>
      <c r="AM95" s="38">
        <v>338.6420517493334</v>
      </c>
      <c r="AN95" s="38">
        <v>378.6</v>
      </c>
      <c r="AO95" s="38">
        <v>331</v>
      </c>
      <c r="AP95" s="38">
        <v>283.39999999999998</v>
      </c>
      <c r="AQ95" s="38">
        <v>255.35000000000002</v>
      </c>
      <c r="AR95" s="38">
        <v>227.3</v>
      </c>
      <c r="AS95" s="38">
        <v>235.8</v>
      </c>
      <c r="AT95" s="38">
        <v>244.30000000000007</v>
      </c>
      <c r="AU95" s="38">
        <v>255.66000000000005</v>
      </c>
      <c r="AV95" s="38">
        <v>267.02000000000004</v>
      </c>
      <c r="AW95" s="38">
        <v>278.38000000000005</v>
      </c>
      <c r="AX95" s="38">
        <v>289.74000000000007</v>
      </c>
      <c r="AY95" s="38">
        <v>301.10000000000008</v>
      </c>
      <c r="AZ95" s="38">
        <v>312.0200000000001</v>
      </c>
      <c r="BA95" s="38">
        <v>322.94000000000005</v>
      </c>
      <c r="BB95" s="38">
        <v>333.86</v>
      </c>
      <c r="BC95" s="38">
        <v>344.78000000000003</v>
      </c>
      <c r="BD95" s="38">
        <v>355.7</v>
      </c>
      <c r="BE95" s="38">
        <v>359.94</v>
      </c>
      <c r="BF95" s="38">
        <v>364.17999999999995</v>
      </c>
      <c r="BG95" s="38">
        <v>368.41999999999996</v>
      </c>
      <c r="BH95" s="38">
        <v>372.65999999999997</v>
      </c>
      <c r="BI95" s="38">
        <v>376.9</v>
      </c>
      <c r="BJ95" s="38">
        <v>388.21999999999997</v>
      </c>
      <c r="BK95" s="38">
        <v>399.53999999999996</v>
      </c>
      <c r="BL95" s="38">
        <v>410.85999999999996</v>
      </c>
      <c r="BM95" s="38">
        <v>422.17999999999995</v>
      </c>
      <c r="BN95" s="38">
        <v>433.5</v>
      </c>
    </row>
    <row r="96" spans="2:66" x14ac:dyDescent="0.25">
      <c r="B96" s="39" t="s">
        <v>115</v>
      </c>
      <c r="C96" s="38">
        <v>151.50821010614169</v>
      </c>
      <c r="D96" s="38">
        <f>SUM($AK96:AL96)/D$57</f>
        <v>172.44048294907086</v>
      </c>
      <c r="E96" s="38">
        <f>SUM($AK96:AM96)/E$57</f>
        <v>197.82244793138057</v>
      </c>
      <c r="F96" s="38">
        <f>SUM($AK96:AN96)/F$57</f>
        <v>224.31683594853544</v>
      </c>
      <c r="G96" s="38">
        <f>SUM($AK96:AO96)/G$57</f>
        <v>229.06346875882838</v>
      </c>
      <c r="H96" s="38">
        <f>SUM($AK96:AP96)/H$57</f>
        <v>222.93622396569029</v>
      </c>
      <c r="I96" s="38">
        <f>SUM($AK96:AQ96)/I$57</f>
        <v>213.70247768487738</v>
      </c>
      <c r="J96" s="38">
        <f>SUM($AK96:AR96)/J$57</f>
        <v>202.52716797426771</v>
      </c>
      <c r="K96" s="38">
        <f>SUM($AK96:AS96)/K$57</f>
        <v>194.46859375490465</v>
      </c>
      <c r="L96" s="38">
        <f>SUM($AK96:AT96)/L$57</f>
        <v>188.59173437941416</v>
      </c>
      <c r="M96" s="38">
        <f>SUM($AK96:AU96)/M$57</f>
        <v>184.37975852674015</v>
      </c>
      <c r="N96" s="38">
        <f>SUM($AK96:AV96)/N$57</f>
        <v>181.41644531617848</v>
      </c>
      <c r="O96" s="38">
        <f>SUM($AK96:AW96)/O$57</f>
        <v>179.4136418303186</v>
      </c>
      <c r="P96" s="38">
        <f>SUM($AK96:AX96)/P$57</f>
        <v>178.16552455672442</v>
      </c>
      <c r="Q96" s="38">
        <f>SUM($AK96:AY96)/Q$57</f>
        <v>177.5211562529428</v>
      </c>
      <c r="R96" s="38">
        <f>SUM($AK96:AZ96)/R$57</f>
        <v>177.30358398713386</v>
      </c>
      <c r="S96" s="38">
        <f>SUM($AK96:BA96)/S$57</f>
        <v>177.4374908114201</v>
      </c>
      <c r="T96" s="38">
        <f>SUM($AK96:BB96)/T$57</f>
        <v>177.86429687745232</v>
      </c>
      <c r="U96" s="38">
        <f>SUM($AK96:BC96)/U$57</f>
        <v>178.53775493653376</v>
      </c>
      <c r="V96" s="38">
        <f>SUM($AK96:BD96)/V$57</f>
        <v>179.42086718970705</v>
      </c>
      <c r="W96" s="38">
        <f>SUM($AK96:BE96)/W$57</f>
        <v>180.26939732353054</v>
      </c>
      <c r="X96" s="38">
        <f>SUM($AK96:BF96)/X$57</f>
        <v>181.0880610815519</v>
      </c>
      <c r="Y96" s="38">
        <f>SUM($AK96:BG96)/Y$57</f>
        <v>181.88075407800616</v>
      </c>
      <c r="Z96" s="38">
        <f>SUM($AK96:BH96)/Z$57</f>
        <v>182.65072265808922</v>
      </c>
      <c r="AA96" s="38">
        <f>SUM($AK96:BI96)/AA$57</f>
        <v>183.40069375176566</v>
      </c>
      <c r="AB96" s="38">
        <f>SUM($AK96:BJ96)/AB$57</f>
        <v>186.45143629977468</v>
      </c>
      <c r="AC96" s="38">
        <f>SUM($AK96:BK96)/AC$57</f>
        <v>191.54730902941265</v>
      </c>
      <c r="AD96" s="38">
        <f>SUM($AK96:BL96)/AD$57</f>
        <v>198.46919084979075</v>
      </c>
      <c r="AE96" s="38">
        <f>SUM($AK96:BM96)/AE$57</f>
        <v>207.02818426876348</v>
      </c>
      <c r="AF96" s="38">
        <f>SUM($AK96:BN96)/AF$57</f>
        <v>217.06057812647137</v>
      </c>
      <c r="AJ96" s="39" t="s">
        <v>115</v>
      </c>
      <c r="AK96" s="38">
        <v>151.50821010614169</v>
      </c>
      <c r="AL96" s="38">
        <v>193.37275579200002</v>
      </c>
      <c r="AM96" s="38">
        <v>248.58637789600002</v>
      </c>
      <c r="AN96" s="38">
        <v>303.80000000000007</v>
      </c>
      <c r="AO96" s="38">
        <v>248.05</v>
      </c>
      <c r="AP96" s="38">
        <v>192.3</v>
      </c>
      <c r="AQ96" s="38">
        <v>158.30000000000001</v>
      </c>
      <c r="AR96" s="38">
        <v>124.3</v>
      </c>
      <c r="AS96" s="38">
        <v>130</v>
      </c>
      <c r="AT96" s="38">
        <v>135.69999999999999</v>
      </c>
      <c r="AU96" s="38">
        <v>142.26</v>
      </c>
      <c r="AV96" s="38">
        <v>148.82</v>
      </c>
      <c r="AW96" s="38">
        <v>155.38</v>
      </c>
      <c r="AX96" s="38">
        <v>161.94</v>
      </c>
      <c r="AY96" s="38">
        <v>168.5</v>
      </c>
      <c r="AZ96" s="38">
        <v>174.04</v>
      </c>
      <c r="BA96" s="38">
        <v>179.58</v>
      </c>
      <c r="BB96" s="38">
        <v>185.12</v>
      </c>
      <c r="BC96" s="38">
        <v>190.66</v>
      </c>
      <c r="BD96" s="38">
        <v>196.2</v>
      </c>
      <c r="BE96" s="38">
        <v>197.24</v>
      </c>
      <c r="BF96" s="38">
        <v>198.28</v>
      </c>
      <c r="BG96" s="38">
        <v>199.32000000000002</v>
      </c>
      <c r="BH96" s="38">
        <v>200.36</v>
      </c>
      <c r="BI96" s="38">
        <v>201.4</v>
      </c>
      <c r="BJ96" s="38">
        <v>262.72000000000003</v>
      </c>
      <c r="BK96" s="38">
        <v>324.03999999999996</v>
      </c>
      <c r="BL96" s="38">
        <v>385.36</v>
      </c>
      <c r="BM96" s="38">
        <v>446.67999999999995</v>
      </c>
      <c r="BN96" s="38">
        <v>508</v>
      </c>
    </row>
    <row r="97" spans="2:66" x14ac:dyDescent="0.25">
      <c r="B97" s="39" t="s">
        <v>116</v>
      </c>
      <c r="C97" s="38">
        <v>296.0183253197859</v>
      </c>
      <c r="D97" s="38">
        <f>SUM($AK97:AL97)/D$57</f>
        <v>315.48084866789293</v>
      </c>
      <c r="E97" s="38">
        <f>SUM($AK97:AM97)/E$57</f>
        <v>327.37779444792864</v>
      </c>
      <c r="F97" s="38">
        <f>SUM($AK97:AN97)/F$57</f>
        <v>337.38334583594644</v>
      </c>
      <c r="G97" s="38">
        <f>SUM($AK97:AO97)/G$57</f>
        <v>342.55667666875718</v>
      </c>
      <c r="H97" s="38">
        <f>SUM($AK97:AP97)/H$57</f>
        <v>345.31389722396426</v>
      </c>
      <c r="I97" s="38">
        <f>SUM($AK97:AQ97)/I$57</f>
        <v>347.8404833348265</v>
      </c>
      <c r="J97" s="38">
        <f>SUM($AK97:AR97)/J$57</f>
        <v>350.22292291797322</v>
      </c>
      <c r="K97" s="38">
        <f>SUM($AK97:AS97)/K$57</f>
        <v>355.80926481597618</v>
      </c>
      <c r="L97" s="38">
        <f>SUM($AK97:AT97)/L$57</f>
        <v>363.63833833437855</v>
      </c>
      <c r="M97" s="38">
        <f>SUM($AK97:AU97)/M$57</f>
        <v>370.97121666761689</v>
      </c>
      <c r="N97" s="38">
        <f>SUM($AK97:AV97)/N$57</f>
        <v>377.93194861198214</v>
      </c>
      <c r="O97" s="38">
        <f>SUM($AK97:AW97)/O$57</f>
        <v>384.60641410336814</v>
      </c>
      <c r="P97" s="38">
        <f>SUM($AK97:AX97)/P$57</f>
        <v>391.05595595312752</v>
      </c>
      <c r="Q97" s="38">
        <f>SUM($AK97:AY97)/Q$57</f>
        <v>397.32555888958569</v>
      </c>
      <c r="R97" s="38">
        <f>SUM($AK97:AZ97)/R$57</f>
        <v>402.73646145898658</v>
      </c>
      <c r="S97" s="38">
        <f>SUM($AK97:BA97)/S$57</f>
        <v>407.44019902022268</v>
      </c>
      <c r="T97" s="38">
        <f>SUM($AK97:BB97)/T$57</f>
        <v>411.55463240798804</v>
      </c>
      <c r="U97" s="38">
        <f>SUM($AK97:BC97)/U$57</f>
        <v>415.1728096496729</v>
      </c>
      <c r="V97" s="38">
        <f>SUM($AK97:BD97)/V$57</f>
        <v>418.36916916718928</v>
      </c>
      <c r="W97" s="38">
        <f>SUM($AK97:BE97)/W$57</f>
        <v>420.95349444494212</v>
      </c>
      <c r="X97" s="38">
        <f>SUM($AK97:BF97)/X$57</f>
        <v>423.00924469744479</v>
      </c>
      <c r="Y97" s="38">
        <f>SUM($AK97:BG97)/Y$57</f>
        <v>424.60536449320801</v>
      </c>
      <c r="Z97" s="38">
        <f>SUM($AK97:BH97)/Z$57</f>
        <v>425.79930763932435</v>
      </c>
      <c r="AA97" s="38">
        <f>SUM($AK97:BI97)/AA$57</f>
        <v>426.63933533375138</v>
      </c>
      <c r="AB97" s="38">
        <f>SUM($AK97:BJ97)/AB$57</f>
        <v>427.69936089783789</v>
      </c>
      <c r="AC97" s="38">
        <f>SUM($AK97:BK97)/AC$57</f>
        <v>428.95494012384393</v>
      </c>
      <c r="AD97" s="38">
        <f>SUM($AK97:BL97)/AD$57</f>
        <v>430.38512083370659</v>
      </c>
      <c r="AE97" s="38">
        <f>SUM($AK97:BM97)/AE$57</f>
        <v>431.97184080495811</v>
      </c>
      <c r="AF97" s="38">
        <f>SUM($AK97:BN97)/AF$57</f>
        <v>433.69944611145945</v>
      </c>
      <c r="AJ97" s="39" t="s">
        <v>116</v>
      </c>
      <c r="AK97" s="38">
        <v>296.0183253197859</v>
      </c>
      <c r="AL97" s="38">
        <v>334.94337201600001</v>
      </c>
      <c r="AM97" s="38">
        <v>351.17168600799999</v>
      </c>
      <c r="AN97" s="38">
        <v>367.4</v>
      </c>
      <c r="AO97" s="38">
        <v>363.25</v>
      </c>
      <c r="AP97" s="38">
        <v>359.1</v>
      </c>
      <c r="AQ97" s="38">
        <v>363</v>
      </c>
      <c r="AR97" s="38">
        <v>366.9</v>
      </c>
      <c r="AS97" s="38">
        <v>400.5</v>
      </c>
      <c r="AT97" s="38">
        <v>434.10000000000008</v>
      </c>
      <c r="AU97" s="38">
        <v>444.30000000000007</v>
      </c>
      <c r="AV97" s="38">
        <v>454.50000000000006</v>
      </c>
      <c r="AW97" s="38">
        <v>464.70000000000005</v>
      </c>
      <c r="AX97" s="38">
        <v>474.90000000000003</v>
      </c>
      <c r="AY97" s="38">
        <v>485.1</v>
      </c>
      <c r="AZ97" s="38">
        <v>483.90000000000003</v>
      </c>
      <c r="BA97" s="38">
        <v>482.7</v>
      </c>
      <c r="BB97" s="38">
        <v>481.5</v>
      </c>
      <c r="BC97" s="38">
        <v>480.3</v>
      </c>
      <c r="BD97" s="38">
        <v>479.10000000000008</v>
      </c>
      <c r="BE97" s="38">
        <v>472.64000000000004</v>
      </c>
      <c r="BF97" s="38">
        <v>466.18000000000006</v>
      </c>
      <c r="BG97" s="38">
        <v>459.72</v>
      </c>
      <c r="BH97" s="38">
        <v>453.26000000000005</v>
      </c>
      <c r="BI97" s="38">
        <v>446.80000000000007</v>
      </c>
      <c r="BJ97" s="38">
        <v>454.20000000000005</v>
      </c>
      <c r="BK97" s="38">
        <v>461.60000000000008</v>
      </c>
      <c r="BL97" s="38">
        <v>469.00000000000006</v>
      </c>
      <c r="BM97" s="38">
        <v>476.40000000000003</v>
      </c>
      <c r="BN97" s="38">
        <v>483.8</v>
      </c>
    </row>
    <row r="98" spans="2:66" x14ac:dyDescent="0.25">
      <c r="B98" s="39" t="s">
        <v>117</v>
      </c>
      <c r="C98" s="38">
        <v>350.24448879615346</v>
      </c>
      <c r="D98" s="38">
        <f>SUM($AK98:AL98)/D$57</f>
        <v>357.27187415274341</v>
      </c>
      <c r="E98" s="38">
        <f>SUM($AK98:AM98)/E$57</f>
        <v>350.98112602005114</v>
      </c>
      <c r="F98" s="38">
        <f>SUM($AK98:AN98)/F$57</f>
        <v>341.36084451503837</v>
      </c>
      <c r="G98" s="38">
        <f>SUM($AK98:AO98)/G$57</f>
        <v>325.27867561203072</v>
      </c>
      <c r="H98" s="38">
        <f>SUM($AK98:AP98)/H$57</f>
        <v>305.96556301002556</v>
      </c>
      <c r="I98" s="38">
        <f>SUM($AK98:AQ98)/I$57</f>
        <v>284.21333972287908</v>
      </c>
      <c r="J98" s="38">
        <f>SUM($AK98:AR98)/J$57</f>
        <v>260.93667225751915</v>
      </c>
      <c r="K98" s="38">
        <f>SUM($AK98:AS98)/K$57</f>
        <v>240.97704200668372</v>
      </c>
      <c r="L98" s="38">
        <f>SUM($AK98:AT98)/L$57</f>
        <v>223.33933780601532</v>
      </c>
      <c r="M98" s="38">
        <f>SUM($AK98:AU98)/M$57</f>
        <v>209.39757982365029</v>
      </c>
      <c r="N98" s="38">
        <f>SUM($AK98:AV98)/N$57</f>
        <v>198.22778150501279</v>
      </c>
      <c r="O98" s="38">
        <f>SUM($AK98:AW98)/O$57</f>
        <v>189.19025985078102</v>
      </c>
      <c r="P98" s="38">
        <f>SUM($AK98:AX98)/P$57</f>
        <v>181.82809843286807</v>
      </c>
      <c r="Q98" s="38">
        <f>SUM($AK98:AY98)/Q$57</f>
        <v>175.80622520401022</v>
      </c>
      <c r="R98" s="38">
        <f>SUM($AK98:AZ98)/R$57</f>
        <v>170.81708612875957</v>
      </c>
      <c r="S98" s="38">
        <f>SUM($AK98:BA98)/S$57</f>
        <v>166.67843400353843</v>
      </c>
      <c r="T98" s="38">
        <f>SUM($AK98:BB98)/T$57</f>
        <v>163.24852100334184</v>
      </c>
      <c r="U98" s="38">
        <f>SUM($AK98:BC98)/U$57</f>
        <v>160.41544095053439</v>
      </c>
      <c r="V98" s="38">
        <f>SUM($AK98:BD98)/V$57</f>
        <v>158.08966890300766</v>
      </c>
      <c r="W98" s="38">
        <f>SUM($AK98:BE98)/W$57</f>
        <v>155.88254181238824</v>
      </c>
      <c r="X98" s="38">
        <f>SUM($AK98:BF98)/X$57</f>
        <v>153.77788082091604</v>
      </c>
      <c r="Y98" s="38">
        <f>SUM($AK98:BG98)/Y$57</f>
        <v>151.76232078522406</v>
      </c>
      <c r="Z98" s="38">
        <f>SUM($AK98:BH98)/Z$57</f>
        <v>149.82472408583973</v>
      </c>
      <c r="AA98" s="38">
        <f>SUM($AK98:BI98)/AA$57</f>
        <v>147.95573512240614</v>
      </c>
      <c r="AB98" s="38">
        <f>SUM($AK98:BJ98)/AB$57</f>
        <v>148.69128377154436</v>
      </c>
      <c r="AC98" s="38">
        <f>SUM($AK98:BK98)/AC$57</f>
        <v>151.74197696519084</v>
      </c>
      <c r="AD98" s="38">
        <f>SUM($AK98:BL98)/AD$57</f>
        <v>156.85976350214833</v>
      </c>
      <c r="AE98" s="38">
        <f>SUM($AK98:BM98)/AE$57</f>
        <v>163.83080614000531</v>
      </c>
      <c r="AF98" s="38">
        <f>SUM($AK98:BN98)/AF$57</f>
        <v>172.46977926867177</v>
      </c>
      <c r="AJ98" s="39" t="s">
        <v>117</v>
      </c>
      <c r="AK98" s="38">
        <v>350.24448879615346</v>
      </c>
      <c r="AL98" s="38">
        <v>364.2992595093333</v>
      </c>
      <c r="AM98" s="38">
        <v>338.39962975466665</v>
      </c>
      <c r="AN98" s="38">
        <v>312.5</v>
      </c>
      <c r="AO98" s="38">
        <v>260.95</v>
      </c>
      <c r="AP98" s="38">
        <v>209.39999999999998</v>
      </c>
      <c r="AQ98" s="38">
        <v>153.69999999999996</v>
      </c>
      <c r="AR98" s="38">
        <v>97.999999999999943</v>
      </c>
      <c r="AS98" s="38">
        <v>81.299999999999969</v>
      </c>
      <c r="AT98" s="38">
        <v>64.599999999999994</v>
      </c>
      <c r="AU98" s="38">
        <v>69.97999999999999</v>
      </c>
      <c r="AV98" s="38">
        <v>75.359999999999985</v>
      </c>
      <c r="AW98" s="38">
        <v>80.739999999999995</v>
      </c>
      <c r="AX98" s="38">
        <v>86.12</v>
      </c>
      <c r="AY98" s="38">
        <v>91.5</v>
      </c>
      <c r="AZ98" s="38">
        <v>95.97999999999999</v>
      </c>
      <c r="BA98" s="38">
        <v>100.46</v>
      </c>
      <c r="BB98" s="38">
        <v>104.94</v>
      </c>
      <c r="BC98" s="38">
        <v>109.42</v>
      </c>
      <c r="BD98" s="38">
        <v>113.9</v>
      </c>
      <c r="BE98" s="38">
        <v>111.74</v>
      </c>
      <c r="BF98" s="38">
        <v>109.58</v>
      </c>
      <c r="BG98" s="38">
        <v>107.42</v>
      </c>
      <c r="BH98" s="38">
        <v>105.25999999999999</v>
      </c>
      <c r="BI98" s="38">
        <v>103.10000000000007</v>
      </c>
      <c r="BJ98" s="38">
        <v>167.08000000000004</v>
      </c>
      <c r="BK98" s="38">
        <v>231.06000000000003</v>
      </c>
      <c r="BL98" s="38">
        <v>295.03999999999996</v>
      </c>
      <c r="BM98" s="38">
        <v>359.02</v>
      </c>
      <c r="BN98" s="38">
        <v>423</v>
      </c>
    </row>
    <row r="99" spans="2:66" x14ac:dyDescent="0.25">
      <c r="B99" s="39" t="s">
        <v>118</v>
      </c>
      <c r="C99" s="38">
        <v>640.93985303456407</v>
      </c>
      <c r="D99" s="38">
        <f>SUM($AK99:AL99)/D$57</f>
        <v>620.18057186128203</v>
      </c>
      <c r="E99" s="38">
        <f>SUM($AK99:AM99)/E$57</f>
        <v>575.507263022188</v>
      </c>
      <c r="F99" s="38">
        <f>SUM($AK99:AN99)/F$57</f>
        <v>524.85544726664102</v>
      </c>
      <c r="G99" s="38">
        <f>SUM($AK99:AO99)/G$57</f>
        <v>484.29435781331284</v>
      </c>
      <c r="H99" s="38">
        <f>SUM($AK99:AP99)/H$57</f>
        <v>448.77863151109403</v>
      </c>
      <c r="I99" s="38">
        <f>SUM($AK99:AQ99)/I$57</f>
        <v>417.53882700950913</v>
      </c>
      <c r="J99" s="38">
        <f>SUM($AK99:AR99)/J$57</f>
        <v>388.9714736333205</v>
      </c>
      <c r="K99" s="38">
        <f>SUM($AK99:AS99)/K$57</f>
        <v>365.04686545184046</v>
      </c>
      <c r="L99" s="38">
        <f>SUM($AK99:AT99)/L$57</f>
        <v>344.37217890665642</v>
      </c>
      <c r="M99" s="38">
        <f>SUM($AK99:AU99)/M$57</f>
        <v>328.21470809696035</v>
      </c>
      <c r="N99" s="38">
        <f>SUM($AK99:AV99)/N$57</f>
        <v>315.44514908888033</v>
      </c>
      <c r="O99" s="38">
        <f>SUM($AK99:AW99)/O$57</f>
        <v>305.28167608204342</v>
      </c>
      <c r="P99" s="38">
        <f>SUM($AK99:AX99)/P$57</f>
        <v>297.1658420761832</v>
      </c>
      <c r="Q99" s="38">
        <f>SUM($AK99:AY99)/Q$57</f>
        <v>290.68811927110431</v>
      </c>
      <c r="R99" s="38">
        <f>SUM($AK99:AZ99)/R$57</f>
        <v>285.54511181666027</v>
      </c>
      <c r="S99" s="38">
        <f>SUM($AK99:BA99)/S$57</f>
        <v>281.50128170979792</v>
      </c>
      <c r="T99" s="38">
        <f>SUM($AK99:BB99)/T$57</f>
        <v>278.37343272592022</v>
      </c>
      <c r="U99" s="38">
        <f>SUM($AK99:BC99)/U$57</f>
        <v>276.01693626666128</v>
      </c>
      <c r="V99" s="38">
        <f>SUM($AK99:BD99)/V$57</f>
        <v>274.31608945332823</v>
      </c>
      <c r="W99" s="38">
        <f>SUM($AK99:BE99)/W$57</f>
        <v>272.72960900316974</v>
      </c>
      <c r="X99" s="38">
        <f>SUM($AK99:BF99)/X$57</f>
        <v>271.24189950302565</v>
      </c>
      <c r="Y99" s="38">
        <f>SUM($AK99:BG99)/Y$57</f>
        <v>269.84007778550279</v>
      </c>
      <c r="Z99" s="38">
        <f>SUM($AK99:BH99)/Z$57</f>
        <v>268.51340787777355</v>
      </c>
      <c r="AA99" s="38">
        <f>SUM($AK99:BI99)/AA$57</f>
        <v>267.25287156266256</v>
      </c>
      <c r="AB99" s="38">
        <f>SUM($AK99:BJ99)/AB$57</f>
        <v>268.06699188717556</v>
      </c>
      <c r="AC99" s="38">
        <f>SUM($AK99:BK99)/AC$57</f>
        <v>270.72525144690979</v>
      </c>
      <c r="AD99" s="38">
        <f>SUM($AK99:BL99)/AD$57</f>
        <v>275.03006389523449</v>
      </c>
      <c r="AE99" s="38">
        <f>SUM($AK99:BM99)/AE$57</f>
        <v>280.81109617470918</v>
      </c>
      <c r="AF99" s="38">
        <f>SUM($AK99:BN99)/AF$57</f>
        <v>287.92072630221884</v>
      </c>
      <c r="AJ99" s="39" t="s">
        <v>118</v>
      </c>
      <c r="AK99" s="38">
        <v>640.93985303456407</v>
      </c>
      <c r="AL99" s="38">
        <v>599.42129068799989</v>
      </c>
      <c r="AM99" s="38">
        <v>486.16064534399993</v>
      </c>
      <c r="AN99" s="38">
        <v>372.89999999999992</v>
      </c>
      <c r="AO99" s="38">
        <v>322.04999999999995</v>
      </c>
      <c r="AP99" s="38">
        <v>271.19999999999993</v>
      </c>
      <c r="AQ99" s="38">
        <v>230.09999999999997</v>
      </c>
      <c r="AR99" s="38">
        <v>189.00000000000003</v>
      </c>
      <c r="AS99" s="38">
        <v>173.65000000000003</v>
      </c>
      <c r="AT99" s="38">
        <v>158.30000000000004</v>
      </c>
      <c r="AU99" s="38">
        <v>166.64000000000001</v>
      </c>
      <c r="AV99" s="38">
        <v>174.98000000000002</v>
      </c>
      <c r="AW99" s="38">
        <v>183.32000000000002</v>
      </c>
      <c r="AX99" s="38">
        <v>191.66000000000003</v>
      </c>
      <c r="AY99" s="38">
        <v>200.00000000000003</v>
      </c>
      <c r="AZ99" s="38">
        <v>208.4</v>
      </c>
      <c r="BA99" s="38">
        <v>216.8</v>
      </c>
      <c r="BB99" s="38">
        <v>225.20000000000002</v>
      </c>
      <c r="BC99" s="38">
        <v>233.60000000000002</v>
      </c>
      <c r="BD99" s="38">
        <v>242</v>
      </c>
      <c r="BE99" s="38">
        <v>241</v>
      </c>
      <c r="BF99" s="38">
        <v>240</v>
      </c>
      <c r="BG99" s="38">
        <v>239</v>
      </c>
      <c r="BH99" s="38">
        <v>238</v>
      </c>
      <c r="BI99" s="38">
        <v>237.00000000000003</v>
      </c>
      <c r="BJ99" s="38">
        <v>288.42</v>
      </c>
      <c r="BK99" s="38">
        <v>339.84000000000003</v>
      </c>
      <c r="BL99" s="38">
        <v>391.26</v>
      </c>
      <c r="BM99" s="38">
        <v>442.67999999999995</v>
      </c>
      <c r="BN99" s="38">
        <v>494.09999999999997</v>
      </c>
    </row>
    <row r="100" spans="2:66" x14ac:dyDescent="0.25">
      <c r="B100" s="39" t="s">
        <v>119</v>
      </c>
      <c r="C100" s="38">
        <v>240.77429012065681</v>
      </c>
      <c r="D100" s="38">
        <f>SUM($AK100:AL100)/D$57</f>
        <v>276.92278066832841</v>
      </c>
      <c r="E100" s="38">
        <f>SUM($AK100:AM100)/E$57</f>
        <v>302.37706564821895</v>
      </c>
      <c r="F100" s="38">
        <f>SUM($AK100:AN100)/F$57</f>
        <v>325.15779923616424</v>
      </c>
      <c r="G100" s="38">
        <f>SUM($AK100:AO100)/G$57</f>
        <v>329.85623938893139</v>
      </c>
      <c r="H100" s="38">
        <f>SUM($AK100:AP100)/H$57</f>
        <v>325.51353282410952</v>
      </c>
      <c r="I100" s="38">
        <f>SUM($AK100:AQ100)/I$57</f>
        <v>317.79731384923667</v>
      </c>
      <c r="J100" s="38">
        <f>SUM($AK100:AR100)/J$57</f>
        <v>307.97264961808207</v>
      </c>
      <c r="K100" s="38">
        <f>SUM($AK100:AS100)/K$57</f>
        <v>300.48124410496189</v>
      </c>
      <c r="L100" s="38">
        <f>SUM($AK100:AT100)/L$57</f>
        <v>294.62311969446569</v>
      </c>
      <c r="M100" s="38">
        <f>SUM($AK100:AU100)/M$57</f>
        <v>289.53192699496879</v>
      </c>
      <c r="N100" s="38">
        <f>SUM($AK100:AV100)/N$57</f>
        <v>285.01593307872139</v>
      </c>
      <c r="O100" s="38">
        <f>SUM($AK100:AW100)/O$57</f>
        <v>280.94239976497363</v>
      </c>
      <c r="P100" s="38">
        <f>SUM($AK100:AX100)/P$57</f>
        <v>277.21651406747549</v>
      </c>
      <c r="Q100" s="38">
        <f>SUM($AK100:AY100)/Q$57</f>
        <v>273.76874646297716</v>
      </c>
      <c r="R100" s="38">
        <f>SUM($AK100:AZ100)/R$57</f>
        <v>269.87694980904109</v>
      </c>
      <c r="S100" s="38">
        <f>SUM($AK100:BA100)/S$57</f>
        <v>265.61948217321515</v>
      </c>
      <c r="T100" s="38">
        <f>SUM($AK100:BB100)/T$57</f>
        <v>261.05728871914766</v>
      </c>
      <c r="U100" s="38">
        <f>SUM($AK100:BC100)/U$57</f>
        <v>256.23848404971881</v>
      </c>
      <c r="V100" s="38">
        <f>SUM($AK100:BD100)/V$57</f>
        <v>251.20155984723289</v>
      </c>
      <c r="W100" s="38">
        <f>SUM($AK100:BE100)/W$57</f>
        <v>245.80434271165035</v>
      </c>
      <c r="X100" s="38">
        <f>SUM($AK100:BF100)/X$57</f>
        <v>240.09596349748443</v>
      </c>
      <c r="Y100" s="38">
        <f>SUM($AK100:BG100)/Y$57</f>
        <v>234.11700856281118</v>
      </c>
      <c r="Z100" s="38">
        <f>SUM($AK100:BH100)/Z$57</f>
        <v>227.90129987269404</v>
      </c>
      <c r="AA100" s="38">
        <f>SUM($AK100:BI100)/AA$57</f>
        <v>221.47724787778628</v>
      </c>
      <c r="AB100" s="38">
        <f>SUM($AK100:BJ100)/AB$57</f>
        <v>215.02966142094834</v>
      </c>
      <c r="AC100" s="38">
        <f>SUM($AK100:BK100)/AC$57</f>
        <v>208.56115544239472</v>
      </c>
      <c r="AD100" s="38">
        <f>SUM($AK100:BL100)/AD$57</f>
        <v>202.07397131945206</v>
      </c>
      <c r="AE100" s="38">
        <f>SUM($AK100:BM100)/AE$57</f>
        <v>195.57004127395371</v>
      </c>
      <c r="AF100" s="38">
        <f>SUM($AK100:BN100)/AF$57</f>
        <v>189.05103989815524</v>
      </c>
      <c r="AJ100" s="39" t="s">
        <v>119</v>
      </c>
      <c r="AK100" s="38">
        <v>240.77429012065681</v>
      </c>
      <c r="AL100" s="38">
        <v>313.07127121600001</v>
      </c>
      <c r="AM100" s="38">
        <v>353.28563560800001</v>
      </c>
      <c r="AN100" s="38">
        <v>393.5</v>
      </c>
      <c r="AO100" s="38">
        <v>348.65</v>
      </c>
      <c r="AP100" s="38">
        <v>303.8</v>
      </c>
      <c r="AQ100" s="38">
        <v>271.5</v>
      </c>
      <c r="AR100" s="38">
        <v>239.19999999999993</v>
      </c>
      <c r="AS100" s="38">
        <v>240.54999999999995</v>
      </c>
      <c r="AT100" s="38">
        <v>241.89999999999998</v>
      </c>
      <c r="AU100" s="38">
        <v>238.61999999999998</v>
      </c>
      <c r="AV100" s="38">
        <v>235.34</v>
      </c>
      <c r="AW100" s="38">
        <v>232.06</v>
      </c>
      <c r="AX100" s="38">
        <v>228.78</v>
      </c>
      <c r="AY100" s="38">
        <v>225.5</v>
      </c>
      <c r="AZ100" s="38">
        <v>211.5</v>
      </c>
      <c r="BA100" s="38">
        <v>197.5</v>
      </c>
      <c r="BB100" s="38">
        <v>183.5</v>
      </c>
      <c r="BC100" s="38">
        <v>169.5</v>
      </c>
      <c r="BD100" s="38">
        <v>155.50000000000003</v>
      </c>
      <c r="BE100" s="38">
        <v>137.86000000000001</v>
      </c>
      <c r="BF100" s="38">
        <v>120.22000000000003</v>
      </c>
      <c r="BG100" s="38">
        <v>102.58000000000001</v>
      </c>
      <c r="BH100" s="38">
        <v>84.94</v>
      </c>
      <c r="BI100" s="38">
        <v>67.3</v>
      </c>
      <c r="BJ100" s="38">
        <v>53.839999999999996</v>
      </c>
      <c r="BK100" s="38">
        <v>40.379999999999995</v>
      </c>
      <c r="BL100" s="38">
        <v>26.92</v>
      </c>
      <c r="BM100" s="38">
        <v>13.460000000000008</v>
      </c>
      <c r="BN100" s="38">
        <v>0</v>
      </c>
    </row>
    <row r="101" spans="2:66" x14ac:dyDescent="0.25">
      <c r="B101" s="39" t="s">
        <v>120</v>
      </c>
      <c r="C101" s="38">
        <v>19.490156944570444</v>
      </c>
      <c r="D101" s="38">
        <f>SUM($AK101:AL101)/D$57</f>
        <v>51.090526381618552</v>
      </c>
      <c r="E101" s="38">
        <f>SUM($AK101:AM101)/E$57</f>
        <v>82.408833557523494</v>
      </c>
      <c r="F101" s="38">
        <f>SUM($AK101:AN101)/F$57</f>
        <v>113.65662516814261</v>
      </c>
      <c r="G101" s="38">
        <f>SUM($AK101:AO101)/G$57</f>
        <v>130.31530013451408</v>
      </c>
      <c r="H101" s="38">
        <f>SUM($AK101:AP101)/H$57</f>
        <v>139.67941677876172</v>
      </c>
      <c r="I101" s="38">
        <f>SUM($AK101:AQ101)/I$57</f>
        <v>144.96092866751005</v>
      </c>
      <c r="J101" s="38">
        <f>SUM($AK101:AR101)/J$57</f>
        <v>147.6908125840713</v>
      </c>
      <c r="K101" s="38">
        <f>SUM($AK101:AS101)/K$57</f>
        <v>149.23072229695225</v>
      </c>
      <c r="L101" s="38">
        <f>SUM($AK101:AT101)/L$57</f>
        <v>149.93765006725704</v>
      </c>
      <c r="M101" s="38">
        <f>SUM($AK101:AU101)/M$57</f>
        <v>150.36331824296093</v>
      </c>
      <c r="N101" s="38">
        <f>SUM($AK101:AV101)/N$57</f>
        <v>150.57804172271418</v>
      </c>
      <c r="O101" s="38">
        <f>SUM($AK101:AW101)/O$57</f>
        <v>150.63050005173616</v>
      </c>
      <c r="P101" s="38">
        <f>SUM($AK101:AX101)/P$57</f>
        <v>150.55546433375503</v>
      </c>
      <c r="Q101" s="38">
        <f>SUM($AK101:AY101)/Q$57</f>
        <v>150.37843337817137</v>
      </c>
      <c r="R101" s="38">
        <f>SUM($AK101:AZ101)/R$57</f>
        <v>150.21353129203567</v>
      </c>
      <c r="S101" s="38">
        <f>SUM($AK101:BA101)/S$57</f>
        <v>150.0586176866218</v>
      </c>
      <c r="T101" s="38">
        <f>SUM($AK101:BB101)/T$57</f>
        <v>149.91202781514281</v>
      </c>
      <c r="U101" s="38">
        <f>SUM($AK101:BC101)/U$57</f>
        <v>149.77244740381951</v>
      </c>
      <c r="V101" s="38">
        <f>SUM($AK101:BD101)/V$57</f>
        <v>149.63882503362854</v>
      </c>
      <c r="W101" s="38">
        <f>SUM($AK101:BE101)/W$57</f>
        <v>149.56269050821766</v>
      </c>
      <c r="X101" s="38">
        <f>SUM($AK101:BF101)/X$57</f>
        <v>149.53620457602594</v>
      </c>
      <c r="Y101" s="38">
        <f>SUM($AK101:BG101)/Y$57</f>
        <v>149.55289133359003</v>
      </c>
      <c r="Z101" s="38">
        <f>SUM($AK101:BH101)/Z$57</f>
        <v>149.60735419469046</v>
      </c>
      <c r="AA101" s="38">
        <f>SUM($AK101:BI101)/AA$57</f>
        <v>149.69506002690284</v>
      </c>
      <c r="AB101" s="38">
        <f>SUM($AK101:BJ101)/AB$57</f>
        <v>149.70140387202198</v>
      </c>
      <c r="AC101" s="38">
        <f>SUM($AK101:BK101)/AC$57</f>
        <v>149.63542595083598</v>
      </c>
      <c r="AD101" s="38">
        <f>SUM($AK101:BL101)/AD$57</f>
        <v>149.50487502402038</v>
      </c>
      <c r="AE101" s="38">
        <f>SUM($AK101:BM101)/AE$57</f>
        <v>149.31643105767486</v>
      </c>
      <c r="AF101" s="38">
        <f>SUM($AK101:BN101)/AF$57</f>
        <v>149.07588335575238</v>
      </c>
      <c r="AJ101" s="39" t="s">
        <v>120</v>
      </c>
      <c r="AK101" s="38">
        <v>19.490156944570444</v>
      </c>
      <c r="AL101" s="38">
        <v>82.690895818666661</v>
      </c>
      <c r="AM101" s="38">
        <v>145.04544790933335</v>
      </c>
      <c r="AN101" s="38">
        <v>207.39999999999998</v>
      </c>
      <c r="AO101" s="38">
        <v>196.95</v>
      </c>
      <c r="AP101" s="38">
        <v>186.49999999999994</v>
      </c>
      <c r="AQ101" s="38">
        <v>176.64999999999998</v>
      </c>
      <c r="AR101" s="38">
        <v>166.79999999999998</v>
      </c>
      <c r="AS101" s="38">
        <v>161.55000000000001</v>
      </c>
      <c r="AT101" s="38">
        <v>156.30000000000001</v>
      </c>
      <c r="AU101" s="38">
        <v>154.62</v>
      </c>
      <c r="AV101" s="38">
        <v>152.94000000000003</v>
      </c>
      <c r="AW101" s="38">
        <v>151.26000000000002</v>
      </c>
      <c r="AX101" s="38">
        <v>149.58000000000001</v>
      </c>
      <c r="AY101" s="38">
        <v>147.9</v>
      </c>
      <c r="AZ101" s="38">
        <v>147.74</v>
      </c>
      <c r="BA101" s="38">
        <v>147.57999999999998</v>
      </c>
      <c r="BB101" s="38">
        <v>147.41999999999999</v>
      </c>
      <c r="BC101" s="38">
        <v>147.26</v>
      </c>
      <c r="BD101" s="38">
        <v>147.09999999999997</v>
      </c>
      <c r="BE101" s="38">
        <v>148.03999999999996</v>
      </c>
      <c r="BF101" s="38">
        <v>148.97999999999999</v>
      </c>
      <c r="BG101" s="38">
        <v>149.91999999999999</v>
      </c>
      <c r="BH101" s="38">
        <v>150.85999999999999</v>
      </c>
      <c r="BI101" s="38">
        <v>151.79999999999998</v>
      </c>
      <c r="BJ101" s="38">
        <v>149.85999999999999</v>
      </c>
      <c r="BK101" s="38">
        <v>147.91999999999999</v>
      </c>
      <c r="BL101" s="38">
        <v>145.97999999999999</v>
      </c>
      <c r="BM101" s="38">
        <v>144.04</v>
      </c>
      <c r="BN101" s="38">
        <v>142.1</v>
      </c>
    </row>
    <row r="102" spans="2:66" x14ac:dyDescent="0.25">
      <c r="B102" s="39" t="s">
        <v>121</v>
      </c>
      <c r="C102" s="38">
        <v>120.2571895128368</v>
      </c>
      <c r="D102" s="38">
        <f>SUM($AK102:AL102)/D$57</f>
        <v>137.98136501241839</v>
      </c>
      <c r="E102" s="38">
        <f>SUM($AK102:AM102)/E$57</f>
        <v>165.10516676027893</v>
      </c>
      <c r="F102" s="38">
        <f>SUM($AK102:AN102)/F$57</f>
        <v>194.57887507020919</v>
      </c>
      <c r="G102" s="38">
        <f>SUM($AK102:AO102)/G$57</f>
        <v>203.42310005616736</v>
      </c>
      <c r="H102" s="38">
        <f>SUM($AK102:AP102)/H$57</f>
        <v>201.95258338013946</v>
      </c>
      <c r="I102" s="38">
        <f>SUM($AK102:AQ102)/I$57</f>
        <v>194.36650004011952</v>
      </c>
      <c r="J102" s="38">
        <f>SUM($AK102:AR102)/J$57</f>
        <v>182.95818753510457</v>
      </c>
      <c r="K102" s="38">
        <f>SUM($AK102:AS102)/K$57</f>
        <v>170.07950003120405</v>
      </c>
      <c r="L102" s="38">
        <f>SUM($AK102:AT102)/L$57</f>
        <v>156.17155002808366</v>
      </c>
      <c r="M102" s="38">
        <f>SUM($AK102:AU102)/M$57</f>
        <v>144.22868184371239</v>
      </c>
      <c r="N102" s="38">
        <f>SUM($AK102:AV102)/N$57</f>
        <v>133.75962502340303</v>
      </c>
      <c r="O102" s="38">
        <f>SUM($AK102:AW102)/O$57</f>
        <v>124.42426925237204</v>
      </c>
      <c r="P102" s="38">
        <f>SUM($AK102:AX102)/P$57</f>
        <v>115.97967859148832</v>
      </c>
      <c r="Q102" s="38">
        <f>SUM($AK102:AY102)/Q$57</f>
        <v>108.24770001872244</v>
      </c>
      <c r="R102" s="38">
        <f>SUM($AK102:AZ102)/R$57</f>
        <v>101.48221876755228</v>
      </c>
      <c r="S102" s="38">
        <f>SUM($AK102:BA102)/S$57</f>
        <v>95.512676487108024</v>
      </c>
      <c r="T102" s="38">
        <f>SUM($AK102:BB102)/T$57</f>
        <v>90.206416682268696</v>
      </c>
      <c r="U102" s="38">
        <f>SUM($AK102:BC102)/U$57</f>
        <v>85.458710541096664</v>
      </c>
      <c r="V102" s="38">
        <f>SUM($AK102:BD102)/V$57</f>
        <v>81.185775014041823</v>
      </c>
      <c r="W102" s="38">
        <f>SUM($AK102:BE102)/W$57</f>
        <v>77.319785727658882</v>
      </c>
      <c r="X102" s="38">
        <f>SUM($AK102:BF102)/X$57</f>
        <v>73.805250012765299</v>
      </c>
      <c r="Y102" s="38">
        <f>SUM($AK102:BG102)/Y$57</f>
        <v>70.596326099166802</v>
      </c>
      <c r="Z102" s="38">
        <f>SUM($AK102:BH102)/Z$57</f>
        <v>67.654812511701522</v>
      </c>
      <c r="AA102" s="38">
        <f>SUM($AK102:BI102)/AA$57</f>
        <v>64.948620011233459</v>
      </c>
      <c r="AB102" s="38">
        <f>SUM($AK102:BJ102)/AB$57</f>
        <v>62.450596164647557</v>
      </c>
      <c r="AC102" s="38">
        <f>SUM($AK102:BK102)/AC$57</f>
        <v>60.137611121512464</v>
      </c>
      <c r="AD102" s="38">
        <f>SUM($AK102:BL102)/AD$57</f>
        <v>57.989839295744162</v>
      </c>
      <c r="AE102" s="38">
        <f>SUM($AK102:BM102)/AE$57</f>
        <v>55.99018966485643</v>
      </c>
      <c r="AF102" s="38">
        <f>SUM($AK102:BN102)/AF$57</f>
        <v>54.12385000936122</v>
      </c>
      <c r="AJ102" s="39" t="s">
        <v>121</v>
      </c>
      <c r="AK102" s="38">
        <v>120.2571895128368</v>
      </c>
      <c r="AL102" s="38">
        <v>155.705540512</v>
      </c>
      <c r="AM102" s="38">
        <v>219.35277025599999</v>
      </c>
      <c r="AN102" s="38">
        <v>283</v>
      </c>
      <c r="AO102" s="38">
        <v>238.8</v>
      </c>
      <c r="AP102" s="38">
        <v>194.6</v>
      </c>
      <c r="AQ102" s="38">
        <v>148.85</v>
      </c>
      <c r="AR102" s="38">
        <v>103.1</v>
      </c>
      <c r="AS102" s="38">
        <v>67.05</v>
      </c>
      <c r="AT102" s="38">
        <v>30.999999999999996</v>
      </c>
      <c r="AU102" s="38">
        <v>24.799999999999997</v>
      </c>
      <c r="AV102" s="38">
        <v>18.599999999999998</v>
      </c>
      <c r="AW102" s="38">
        <v>12.399999999999999</v>
      </c>
      <c r="AX102" s="38">
        <v>6.1999999999999993</v>
      </c>
      <c r="AY102" s="38">
        <v>0</v>
      </c>
      <c r="AZ102" s="38">
        <v>0</v>
      </c>
      <c r="BA102" s="38">
        <v>0</v>
      </c>
      <c r="BB102" s="38">
        <v>0</v>
      </c>
      <c r="BC102" s="38">
        <v>0</v>
      </c>
      <c r="BD102" s="38">
        <v>0</v>
      </c>
      <c r="BE102" s="38">
        <v>0</v>
      </c>
      <c r="BF102" s="38">
        <v>0</v>
      </c>
      <c r="BG102" s="38">
        <v>0</v>
      </c>
      <c r="BH102" s="38">
        <v>0</v>
      </c>
      <c r="BI102" s="38">
        <v>0</v>
      </c>
      <c r="BJ102" s="38">
        <v>0</v>
      </c>
      <c r="BK102" s="38">
        <v>0</v>
      </c>
      <c r="BL102" s="38">
        <v>0</v>
      </c>
      <c r="BM102" s="38">
        <v>0</v>
      </c>
      <c r="BN102" s="38">
        <v>0</v>
      </c>
    </row>
    <row r="103" spans="2:66" x14ac:dyDescent="0.25">
      <c r="B103" s="39" t="s">
        <v>122</v>
      </c>
      <c r="C103" s="38">
        <v>525.49396715957539</v>
      </c>
      <c r="D103" s="38">
        <f>SUM($AK103:AL103)/D$57</f>
        <v>518.46345335845433</v>
      </c>
      <c r="E103" s="38">
        <f>SUM($AK103:AM103)/E$57</f>
        <v>493.83112549852513</v>
      </c>
      <c r="F103" s="38">
        <f>SUM($AK103:AN103)/F$57</f>
        <v>464.7983441238938</v>
      </c>
      <c r="G103" s="38">
        <f>SUM($AK103:AO103)/G$57</f>
        <v>441.21867529911503</v>
      </c>
      <c r="H103" s="38">
        <f>SUM($AK103:AP103)/H$57</f>
        <v>420.36556274926255</v>
      </c>
      <c r="I103" s="38">
        <f>SUM($AK103:AQ103)/I$57</f>
        <v>402.07048235651075</v>
      </c>
      <c r="J103" s="38">
        <f>SUM($AK103:AR103)/J$57</f>
        <v>385.37417206194692</v>
      </c>
      <c r="K103" s="38">
        <f>SUM($AK103:AS103)/K$57</f>
        <v>372.23815294395285</v>
      </c>
      <c r="L103" s="38">
        <f>SUM($AK103:AT103)/L$57</f>
        <v>361.59433764955759</v>
      </c>
      <c r="M103" s="38">
        <f>SUM($AK103:AU103)/M$57</f>
        <v>353.17485240868871</v>
      </c>
      <c r="N103" s="38">
        <f>SUM($AK103:AV103)/N$57</f>
        <v>346.42361470796465</v>
      </c>
      <c r="O103" s="38">
        <f>SUM($AK103:AW103)/O$57</f>
        <v>340.95564434581354</v>
      </c>
      <c r="P103" s="38">
        <f>SUM($AK103:AX103)/P$57</f>
        <v>336.49595546396978</v>
      </c>
      <c r="Q103" s="38">
        <f>SUM($AK103:AY103)/Q$57</f>
        <v>332.84289176637174</v>
      </c>
      <c r="R103" s="38">
        <f>SUM($AK103:AZ103)/R$57</f>
        <v>329.81021103097351</v>
      </c>
      <c r="S103" s="38">
        <f>SUM($AK103:BA103)/S$57</f>
        <v>327.28843391150446</v>
      </c>
      <c r="T103" s="38">
        <f>SUM($AK103:BB103)/T$57</f>
        <v>325.19240980530981</v>
      </c>
      <c r="U103" s="38">
        <f>SUM($AK103:BC103)/U$57</f>
        <v>323.45491455239875</v>
      </c>
      <c r="V103" s="38">
        <f>SUM($AK103:BD103)/V$57</f>
        <v>322.02216882477882</v>
      </c>
      <c r="W103" s="38">
        <f>SUM($AK103:BE103)/W$57</f>
        <v>320.82111316645603</v>
      </c>
      <c r="X103" s="38">
        <f>SUM($AK103:BF103)/X$57</f>
        <v>319.8201534770717</v>
      </c>
      <c r="Y103" s="38">
        <f>SUM($AK103:BG103)/Y$57</f>
        <v>318.99319028241638</v>
      </c>
      <c r="Z103" s="38">
        <f>SUM($AK103:BH103)/Z$57</f>
        <v>318.31847402064903</v>
      </c>
      <c r="AA103" s="38">
        <f>SUM($AK103:BI103)/AA$57</f>
        <v>317.7777350598231</v>
      </c>
      <c r="AB103" s="38">
        <f>SUM($AK103:BJ103)/AB$57</f>
        <v>318.44166832675296</v>
      </c>
      <c r="AC103" s="38">
        <f>SUM($AK103:BK103)/AC$57</f>
        <v>320.17642135168802</v>
      </c>
      <c r="AD103" s="38">
        <f>SUM($AK103:BL103)/AD$57</f>
        <v>322.86726344627061</v>
      </c>
      <c r="AE103" s="38">
        <f>SUM($AK103:BM103)/AE$57</f>
        <v>326.4152888446751</v>
      </c>
      <c r="AF103" s="38">
        <f>SUM($AK103:BN103)/AF$57</f>
        <v>330.73477921651926</v>
      </c>
      <c r="AJ103" s="39" t="s">
        <v>122</v>
      </c>
      <c r="AK103" s="38">
        <v>525.49396715957539</v>
      </c>
      <c r="AL103" s="38">
        <v>511.43293955733321</v>
      </c>
      <c r="AM103" s="38">
        <v>444.5664697786666</v>
      </c>
      <c r="AN103" s="38">
        <v>377.69999999999993</v>
      </c>
      <c r="AO103" s="38">
        <v>346.9</v>
      </c>
      <c r="AP103" s="38">
        <v>316.10000000000002</v>
      </c>
      <c r="AQ103" s="38">
        <v>292.3</v>
      </c>
      <c r="AR103" s="38">
        <v>268.49999999999994</v>
      </c>
      <c r="AS103" s="38">
        <v>267.14999999999998</v>
      </c>
      <c r="AT103" s="38">
        <v>265.8</v>
      </c>
      <c r="AU103" s="38">
        <v>268.98</v>
      </c>
      <c r="AV103" s="38">
        <v>272.16000000000003</v>
      </c>
      <c r="AW103" s="38">
        <v>275.34000000000003</v>
      </c>
      <c r="AX103" s="38">
        <v>278.52000000000004</v>
      </c>
      <c r="AY103" s="38">
        <v>281.70000000000005</v>
      </c>
      <c r="AZ103" s="38">
        <v>284.32000000000005</v>
      </c>
      <c r="BA103" s="38">
        <v>286.94</v>
      </c>
      <c r="BB103" s="38">
        <v>289.56</v>
      </c>
      <c r="BC103" s="38">
        <v>292.18</v>
      </c>
      <c r="BD103" s="38">
        <v>294.8</v>
      </c>
      <c r="BE103" s="38">
        <v>296.8</v>
      </c>
      <c r="BF103" s="38">
        <v>298.8</v>
      </c>
      <c r="BG103" s="38">
        <v>300.8</v>
      </c>
      <c r="BH103" s="38">
        <v>302.8</v>
      </c>
      <c r="BI103" s="38">
        <v>304.8</v>
      </c>
      <c r="BJ103" s="38">
        <v>335.03999999999996</v>
      </c>
      <c r="BK103" s="38">
        <v>365.28</v>
      </c>
      <c r="BL103" s="38">
        <v>395.52</v>
      </c>
      <c r="BM103" s="38">
        <v>425.76</v>
      </c>
      <c r="BN103" s="38">
        <v>456</v>
      </c>
    </row>
    <row r="104" spans="2:66" x14ac:dyDescent="0.25">
      <c r="B104" s="39" t="s">
        <v>123</v>
      </c>
      <c r="C104" s="38">
        <v>886.26598929511022</v>
      </c>
      <c r="D104" s="38">
        <f>SUM($AK104:AL104)/D$57</f>
        <v>815.20193631422171</v>
      </c>
      <c r="E104" s="38">
        <f>SUM($AK104:AM104)/E$57</f>
        <v>743.30760476503656</v>
      </c>
      <c r="F104" s="38">
        <f>SUM($AK104:AN104)/F$57</f>
        <v>671.20570357377733</v>
      </c>
      <c r="G104" s="38">
        <f>SUM($AK104:AO104)/G$57</f>
        <v>625.72456285902194</v>
      </c>
      <c r="H104" s="38">
        <f>SUM($AK104:AP104)/H$57</f>
        <v>593.55380238251826</v>
      </c>
      <c r="I104" s="38">
        <f>SUM($AK104:AQ104)/I$57</f>
        <v>567.41040204215847</v>
      </c>
      <c r="J104" s="38">
        <f>SUM($AK104:AR104)/J$57</f>
        <v>545.03410178688864</v>
      </c>
      <c r="K104" s="38">
        <f>SUM($AK104:AS104)/K$57</f>
        <v>527.50253492167883</v>
      </c>
      <c r="L104" s="38">
        <f>SUM($AK104:AT104)/L$57</f>
        <v>513.36228142951097</v>
      </c>
      <c r="M104" s="38">
        <f>SUM($AK104:AU104)/M$57</f>
        <v>501.98752857228266</v>
      </c>
      <c r="N104" s="38">
        <f>SUM($AK104:AV104)/N$57</f>
        <v>492.6869011912591</v>
      </c>
      <c r="O104" s="38">
        <f>SUM($AK104:AW104)/O$57</f>
        <v>484.98175494577765</v>
      </c>
      <c r="P104" s="38">
        <f>SUM($AK104:AX104)/P$57</f>
        <v>478.53020102107928</v>
      </c>
      <c r="Q104" s="38">
        <f>SUM($AK104:AY104)/Q$57</f>
        <v>473.08152095300733</v>
      </c>
      <c r="R104" s="38">
        <f>SUM($AK104:AZ104)/R$57</f>
        <v>468.50642589344437</v>
      </c>
      <c r="S104" s="38">
        <f>SUM($AK104:BA104)/S$57</f>
        <v>464.65075378206529</v>
      </c>
      <c r="T104" s="38">
        <f>SUM($AK104:BB104)/T$57</f>
        <v>461.39460079417285</v>
      </c>
      <c r="U104" s="38">
        <f>SUM($AK104:BC104)/U$57</f>
        <v>458.64330601553218</v>
      </c>
      <c r="V104" s="38">
        <f>SUM($AK104:BD104)/V$57</f>
        <v>456.32114071475564</v>
      </c>
      <c r="W104" s="38">
        <f>SUM($AK104:BE104)/W$57</f>
        <v>454.18965782357674</v>
      </c>
      <c r="X104" s="38">
        <f>SUM($AK104:BF104)/X$57</f>
        <v>452.22285519523234</v>
      </c>
      <c r="Y104" s="38">
        <f>SUM($AK104:BG104)/Y$57</f>
        <v>450.39925279543968</v>
      </c>
      <c r="Z104" s="38">
        <f>SUM($AK104:BH104)/Z$57</f>
        <v>448.70095059562965</v>
      </c>
      <c r="AA104" s="38">
        <f>SUM($AK104:BI104)/AA$57</f>
        <v>447.11291257180449</v>
      </c>
      <c r="AB104" s="38">
        <f>SUM($AK104:BJ104)/AB$57</f>
        <v>446.05087747288894</v>
      </c>
      <c r="AC104" s="38">
        <f>SUM($AK104:BK104)/AC$57</f>
        <v>445.45640052944862</v>
      </c>
      <c r="AD104" s="38">
        <f>SUM($AK104:BL104)/AD$57</f>
        <v>445.27938622482543</v>
      </c>
      <c r="AE104" s="38">
        <f>SUM($AK104:BM104)/AE$57</f>
        <v>445.47664876879696</v>
      </c>
      <c r="AF104" s="38">
        <f>SUM($AK104:BN104)/AF$57</f>
        <v>446.01076047650372</v>
      </c>
      <c r="AJ104" s="39" t="s">
        <v>123</v>
      </c>
      <c r="AK104" s="38">
        <v>886.26598929511022</v>
      </c>
      <c r="AL104" s="38">
        <v>744.13788333333321</v>
      </c>
      <c r="AM104" s="38">
        <v>599.51894166666648</v>
      </c>
      <c r="AN104" s="38">
        <v>454.89999999999986</v>
      </c>
      <c r="AO104" s="38">
        <v>443.79999999999995</v>
      </c>
      <c r="AP104" s="38">
        <v>432.69999999999993</v>
      </c>
      <c r="AQ104" s="38">
        <v>410.54999999999995</v>
      </c>
      <c r="AR104" s="38">
        <v>388.4</v>
      </c>
      <c r="AS104" s="38">
        <v>387.25</v>
      </c>
      <c r="AT104" s="38">
        <v>386.1</v>
      </c>
      <c r="AU104" s="38">
        <v>388.24</v>
      </c>
      <c r="AV104" s="38">
        <v>390.38000000000005</v>
      </c>
      <c r="AW104" s="38">
        <v>392.52000000000004</v>
      </c>
      <c r="AX104" s="38">
        <v>394.66</v>
      </c>
      <c r="AY104" s="38">
        <v>396.8</v>
      </c>
      <c r="AZ104" s="38">
        <v>399.88</v>
      </c>
      <c r="BA104" s="38">
        <v>402.96000000000004</v>
      </c>
      <c r="BB104" s="38">
        <v>406.04</v>
      </c>
      <c r="BC104" s="38">
        <v>409.12</v>
      </c>
      <c r="BD104" s="38">
        <v>412.20000000000005</v>
      </c>
      <c r="BE104" s="38">
        <v>411.56000000000006</v>
      </c>
      <c r="BF104" s="38">
        <v>410.92</v>
      </c>
      <c r="BG104" s="38">
        <v>410.28000000000003</v>
      </c>
      <c r="BH104" s="38">
        <v>409.64000000000004</v>
      </c>
      <c r="BI104" s="38">
        <v>409.00000000000006</v>
      </c>
      <c r="BJ104" s="38">
        <v>419.50000000000006</v>
      </c>
      <c r="BK104" s="38">
        <v>430</v>
      </c>
      <c r="BL104" s="38">
        <v>440.5</v>
      </c>
      <c r="BM104" s="38">
        <v>451</v>
      </c>
      <c r="BN104" s="38">
        <v>461.5</v>
      </c>
    </row>
    <row r="105" spans="2:66" x14ac:dyDescent="0.25">
      <c r="B105" s="39" t="s">
        <v>124</v>
      </c>
      <c r="C105" s="38">
        <v>825.69082826816646</v>
      </c>
      <c r="D105" s="38">
        <f>SUM($AK105:AL105)/D$57</f>
        <v>757.45357381674989</v>
      </c>
      <c r="E105" s="38">
        <f>SUM($AK105:AM105)/E$57</f>
        <v>685.12176910538881</v>
      </c>
      <c r="F105" s="38">
        <f>SUM($AK105:AN105)/F$57</f>
        <v>611.76632682904153</v>
      </c>
      <c r="G105" s="38">
        <f>SUM($AK105:AO105)/G$57</f>
        <v>558.50306146323317</v>
      </c>
      <c r="H105" s="38">
        <f>SUM($AK105:AP105)/H$57</f>
        <v>515.28588455269426</v>
      </c>
      <c r="I105" s="38">
        <f>SUM($AK105:AQ105)/I$57</f>
        <v>478.08075818802365</v>
      </c>
      <c r="J105" s="38">
        <f>SUM($AK105:AR105)/J$57</f>
        <v>444.63316341452071</v>
      </c>
      <c r="K105" s="38">
        <f>SUM($AK105:AS105)/K$57</f>
        <v>416.52392303512954</v>
      </c>
      <c r="L105" s="38">
        <f>SUM($AK105:AT105)/L$57</f>
        <v>392.15153073161662</v>
      </c>
      <c r="M105" s="38">
        <f>SUM($AK105:AU105)/M$57</f>
        <v>372.65411884692418</v>
      </c>
      <c r="N105" s="38">
        <f>SUM($AK105:AV105)/N$57</f>
        <v>356.8129422763472</v>
      </c>
      <c r="O105" s="38">
        <f>SUM($AK105:AW105)/O$57</f>
        <v>343.78425440893585</v>
      </c>
      <c r="P105" s="38">
        <f>SUM($AK105:AX105)/P$57</f>
        <v>332.96537909401184</v>
      </c>
      <c r="Q105" s="38">
        <f>SUM($AK105:AY105)/Q$57</f>
        <v>323.91435382107767</v>
      </c>
      <c r="R105" s="38">
        <f>SUM($AK105:AZ105)/R$57</f>
        <v>316.47970670726033</v>
      </c>
      <c r="S105" s="38">
        <f>SUM($AK105:BA105)/S$57</f>
        <v>310.37619454800972</v>
      </c>
      <c r="T105" s="38">
        <f>SUM($AK105:BB105)/T$57</f>
        <v>305.38196151756478</v>
      </c>
      <c r="U105" s="38">
        <f>SUM($AK105:BC105)/U$57</f>
        <v>301.32185827979822</v>
      </c>
      <c r="V105" s="38">
        <f>SUM($AK105:BD105)/V$57</f>
        <v>298.05576536580827</v>
      </c>
      <c r="W105" s="38">
        <f>SUM($AK105:BE105)/W$57</f>
        <v>295.07882415791266</v>
      </c>
      <c r="X105" s="38">
        <f>SUM($AK105:BF105)/X$57</f>
        <v>292.35160487800755</v>
      </c>
      <c r="Y105" s="38">
        <f>SUM($AK105:BG105)/Y$57</f>
        <v>289.84153510070286</v>
      </c>
      <c r="Z105" s="38">
        <f>SUM($AK105:BH105)/Z$57</f>
        <v>287.52147113817358</v>
      </c>
      <c r="AA105" s="38">
        <f>SUM($AK105:BI105)/AA$57</f>
        <v>285.36861229264662</v>
      </c>
      <c r="AB105" s="38">
        <f>SUM($AK105:BJ105)/AB$57</f>
        <v>285.59597335831404</v>
      </c>
      <c r="AC105" s="38">
        <f>SUM($AK105:BK105)/AC$57</f>
        <v>287.93908545615426</v>
      </c>
      <c r="AD105" s="38">
        <f>SUM($AK105:BL105)/AD$57</f>
        <v>292.1712609755773</v>
      </c>
      <c r="AE105" s="38">
        <f>SUM($AK105:BM105)/AE$57</f>
        <v>298.09707956262639</v>
      </c>
      <c r="AF105" s="38">
        <f>SUM($AK105:BN105)/AF$57</f>
        <v>305.54717691053884</v>
      </c>
      <c r="AJ105" s="39" t="s">
        <v>124</v>
      </c>
      <c r="AK105" s="38">
        <v>825.69082826816646</v>
      </c>
      <c r="AL105" s="38">
        <v>689.21631936533322</v>
      </c>
      <c r="AM105" s="38">
        <v>540.45815968266663</v>
      </c>
      <c r="AN105" s="38">
        <v>391.69999999999993</v>
      </c>
      <c r="AO105" s="38">
        <v>345.45</v>
      </c>
      <c r="AP105" s="38">
        <v>299.19999999999993</v>
      </c>
      <c r="AQ105" s="38">
        <v>254.84999999999997</v>
      </c>
      <c r="AR105" s="38">
        <v>210.50000000000006</v>
      </c>
      <c r="AS105" s="38">
        <v>191.65000000000003</v>
      </c>
      <c r="AT105" s="38">
        <v>172.8</v>
      </c>
      <c r="AU105" s="38">
        <v>177.68</v>
      </c>
      <c r="AV105" s="38">
        <v>182.56</v>
      </c>
      <c r="AW105" s="38">
        <v>187.44</v>
      </c>
      <c r="AX105" s="38">
        <v>192.32</v>
      </c>
      <c r="AY105" s="38">
        <v>197.2</v>
      </c>
      <c r="AZ105" s="38">
        <v>204.96</v>
      </c>
      <c r="BA105" s="38">
        <v>212.72</v>
      </c>
      <c r="BB105" s="38">
        <v>220.48000000000002</v>
      </c>
      <c r="BC105" s="38">
        <v>228.24</v>
      </c>
      <c r="BD105" s="38">
        <v>236</v>
      </c>
      <c r="BE105" s="38">
        <v>235.54</v>
      </c>
      <c r="BF105" s="38">
        <v>235.08</v>
      </c>
      <c r="BG105" s="38">
        <v>234.62</v>
      </c>
      <c r="BH105" s="38">
        <v>234.16</v>
      </c>
      <c r="BI105" s="38">
        <v>233.70000000000002</v>
      </c>
      <c r="BJ105" s="38">
        <v>291.27999999999997</v>
      </c>
      <c r="BK105" s="38">
        <v>348.86</v>
      </c>
      <c r="BL105" s="38">
        <v>406.43999999999994</v>
      </c>
      <c r="BM105" s="38">
        <v>464.02</v>
      </c>
      <c r="BN105" s="38">
        <v>521.59999999999991</v>
      </c>
    </row>
  </sheetData>
  <mergeCells count="4">
    <mergeCell ref="B2:AF3"/>
    <mergeCell ref="B55:AF56"/>
    <mergeCell ref="AJ2:BN3"/>
    <mergeCell ref="AJ55:BN56"/>
  </mergeCells>
  <phoneticPr fontId="5" type="noConversion"/>
  <pageMargins left="0.7" right="0.7" top="0.75" bottom="0.75" header="0.3" footer="0.3"/>
  <ignoredErrors>
    <ignoredError sqref="D6:AF52 D58:AF105 D5:AE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Inputs for Conserved Energy</vt:lpstr>
      <vt:lpstr>Inputs for Avoided CO2</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Nick Karki</cp:lastModifiedBy>
  <cp:revision/>
  <dcterms:created xsi:type="dcterms:W3CDTF">2023-02-24T05:35:07Z</dcterms:created>
  <dcterms:modified xsi:type="dcterms:W3CDTF">2025-05-12T22:07:55Z</dcterms:modified>
  <cp:category/>
  <cp:contentStatus/>
</cp:coreProperties>
</file>