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ovais\git\ucdavis-shinyr\apps\lcac\"/>
    </mc:Choice>
  </mc:AlternateContent>
  <xr:revisionPtr revIDLastSave="0" documentId="13_ncr:1_{026CCAB4-086A-425F-BB16-2E8A717812C7}" xr6:coauthVersionLast="47" xr6:coauthVersionMax="47" xr10:uidLastSave="{00000000-0000-0000-0000-000000000000}"/>
  <bookViews>
    <workbookView xWindow="-110" yWindow="-110" windowWidth="19420" windowHeight="11500" activeTab="1" xr2:uid="{97D6AEB7-8C9F-4C65-9F84-0606D60EF083}"/>
  </bookViews>
  <sheets>
    <sheet name="Title" sheetId="8" r:id="rId1"/>
    <sheet name="Assessment Recommendations" sheetId="3" r:id="rId2"/>
    <sheet name="Emission Factors" sheetId="10" r:id="rId3"/>
    <sheet name="Grid Emissions" sheetId="11" r:id="rId4"/>
    <sheet name="Grid Emission Forecast" sheetId="9"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0" l="1"/>
  <c r="E58" i="9" l="1"/>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E90" i="9"/>
  <c r="F90" i="9"/>
  <c r="G90" i="9"/>
  <c r="H90" i="9"/>
  <c r="I90" i="9"/>
  <c r="J90" i="9"/>
  <c r="K90" i="9"/>
  <c r="L90" i="9"/>
  <c r="M90" i="9"/>
  <c r="N90" i="9"/>
  <c r="O90" i="9"/>
  <c r="P90" i="9"/>
  <c r="Q90" i="9"/>
  <c r="R90" i="9"/>
  <c r="S90" i="9"/>
  <c r="T90" i="9"/>
  <c r="U90" i="9"/>
  <c r="V90" i="9"/>
  <c r="W90" i="9"/>
  <c r="X90" i="9"/>
  <c r="Y90" i="9"/>
  <c r="Z90" i="9"/>
  <c r="AA90" i="9"/>
  <c r="AB90" i="9"/>
  <c r="AC90" i="9"/>
  <c r="AD90" i="9"/>
  <c r="AE90" i="9"/>
  <c r="AF90"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58" i="9"/>
  <c r="E5" i="9"/>
  <c r="F5" i="9"/>
  <c r="G5" i="9"/>
  <c r="H5" i="9"/>
  <c r="I5" i="9"/>
  <c r="J5" i="9"/>
  <c r="K5" i="9"/>
  <c r="L5" i="9"/>
  <c r="M5" i="9"/>
  <c r="N5" i="9"/>
  <c r="O5" i="9"/>
  <c r="P5" i="9"/>
  <c r="Q5" i="9"/>
  <c r="R5" i="9"/>
  <c r="S5" i="9"/>
  <c r="T5" i="9"/>
  <c r="U5" i="9"/>
  <c r="V5" i="9"/>
  <c r="W5" i="9"/>
  <c r="X5" i="9"/>
  <c r="Y5" i="9"/>
  <c r="Z5" i="9"/>
  <c r="AA5" i="9"/>
  <c r="AB5" i="9"/>
  <c r="AC5" i="9"/>
  <c r="AD5" i="9"/>
  <c r="AE5" i="9"/>
  <c r="AF5" i="9"/>
  <c r="E6" i="9"/>
  <c r="F6" i="9"/>
  <c r="G6" i="9"/>
  <c r="H6" i="9"/>
  <c r="I6" i="9"/>
  <c r="J6" i="9"/>
  <c r="K6" i="9"/>
  <c r="L6" i="9"/>
  <c r="M6" i="9"/>
  <c r="N6" i="9"/>
  <c r="O6" i="9"/>
  <c r="P6" i="9"/>
  <c r="Q6" i="9"/>
  <c r="R6" i="9"/>
  <c r="S6" i="9"/>
  <c r="T6" i="9"/>
  <c r="U6" i="9"/>
  <c r="V6" i="9"/>
  <c r="W6" i="9"/>
  <c r="X6" i="9"/>
  <c r="Y6" i="9"/>
  <c r="Z6" i="9"/>
  <c r="AA6" i="9"/>
  <c r="AB6" i="9"/>
  <c r="AC6" i="9"/>
  <c r="AD6" i="9"/>
  <c r="AE6" i="9"/>
  <c r="AF6" i="9"/>
  <c r="E7" i="9"/>
  <c r="F7" i="9"/>
  <c r="G7" i="9"/>
  <c r="H7" i="9"/>
  <c r="I7" i="9"/>
  <c r="J7" i="9"/>
  <c r="K7" i="9"/>
  <c r="L7" i="9"/>
  <c r="M7" i="9"/>
  <c r="N7" i="9"/>
  <c r="O7" i="9"/>
  <c r="P7" i="9"/>
  <c r="Q7" i="9"/>
  <c r="R7" i="9"/>
  <c r="S7" i="9"/>
  <c r="T7" i="9"/>
  <c r="U7" i="9"/>
  <c r="V7" i="9"/>
  <c r="W7" i="9"/>
  <c r="X7" i="9"/>
  <c r="Y7" i="9"/>
  <c r="Z7" i="9"/>
  <c r="AA7" i="9"/>
  <c r="AB7" i="9"/>
  <c r="AC7" i="9"/>
  <c r="AD7" i="9"/>
  <c r="AE7" i="9"/>
  <c r="AF7" i="9"/>
  <c r="E8" i="9"/>
  <c r="F8" i="9"/>
  <c r="G8" i="9"/>
  <c r="H8" i="9"/>
  <c r="I8" i="9"/>
  <c r="J8" i="9"/>
  <c r="K8" i="9"/>
  <c r="L8" i="9"/>
  <c r="M8" i="9"/>
  <c r="N8" i="9"/>
  <c r="O8" i="9"/>
  <c r="P8" i="9"/>
  <c r="Q8" i="9"/>
  <c r="R8" i="9"/>
  <c r="S8" i="9"/>
  <c r="T8" i="9"/>
  <c r="U8" i="9"/>
  <c r="V8" i="9"/>
  <c r="W8" i="9"/>
  <c r="X8" i="9"/>
  <c r="Y8" i="9"/>
  <c r="Z8" i="9"/>
  <c r="AA8" i="9"/>
  <c r="AB8" i="9"/>
  <c r="AC8" i="9"/>
  <c r="AD8" i="9"/>
  <c r="AE8" i="9"/>
  <c r="AF8" i="9"/>
  <c r="E9" i="9"/>
  <c r="F9" i="9"/>
  <c r="G9" i="9"/>
  <c r="H9" i="9"/>
  <c r="I9" i="9"/>
  <c r="J9" i="9"/>
  <c r="K9" i="9"/>
  <c r="L9" i="9"/>
  <c r="M9" i="9"/>
  <c r="N9" i="9"/>
  <c r="O9" i="9"/>
  <c r="P9" i="9"/>
  <c r="Q9" i="9"/>
  <c r="R9" i="9"/>
  <c r="S9" i="9"/>
  <c r="T9" i="9"/>
  <c r="U9" i="9"/>
  <c r="V9" i="9"/>
  <c r="W9" i="9"/>
  <c r="X9" i="9"/>
  <c r="Y9" i="9"/>
  <c r="Z9" i="9"/>
  <c r="AA9" i="9"/>
  <c r="AB9" i="9"/>
  <c r="AC9" i="9"/>
  <c r="AD9" i="9"/>
  <c r="AE9" i="9"/>
  <c r="AF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 i="9"/>
  <c r="AE37" i="3"/>
  <c r="AN37" i="3" s="1"/>
  <c r="AE38" i="3"/>
  <c r="AN38" i="3" s="1"/>
  <c r="AE39" i="3"/>
  <c r="AN39" i="3" s="1"/>
  <c r="AE40" i="3"/>
  <c r="AN40" i="3" s="1"/>
  <c r="AE41" i="3"/>
  <c r="AN41" i="3" s="1"/>
  <c r="AE42" i="3"/>
  <c r="AN42" i="3" s="1"/>
  <c r="AE43" i="3"/>
  <c r="AN43" i="3" s="1"/>
  <c r="AE44" i="3"/>
  <c r="AN44" i="3" s="1"/>
  <c r="AE45" i="3"/>
  <c r="AN45" i="3" s="1"/>
  <c r="AE46" i="3"/>
  <c r="AN46" i="3" s="1"/>
  <c r="AE47" i="3"/>
  <c r="AN47" i="3" s="1"/>
  <c r="AE48" i="3"/>
  <c r="AN48" i="3" s="1"/>
  <c r="AE49" i="3"/>
  <c r="AN49" i="3" s="1"/>
  <c r="AE50" i="3"/>
  <c r="AN50" i="3" s="1"/>
  <c r="AE51" i="3"/>
  <c r="AN51" i="3" s="1"/>
  <c r="AE52" i="3"/>
  <c r="AN52" i="3" s="1"/>
  <c r="AE53" i="3"/>
  <c r="AN53" i="3" s="1"/>
  <c r="AE54" i="3"/>
  <c r="AN54" i="3" s="1"/>
  <c r="AE55" i="3"/>
  <c r="AN55" i="3" s="1"/>
  <c r="AE56" i="3"/>
  <c r="AN56" i="3" s="1"/>
  <c r="AE57" i="3"/>
  <c r="AN57" i="3" s="1"/>
  <c r="AE58" i="3"/>
  <c r="AN58" i="3" s="1"/>
  <c r="AE59" i="3"/>
  <c r="AN59" i="3" s="1"/>
  <c r="AE60" i="3"/>
  <c r="AN60" i="3" s="1"/>
  <c r="AE61" i="3"/>
  <c r="AN61" i="3" s="1"/>
  <c r="AE62" i="3"/>
  <c r="AN62" i="3" s="1"/>
  <c r="AE63" i="3"/>
  <c r="AN63" i="3" s="1"/>
  <c r="AE64" i="3"/>
  <c r="AN64" i="3" s="1"/>
  <c r="AE65" i="3"/>
  <c r="AN65" i="3" s="1"/>
  <c r="AE66" i="3"/>
  <c r="AN66" i="3" s="1"/>
  <c r="AE67" i="3"/>
  <c r="AN67" i="3" s="1"/>
  <c r="AE68" i="3"/>
  <c r="AN68" i="3" s="1"/>
  <c r="AE69" i="3"/>
  <c r="AN69" i="3" s="1"/>
  <c r="AE70" i="3"/>
  <c r="AN70" i="3" s="1"/>
  <c r="AE71" i="3"/>
  <c r="AN71" i="3" s="1"/>
  <c r="AE72" i="3"/>
  <c r="AN72" i="3" s="1"/>
  <c r="AE73" i="3"/>
  <c r="AN73" i="3" s="1"/>
  <c r="AE74" i="3"/>
  <c r="AN74" i="3" s="1"/>
  <c r="AE75" i="3"/>
  <c r="AN75" i="3" s="1"/>
  <c r="AE76" i="3"/>
  <c r="AN76" i="3" s="1"/>
  <c r="AE77" i="3"/>
  <c r="AN77" i="3" s="1"/>
  <c r="AE78" i="3"/>
  <c r="AN78" i="3" s="1"/>
  <c r="AE79" i="3"/>
  <c r="AN79" i="3" s="1"/>
  <c r="AE80" i="3"/>
  <c r="AN80" i="3" s="1"/>
  <c r="AE81" i="3"/>
  <c r="AN81" i="3" s="1"/>
  <c r="AE82" i="3"/>
  <c r="AN82" i="3" s="1"/>
  <c r="AE83" i="3"/>
  <c r="AN83" i="3" s="1"/>
  <c r="AE84" i="3"/>
  <c r="AN84" i="3" s="1"/>
  <c r="AE85" i="3"/>
  <c r="AN85" i="3" s="1"/>
  <c r="AE86" i="3"/>
  <c r="AN86" i="3" s="1"/>
  <c r="AE87" i="3"/>
  <c r="AN87" i="3" s="1"/>
  <c r="AE88" i="3"/>
  <c r="AN88" i="3" s="1"/>
  <c r="AE89" i="3"/>
  <c r="AN89" i="3" s="1"/>
  <c r="AE90" i="3"/>
  <c r="AN90" i="3" s="1"/>
  <c r="AE91" i="3"/>
  <c r="AN91" i="3" s="1"/>
  <c r="AE92" i="3"/>
  <c r="AN92" i="3" s="1"/>
  <c r="AE93" i="3"/>
  <c r="AN93" i="3" s="1"/>
  <c r="AE94" i="3"/>
  <c r="AN94" i="3" s="1"/>
  <c r="C59" i="9" l="1"/>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58" i="9"/>
  <c r="Z32" i="3"/>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 i="9"/>
  <c r="Z33" i="3" l="1"/>
  <c r="E16" i="3" l="1"/>
  <c r="AC33"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32" i="3"/>
  <c r="X33" i="3"/>
  <c r="X34" i="3"/>
  <c r="X35"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AD67" i="3"/>
  <c r="AF67" i="3"/>
  <c r="AD68" i="3"/>
  <c r="AF68" i="3"/>
  <c r="AD69" i="3"/>
  <c r="AF69" i="3"/>
  <c r="AD70" i="3"/>
  <c r="AF70" i="3"/>
  <c r="AD71" i="3"/>
  <c r="AF71" i="3"/>
  <c r="AD72" i="3"/>
  <c r="AF72" i="3"/>
  <c r="AD73" i="3"/>
  <c r="AF73" i="3"/>
  <c r="AD74" i="3"/>
  <c r="AF74" i="3"/>
  <c r="AD75" i="3"/>
  <c r="AF75" i="3"/>
  <c r="AD76" i="3"/>
  <c r="AF76" i="3"/>
  <c r="AD77" i="3"/>
  <c r="AF77" i="3"/>
  <c r="AD78" i="3"/>
  <c r="AF78" i="3"/>
  <c r="AD79" i="3"/>
  <c r="AF79" i="3"/>
  <c r="AD80" i="3"/>
  <c r="AF80" i="3"/>
  <c r="AD81" i="3"/>
  <c r="AF81" i="3"/>
  <c r="AD82" i="3"/>
  <c r="AF82" i="3"/>
  <c r="AD83" i="3"/>
  <c r="AF83" i="3"/>
  <c r="AD84" i="3"/>
  <c r="AF84" i="3"/>
  <c r="AD85" i="3"/>
  <c r="AF85" i="3"/>
  <c r="AD86" i="3"/>
  <c r="AF86" i="3"/>
  <c r="AD87" i="3"/>
  <c r="AF87" i="3"/>
  <c r="AD88" i="3"/>
  <c r="AF88" i="3"/>
  <c r="AD89" i="3"/>
  <c r="AF89" i="3"/>
  <c r="AD90" i="3"/>
  <c r="AF90" i="3"/>
  <c r="AD91" i="3"/>
  <c r="AF91" i="3"/>
  <c r="AD92" i="3"/>
  <c r="AF92" i="3"/>
  <c r="AD93" i="3"/>
  <c r="AF93" i="3"/>
  <c r="AD94"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A33" i="3"/>
  <c r="AA34" i="3"/>
  <c r="AA35" i="3"/>
  <c r="AA36" i="3"/>
  <c r="Z34" i="3"/>
  <c r="Z35" i="3"/>
  <c r="Z36" i="3"/>
  <c r="AA32" i="3"/>
  <c r="AF94" i="3" l="1"/>
  <c r="AB32" i="3" l="1"/>
  <c r="X32" i="3" s="1"/>
  <c r="AE32" i="3" s="1"/>
  <c r="S33" i="3"/>
  <c r="AL33" i="3" s="1"/>
  <c r="AB33" i="3" s="1"/>
  <c r="AE33" i="3" s="1"/>
  <c r="S34" i="3"/>
  <c r="AL34" i="3" s="1"/>
  <c r="AB34" i="3" s="1"/>
  <c r="S35" i="3"/>
  <c r="S36" i="3"/>
  <c r="AL36" i="3" s="1"/>
  <c r="S37" i="3"/>
  <c r="AL37" i="3" s="1"/>
  <c r="T37" i="3"/>
  <c r="S38" i="3"/>
  <c r="T38" i="3"/>
  <c r="S39" i="3"/>
  <c r="T39" i="3"/>
  <c r="S40" i="3"/>
  <c r="T40" i="3"/>
  <c r="S41" i="3"/>
  <c r="T41" i="3"/>
  <c r="S42" i="3"/>
  <c r="T42" i="3"/>
  <c r="S43" i="3"/>
  <c r="AL43" i="3" s="1"/>
  <c r="T43" i="3"/>
  <c r="S44" i="3"/>
  <c r="T44" i="3"/>
  <c r="S45" i="3"/>
  <c r="AL45" i="3" s="1"/>
  <c r="T45" i="3"/>
  <c r="S46" i="3"/>
  <c r="T46" i="3"/>
  <c r="S47" i="3"/>
  <c r="T47" i="3"/>
  <c r="S48" i="3"/>
  <c r="T48" i="3"/>
  <c r="S49" i="3"/>
  <c r="T49" i="3"/>
  <c r="S50" i="3"/>
  <c r="T50" i="3"/>
  <c r="S51" i="3"/>
  <c r="T51" i="3"/>
  <c r="S52" i="3"/>
  <c r="T52" i="3"/>
  <c r="S53" i="3"/>
  <c r="T53" i="3"/>
  <c r="S54" i="3"/>
  <c r="T54" i="3"/>
  <c r="S55" i="3"/>
  <c r="T55" i="3"/>
  <c r="S56" i="3"/>
  <c r="T56" i="3"/>
  <c r="S57" i="3"/>
  <c r="AL57" i="3" s="1"/>
  <c r="T57" i="3"/>
  <c r="S58" i="3"/>
  <c r="T58" i="3"/>
  <c r="S59" i="3"/>
  <c r="T59" i="3"/>
  <c r="S60" i="3"/>
  <c r="T60" i="3"/>
  <c r="S61" i="3"/>
  <c r="T61" i="3"/>
  <c r="S62" i="3"/>
  <c r="T62" i="3"/>
  <c r="S63" i="3"/>
  <c r="T63" i="3"/>
  <c r="S64" i="3"/>
  <c r="T64" i="3"/>
  <c r="S65" i="3"/>
  <c r="AL65" i="3" s="1"/>
  <c r="T65" i="3"/>
  <c r="S66" i="3"/>
  <c r="T66" i="3"/>
  <c r="S67" i="3"/>
  <c r="T67" i="3"/>
  <c r="S68" i="3"/>
  <c r="T68" i="3"/>
  <c r="S69" i="3"/>
  <c r="T69" i="3"/>
  <c r="S70" i="3"/>
  <c r="T70" i="3"/>
  <c r="S71" i="3"/>
  <c r="T71" i="3"/>
  <c r="S72" i="3"/>
  <c r="T72" i="3"/>
  <c r="S73" i="3"/>
  <c r="T73" i="3"/>
  <c r="S74" i="3"/>
  <c r="T74" i="3"/>
  <c r="S75" i="3"/>
  <c r="T75" i="3"/>
  <c r="S76" i="3"/>
  <c r="T76" i="3"/>
  <c r="S77" i="3"/>
  <c r="T77" i="3"/>
  <c r="S78" i="3"/>
  <c r="T78" i="3"/>
  <c r="S79" i="3"/>
  <c r="T79" i="3"/>
  <c r="S80" i="3"/>
  <c r="T80" i="3"/>
  <c r="S81" i="3"/>
  <c r="T81" i="3"/>
  <c r="S82" i="3"/>
  <c r="T82" i="3"/>
  <c r="S83" i="3"/>
  <c r="T83" i="3"/>
  <c r="S84" i="3"/>
  <c r="T84" i="3"/>
  <c r="S85" i="3"/>
  <c r="T85" i="3"/>
  <c r="S86" i="3"/>
  <c r="T86" i="3"/>
  <c r="S87" i="3"/>
  <c r="T87" i="3"/>
  <c r="S88" i="3"/>
  <c r="T88" i="3"/>
  <c r="S89" i="3"/>
  <c r="T89" i="3"/>
  <c r="S90" i="3"/>
  <c r="T90" i="3"/>
  <c r="S91" i="3"/>
  <c r="T91" i="3"/>
  <c r="S92" i="3"/>
  <c r="T92" i="3"/>
  <c r="S93" i="3"/>
  <c r="T93" i="3"/>
  <c r="S94" i="3"/>
  <c r="T94" i="3"/>
  <c r="S32" i="3"/>
  <c r="AL32" i="3" s="1"/>
  <c r="U33" i="3"/>
  <c r="V33" i="3"/>
  <c r="W33" i="3"/>
  <c r="U34" i="3"/>
  <c r="V34" i="3"/>
  <c r="W34" i="3"/>
  <c r="U35" i="3"/>
  <c r="V35" i="3"/>
  <c r="W35" i="3"/>
  <c r="U36" i="3"/>
  <c r="V36" i="3"/>
  <c r="W36" i="3"/>
  <c r="U37" i="3"/>
  <c r="V37" i="3"/>
  <c r="W37" i="3"/>
  <c r="U38" i="3"/>
  <c r="V38" i="3"/>
  <c r="W38" i="3"/>
  <c r="U39" i="3"/>
  <c r="V39" i="3"/>
  <c r="W39" i="3"/>
  <c r="U40" i="3"/>
  <c r="V40" i="3"/>
  <c r="W40" i="3"/>
  <c r="U41" i="3"/>
  <c r="V41" i="3"/>
  <c r="W41" i="3"/>
  <c r="U42" i="3"/>
  <c r="V42" i="3"/>
  <c r="W42" i="3"/>
  <c r="U43" i="3"/>
  <c r="V43" i="3"/>
  <c r="W43" i="3"/>
  <c r="U44" i="3"/>
  <c r="V44" i="3"/>
  <c r="W44" i="3"/>
  <c r="U45" i="3"/>
  <c r="V45" i="3"/>
  <c r="W45" i="3"/>
  <c r="U46" i="3"/>
  <c r="V46" i="3"/>
  <c r="W46" i="3"/>
  <c r="U47" i="3"/>
  <c r="V47" i="3"/>
  <c r="W47" i="3"/>
  <c r="U48" i="3"/>
  <c r="V48" i="3"/>
  <c r="W48" i="3"/>
  <c r="U49" i="3"/>
  <c r="V49" i="3"/>
  <c r="W49" i="3"/>
  <c r="U50" i="3"/>
  <c r="V50" i="3"/>
  <c r="W50" i="3"/>
  <c r="U51" i="3"/>
  <c r="V51" i="3"/>
  <c r="W51" i="3"/>
  <c r="U52" i="3"/>
  <c r="V52" i="3"/>
  <c r="W52" i="3"/>
  <c r="U53" i="3"/>
  <c r="V53" i="3"/>
  <c r="W53" i="3"/>
  <c r="U54" i="3"/>
  <c r="V54" i="3"/>
  <c r="W54" i="3"/>
  <c r="U55" i="3"/>
  <c r="V55" i="3"/>
  <c r="W55" i="3"/>
  <c r="U56" i="3"/>
  <c r="V56" i="3"/>
  <c r="W56" i="3"/>
  <c r="U57" i="3"/>
  <c r="V57" i="3"/>
  <c r="W57" i="3"/>
  <c r="U58" i="3"/>
  <c r="V58" i="3"/>
  <c r="W58" i="3"/>
  <c r="U59" i="3"/>
  <c r="V59" i="3"/>
  <c r="W59" i="3"/>
  <c r="U60" i="3"/>
  <c r="V60" i="3"/>
  <c r="W60" i="3"/>
  <c r="U61" i="3"/>
  <c r="V61" i="3"/>
  <c r="W61" i="3"/>
  <c r="U62" i="3"/>
  <c r="V62" i="3"/>
  <c r="W62" i="3"/>
  <c r="U63" i="3"/>
  <c r="V63" i="3"/>
  <c r="W63" i="3"/>
  <c r="U64" i="3"/>
  <c r="V64" i="3"/>
  <c r="W64" i="3"/>
  <c r="U65" i="3"/>
  <c r="V65" i="3"/>
  <c r="W65" i="3"/>
  <c r="U66" i="3"/>
  <c r="V66" i="3"/>
  <c r="W66" i="3"/>
  <c r="U67" i="3"/>
  <c r="V67" i="3"/>
  <c r="W67" i="3"/>
  <c r="AK67" i="3" s="1"/>
  <c r="U68" i="3"/>
  <c r="AI68" i="3" s="1"/>
  <c r="V68" i="3"/>
  <c r="W68" i="3"/>
  <c r="AK68" i="3" s="1"/>
  <c r="U69" i="3"/>
  <c r="V69" i="3"/>
  <c r="W69" i="3"/>
  <c r="AK69" i="3" s="1"/>
  <c r="U70" i="3"/>
  <c r="AI70" i="3" s="1"/>
  <c r="V70" i="3"/>
  <c r="W70" i="3"/>
  <c r="U71" i="3"/>
  <c r="V71" i="3"/>
  <c r="AJ71" i="3" s="1"/>
  <c r="W71" i="3"/>
  <c r="AK71" i="3" s="1"/>
  <c r="U72" i="3"/>
  <c r="AI72" i="3" s="1"/>
  <c r="V72" i="3"/>
  <c r="W72" i="3"/>
  <c r="U73" i="3"/>
  <c r="V73" i="3"/>
  <c r="W73" i="3"/>
  <c r="U74" i="3"/>
  <c r="AI74" i="3" s="1"/>
  <c r="V74" i="3"/>
  <c r="AJ74" i="3" s="1"/>
  <c r="W74" i="3"/>
  <c r="AK74" i="3" s="1"/>
  <c r="U75" i="3"/>
  <c r="V75" i="3"/>
  <c r="W75" i="3"/>
  <c r="AK75" i="3" s="1"/>
  <c r="U76" i="3"/>
  <c r="AI76" i="3" s="1"/>
  <c r="V76" i="3"/>
  <c r="W76" i="3"/>
  <c r="U77" i="3"/>
  <c r="V77" i="3"/>
  <c r="AJ77" i="3" s="1"/>
  <c r="W77" i="3"/>
  <c r="AK77" i="3" s="1"/>
  <c r="U78" i="3"/>
  <c r="AI78" i="3" s="1"/>
  <c r="V78" i="3"/>
  <c r="W78" i="3"/>
  <c r="AK78" i="3" s="1"/>
  <c r="U79" i="3"/>
  <c r="V79" i="3"/>
  <c r="W79" i="3"/>
  <c r="AK79" i="3" s="1"/>
  <c r="U80" i="3"/>
  <c r="AI80" i="3" s="1"/>
  <c r="V80" i="3"/>
  <c r="W80" i="3"/>
  <c r="AK80" i="3" s="1"/>
  <c r="U81" i="3"/>
  <c r="V81" i="3"/>
  <c r="W81" i="3"/>
  <c r="AK81" i="3" s="1"/>
  <c r="U82" i="3"/>
  <c r="AI82" i="3" s="1"/>
  <c r="V82" i="3"/>
  <c r="W82" i="3"/>
  <c r="AK82" i="3" s="1"/>
  <c r="U83" i="3"/>
  <c r="V83" i="3"/>
  <c r="AJ83" i="3" s="1"/>
  <c r="W83" i="3"/>
  <c r="AK83" i="3" s="1"/>
  <c r="U84" i="3"/>
  <c r="AI84" i="3" s="1"/>
  <c r="V84" i="3"/>
  <c r="W84" i="3"/>
  <c r="U85" i="3"/>
  <c r="V85" i="3"/>
  <c r="W85" i="3"/>
  <c r="U86" i="3"/>
  <c r="AI86" i="3" s="1"/>
  <c r="V86" i="3"/>
  <c r="AJ86" i="3" s="1"/>
  <c r="W86" i="3"/>
  <c r="AK86" i="3" s="1"/>
  <c r="U87" i="3"/>
  <c r="V87" i="3"/>
  <c r="W87" i="3"/>
  <c r="AK87" i="3" s="1"/>
  <c r="U88" i="3"/>
  <c r="AI88" i="3" s="1"/>
  <c r="V88" i="3"/>
  <c r="W88" i="3"/>
  <c r="U89" i="3"/>
  <c r="V89" i="3"/>
  <c r="AJ89" i="3" s="1"/>
  <c r="W89" i="3"/>
  <c r="AK89" i="3" s="1"/>
  <c r="U90" i="3"/>
  <c r="AI90" i="3" s="1"/>
  <c r="V90" i="3"/>
  <c r="AJ90" i="3" s="1"/>
  <c r="W90" i="3"/>
  <c r="AK90" i="3" s="1"/>
  <c r="U91" i="3"/>
  <c r="V91" i="3"/>
  <c r="W91" i="3"/>
  <c r="AK91" i="3" s="1"/>
  <c r="U92" i="3"/>
  <c r="AI92" i="3" s="1"/>
  <c r="V92" i="3"/>
  <c r="W92" i="3"/>
  <c r="AK92" i="3" s="1"/>
  <c r="U93" i="3"/>
  <c r="V93" i="3"/>
  <c r="W93" i="3"/>
  <c r="AK93" i="3" s="1"/>
  <c r="U94" i="3"/>
  <c r="AI94" i="3" s="1"/>
  <c r="V94" i="3"/>
  <c r="AJ94" i="3" s="1"/>
  <c r="W94" i="3"/>
  <c r="AK94" i="3" s="1"/>
  <c r="W32" i="3"/>
  <c r="V32" i="3"/>
  <c r="U32" i="3"/>
  <c r="C10" i="10"/>
  <c r="C9" i="10"/>
  <c r="C8" i="10"/>
  <c r="C4" i="10"/>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L35" i="3"/>
  <c r="AL39" i="3"/>
  <c r="AL40" i="3"/>
  <c r="AL44" i="3"/>
  <c r="AL46" i="3"/>
  <c r="AL51" i="3"/>
  <c r="AL52" i="3"/>
  <c r="AL54" i="3"/>
  <c r="AL55" i="3"/>
  <c r="AL58" i="3"/>
  <c r="AL63" i="3"/>
  <c r="AL64" i="3"/>
  <c r="AC34" i="3" l="1"/>
  <c r="AE34" i="3" s="1"/>
  <c r="AG94" i="3"/>
  <c r="AH94" i="3"/>
  <c r="AL94" i="3"/>
  <c r="AL88" i="3"/>
  <c r="AG88" i="3"/>
  <c r="AH88" i="3"/>
  <c r="AG82" i="3"/>
  <c r="AH82" i="3"/>
  <c r="AL82" i="3"/>
  <c r="AL76" i="3"/>
  <c r="AG76" i="3"/>
  <c r="AH76" i="3"/>
  <c r="AG70" i="3"/>
  <c r="AH70" i="3"/>
  <c r="AL70" i="3"/>
  <c r="AJ91" i="3"/>
  <c r="AG87" i="3"/>
  <c r="AH87" i="3"/>
  <c r="AL87" i="3"/>
  <c r="AG81" i="3"/>
  <c r="AH81" i="3"/>
  <c r="AL81" i="3"/>
  <c r="AG75" i="3"/>
  <c r="AH75" i="3"/>
  <c r="AL75" i="3"/>
  <c r="AJ87" i="3"/>
  <c r="AJ79" i="3"/>
  <c r="AJ75" i="3"/>
  <c r="AJ67" i="3"/>
  <c r="AG93" i="3"/>
  <c r="AH93" i="3"/>
  <c r="AL93" i="3"/>
  <c r="AG69" i="3"/>
  <c r="AH69" i="3"/>
  <c r="AL69" i="3"/>
  <c r="AI91" i="3"/>
  <c r="AI87" i="3"/>
  <c r="AI83" i="3"/>
  <c r="AI79" i="3"/>
  <c r="AI75" i="3"/>
  <c r="AI71" i="3"/>
  <c r="AI67" i="3"/>
  <c r="AK70" i="3"/>
  <c r="AH92" i="3"/>
  <c r="AG92" i="3"/>
  <c r="AL92" i="3"/>
  <c r="AG86" i="3"/>
  <c r="AH86" i="3"/>
  <c r="AL86" i="3"/>
  <c r="AH80" i="3"/>
  <c r="AL80" i="3"/>
  <c r="AG80" i="3"/>
  <c r="AG74" i="3"/>
  <c r="AH74" i="3"/>
  <c r="AL74" i="3"/>
  <c r="AH68" i="3"/>
  <c r="AL68" i="3"/>
  <c r="AG68" i="3"/>
  <c r="AJ82" i="3"/>
  <c r="AJ78" i="3"/>
  <c r="AJ70" i="3"/>
  <c r="AG91" i="3"/>
  <c r="AH91" i="3"/>
  <c r="AL91" i="3"/>
  <c r="AL85" i="3"/>
  <c r="AG85" i="3"/>
  <c r="AH85" i="3"/>
  <c r="AG79" i="3"/>
  <c r="AH79" i="3"/>
  <c r="AL79" i="3"/>
  <c r="AL73" i="3"/>
  <c r="AG73" i="3"/>
  <c r="AH73" i="3"/>
  <c r="AG67" i="3"/>
  <c r="AH67" i="3"/>
  <c r="AL67" i="3"/>
  <c r="AJ85" i="3"/>
  <c r="AJ81" i="3"/>
  <c r="AJ69" i="3"/>
  <c r="AL78" i="3"/>
  <c r="AG78" i="3"/>
  <c r="AH78" i="3"/>
  <c r="AK73" i="3"/>
  <c r="AJ93" i="3"/>
  <c r="AJ73" i="3"/>
  <c r="AL90" i="3"/>
  <c r="AG90" i="3"/>
  <c r="AH90" i="3"/>
  <c r="AH84" i="3"/>
  <c r="AL84" i="3"/>
  <c r="AG84" i="3"/>
  <c r="AL72" i="3"/>
  <c r="AH72" i="3"/>
  <c r="AG72" i="3"/>
  <c r="AI93" i="3"/>
  <c r="AI89" i="3"/>
  <c r="AI85" i="3"/>
  <c r="AI81" i="3"/>
  <c r="AI77" i="3"/>
  <c r="AI73" i="3"/>
  <c r="AI69" i="3"/>
  <c r="AK88" i="3"/>
  <c r="AK84" i="3"/>
  <c r="AG89" i="3"/>
  <c r="AL89" i="3"/>
  <c r="AH89" i="3"/>
  <c r="AL83" i="3"/>
  <c r="AH83" i="3"/>
  <c r="AG83" i="3"/>
  <c r="AH77" i="3"/>
  <c r="AG77" i="3"/>
  <c r="AL77" i="3"/>
  <c r="AL71" i="3"/>
  <c r="AH71" i="3"/>
  <c r="AG71" i="3"/>
  <c r="AK85" i="3"/>
  <c r="AK76" i="3"/>
  <c r="AK72" i="3"/>
  <c r="AJ92" i="3"/>
  <c r="AJ88" i="3"/>
  <c r="AJ84" i="3"/>
  <c r="AJ80" i="3"/>
  <c r="AJ76" i="3"/>
  <c r="AJ72" i="3"/>
  <c r="AJ68" i="3"/>
  <c r="AL53" i="3"/>
  <c r="AL59" i="3"/>
  <c r="AL47" i="3"/>
  <c r="AL41" i="3"/>
  <c r="Z94" i="3"/>
  <c r="AB94" i="3" s="1"/>
  <c r="AA94" i="3"/>
  <c r="Z88" i="3"/>
  <c r="AB88" i="3" s="1"/>
  <c r="AA88" i="3"/>
  <c r="AA82" i="3"/>
  <c r="Z82" i="3"/>
  <c r="AB82" i="3" s="1"/>
  <c r="Z76" i="3"/>
  <c r="AB76" i="3" s="1"/>
  <c r="AA76" i="3"/>
  <c r="AA70" i="3"/>
  <c r="Z70" i="3"/>
  <c r="AB70" i="3" s="1"/>
  <c r="AA64" i="3"/>
  <c r="Z64" i="3"/>
  <c r="AB64" i="3" s="1"/>
  <c r="AA58" i="3"/>
  <c r="Z58" i="3"/>
  <c r="AB58" i="3" s="1"/>
  <c r="AA52" i="3"/>
  <c r="Z52" i="3"/>
  <c r="AB52" i="3" s="1"/>
  <c r="AA46" i="3"/>
  <c r="Z46" i="3"/>
  <c r="AB46" i="3" s="1"/>
  <c r="Z40" i="3"/>
  <c r="AB40" i="3" s="1"/>
  <c r="AA40" i="3"/>
  <c r="AA93" i="3"/>
  <c r="Z93" i="3"/>
  <c r="AB93" i="3" s="1"/>
  <c r="AA87" i="3"/>
  <c r="Z87" i="3"/>
  <c r="AB87" i="3" s="1"/>
  <c r="AA81" i="3"/>
  <c r="Z81" i="3"/>
  <c r="AB81" i="3" s="1"/>
  <c r="AA75" i="3"/>
  <c r="Z75" i="3"/>
  <c r="AB75" i="3" s="1"/>
  <c r="AA69" i="3"/>
  <c r="Z69" i="3"/>
  <c r="AB69" i="3" s="1"/>
  <c r="AA63" i="3"/>
  <c r="Z63" i="3"/>
  <c r="AB63" i="3" s="1"/>
  <c r="AA57" i="3"/>
  <c r="Z57" i="3"/>
  <c r="AB57" i="3" s="1"/>
  <c r="AA51" i="3"/>
  <c r="Z51" i="3"/>
  <c r="AB51" i="3" s="1"/>
  <c r="AA45" i="3"/>
  <c r="Z45" i="3"/>
  <c r="AB45" i="3" s="1"/>
  <c r="AA39" i="3"/>
  <c r="Z39" i="3"/>
  <c r="AB39" i="3" s="1"/>
  <c r="Z92" i="3"/>
  <c r="AB92" i="3" s="1"/>
  <c r="AA92" i="3"/>
  <c r="AA86" i="3"/>
  <c r="Z86" i="3"/>
  <c r="AB86" i="3" s="1"/>
  <c r="Z80" i="3"/>
  <c r="AA80" i="3"/>
  <c r="AA74" i="3"/>
  <c r="Z74" i="3"/>
  <c r="AB74" i="3" s="1"/>
  <c r="Z68" i="3"/>
  <c r="AB68" i="3" s="1"/>
  <c r="AA68" i="3"/>
  <c r="AL62" i="3"/>
  <c r="AA62" i="3"/>
  <c r="Z62" i="3"/>
  <c r="AB62" i="3" s="1"/>
  <c r="Z56" i="3"/>
  <c r="AA56" i="3"/>
  <c r="AL50" i="3"/>
  <c r="AA50" i="3"/>
  <c r="Z50" i="3"/>
  <c r="AB50" i="3" s="1"/>
  <c r="Z44" i="3"/>
  <c r="AB44" i="3" s="1"/>
  <c r="AA44" i="3"/>
  <c r="AA38" i="3"/>
  <c r="Z38" i="3"/>
  <c r="Z91" i="3"/>
  <c r="AB91" i="3" s="1"/>
  <c r="AA91" i="3"/>
  <c r="AA85" i="3"/>
  <c r="Z85" i="3"/>
  <c r="Z79" i="3"/>
  <c r="AB79" i="3" s="1"/>
  <c r="AA79" i="3"/>
  <c r="AA73" i="3"/>
  <c r="Z73" i="3"/>
  <c r="Z67" i="3"/>
  <c r="AB67" i="3" s="1"/>
  <c r="AA67" i="3"/>
  <c r="AA61" i="3"/>
  <c r="Z61" i="3"/>
  <c r="Z55" i="3"/>
  <c r="AB55" i="3" s="1"/>
  <c r="AA55" i="3"/>
  <c r="AA49" i="3"/>
  <c r="Z49" i="3"/>
  <c r="Z43" i="3"/>
  <c r="AB43" i="3" s="1"/>
  <c r="AA43" i="3"/>
  <c r="AA37" i="3"/>
  <c r="Z37" i="3"/>
  <c r="AB37" i="3" s="1"/>
  <c r="Z90" i="3"/>
  <c r="AB90" i="3" s="1"/>
  <c r="AA90" i="3"/>
  <c r="AA84" i="3"/>
  <c r="Z84" i="3"/>
  <c r="AB84" i="3" s="1"/>
  <c r="AA78" i="3"/>
  <c r="Z78" i="3"/>
  <c r="AB78" i="3" s="1"/>
  <c r="AA72" i="3"/>
  <c r="Z72" i="3"/>
  <c r="Z66" i="3"/>
  <c r="AA66" i="3"/>
  <c r="AA60" i="3"/>
  <c r="Z60" i="3"/>
  <c r="Z54" i="3"/>
  <c r="AB54" i="3" s="1"/>
  <c r="AA54" i="3"/>
  <c r="AA48" i="3"/>
  <c r="Z48" i="3"/>
  <c r="Z42" i="3"/>
  <c r="AA42" i="3"/>
  <c r="AA89" i="3"/>
  <c r="Z89" i="3"/>
  <c r="AB89" i="3" s="1"/>
  <c r="AA83" i="3"/>
  <c r="Z83" i="3"/>
  <c r="AB83" i="3" s="1"/>
  <c r="AA77" i="3"/>
  <c r="Z77" i="3"/>
  <c r="AB77" i="3" s="1"/>
  <c r="AA71" i="3"/>
  <c r="Z71" i="3"/>
  <c r="AB71" i="3" s="1"/>
  <c r="AA65" i="3"/>
  <c r="Z65" i="3"/>
  <c r="AB65" i="3" s="1"/>
  <c r="AA59" i="3"/>
  <c r="Z59" i="3"/>
  <c r="AB59" i="3" s="1"/>
  <c r="AA53" i="3"/>
  <c r="Z53" i="3"/>
  <c r="AB53" i="3" s="1"/>
  <c r="AA47" i="3"/>
  <c r="Z47" i="3"/>
  <c r="AB47" i="3" s="1"/>
  <c r="AA41" i="3"/>
  <c r="Z41" i="3"/>
  <c r="AB41" i="3" s="1"/>
  <c r="AL56" i="3"/>
  <c r="AL42" i="3"/>
  <c r="AL66" i="3"/>
  <c r="AL38" i="3"/>
  <c r="AL61" i="3"/>
  <c r="AL49" i="3"/>
  <c r="AL60" i="3"/>
  <c r="AL48" i="3"/>
  <c r="AB36" i="3"/>
  <c r="X36" i="3" s="1"/>
  <c r="AE36" i="3" s="1"/>
  <c r="AB35" i="3"/>
  <c r="AC35" i="3" l="1"/>
  <c r="AE35" i="3" s="1"/>
  <c r="AB42" i="3"/>
  <c r="AB60" i="3"/>
  <c r="AB61" i="3"/>
  <c r="AB56" i="3"/>
  <c r="AB48" i="3"/>
  <c r="AB72" i="3"/>
  <c r="AB85" i="3"/>
  <c r="AB73" i="3"/>
  <c r="AB38" i="3"/>
  <c r="AB66" i="3"/>
  <c r="AB80" i="3"/>
  <c r="AB49"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O36" i="3" l="1"/>
  <c r="AF43" i="3"/>
  <c r="AF44" i="3"/>
  <c r="AF45" i="3"/>
  <c r="AF46" i="3"/>
  <c r="AF48" i="3"/>
  <c r="AF50" i="3"/>
  <c r="AF53" i="3"/>
  <c r="AF54" i="3"/>
  <c r="AF56" i="3"/>
  <c r="AF58" i="3"/>
  <c r="AF65" i="3"/>
  <c r="AF66" i="3"/>
  <c r="AF49" i="3" l="1"/>
  <c r="AF60" i="3"/>
  <c r="AF61" i="3"/>
  <c r="AF55" i="3"/>
  <c r="AF52" i="3"/>
  <c r="AF63" i="3"/>
  <c r="AF51" i="3"/>
  <c r="AF57" i="3"/>
  <c r="AF59" i="3"/>
  <c r="AF64" i="3"/>
  <c r="AF62" i="3"/>
  <c r="AF47" i="3"/>
  <c r="D57" i="3"/>
  <c r="AH57" i="3"/>
  <c r="AI57" i="3"/>
  <c r="AJ57" i="3"/>
  <c r="AK57" i="3"/>
  <c r="AD57" i="3"/>
  <c r="D58" i="3"/>
  <c r="AH58" i="3"/>
  <c r="AI58" i="3"/>
  <c r="AJ58" i="3"/>
  <c r="AK58" i="3"/>
  <c r="AD58" i="3"/>
  <c r="D59" i="3"/>
  <c r="AH59" i="3"/>
  <c r="AI59" i="3"/>
  <c r="AJ59" i="3"/>
  <c r="AK59" i="3"/>
  <c r="AD59" i="3"/>
  <c r="D60" i="3"/>
  <c r="AH60" i="3"/>
  <c r="AI60" i="3"/>
  <c r="AJ60" i="3"/>
  <c r="AK60" i="3"/>
  <c r="AD60" i="3"/>
  <c r="D61" i="3"/>
  <c r="AH61" i="3"/>
  <c r="AI61" i="3"/>
  <c r="AJ61" i="3"/>
  <c r="AK61" i="3"/>
  <c r="AD61" i="3"/>
  <c r="D62" i="3"/>
  <c r="AH62" i="3"/>
  <c r="AI62" i="3"/>
  <c r="AJ62" i="3"/>
  <c r="AK62" i="3"/>
  <c r="AD62" i="3"/>
  <c r="D63" i="3"/>
  <c r="AH63" i="3"/>
  <c r="AI63" i="3"/>
  <c r="AJ63" i="3"/>
  <c r="AK63" i="3"/>
  <c r="AD63" i="3"/>
  <c r="D64" i="3"/>
  <c r="AH64" i="3"/>
  <c r="AI64" i="3"/>
  <c r="AJ64" i="3"/>
  <c r="AK64" i="3"/>
  <c r="AD64" i="3"/>
  <c r="D65" i="3"/>
  <c r="AH65" i="3"/>
  <c r="AI65" i="3"/>
  <c r="AJ65" i="3"/>
  <c r="AK65" i="3"/>
  <c r="AD65" i="3"/>
  <c r="D66" i="3"/>
  <c r="AH66" i="3"/>
  <c r="AI66" i="3"/>
  <c r="AJ66" i="3"/>
  <c r="AK66" i="3"/>
  <c r="A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AO35" i="3" l="1"/>
  <c r="AO32" i="3"/>
  <c r="AF40" i="3"/>
  <c r="AH36" i="3"/>
  <c r="AI36" i="3"/>
  <c r="AJ36" i="3"/>
  <c r="AK36" i="3"/>
  <c r="AH37" i="3"/>
  <c r="AI37" i="3"/>
  <c r="AJ37" i="3"/>
  <c r="AK37" i="3"/>
  <c r="AH38" i="3"/>
  <c r="AI38" i="3"/>
  <c r="AJ38" i="3"/>
  <c r="AK38" i="3"/>
  <c r="AH39" i="3"/>
  <c r="AI39" i="3"/>
  <c r="AJ39" i="3"/>
  <c r="AK39" i="3"/>
  <c r="AH40" i="3"/>
  <c r="AI40" i="3"/>
  <c r="AJ40" i="3"/>
  <c r="AK40" i="3"/>
  <c r="AH41" i="3"/>
  <c r="AI41" i="3"/>
  <c r="AJ41" i="3"/>
  <c r="AK41" i="3"/>
  <c r="AH42" i="3"/>
  <c r="AI42" i="3"/>
  <c r="AJ42" i="3"/>
  <c r="AK42" i="3"/>
  <c r="AH43" i="3"/>
  <c r="AI43" i="3"/>
  <c r="AJ43" i="3"/>
  <c r="AK43" i="3"/>
  <c r="AH44" i="3"/>
  <c r="AI44" i="3"/>
  <c r="AJ44" i="3"/>
  <c r="AK44" i="3"/>
  <c r="AH45" i="3"/>
  <c r="AI45" i="3"/>
  <c r="AJ45" i="3"/>
  <c r="AK45" i="3"/>
  <c r="AH46" i="3"/>
  <c r="AI46" i="3"/>
  <c r="AJ46" i="3"/>
  <c r="AK46" i="3"/>
  <c r="AD46" i="3"/>
  <c r="AH47" i="3"/>
  <c r="AI47" i="3"/>
  <c r="AJ47" i="3"/>
  <c r="AK47" i="3"/>
  <c r="AD47" i="3"/>
  <c r="AH48" i="3"/>
  <c r="AI48" i="3"/>
  <c r="AJ48" i="3"/>
  <c r="AK48" i="3"/>
  <c r="AD48" i="3"/>
  <c r="AH49" i="3"/>
  <c r="AI49" i="3"/>
  <c r="AJ49" i="3"/>
  <c r="AK49" i="3"/>
  <c r="AD49" i="3"/>
  <c r="AH50" i="3"/>
  <c r="AI50" i="3"/>
  <c r="AJ50" i="3"/>
  <c r="AK50" i="3"/>
  <c r="AD50" i="3"/>
  <c r="AH51" i="3"/>
  <c r="AI51" i="3"/>
  <c r="AJ51" i="3"/>
  <c r="AK51" i="3"/>
  <c r="AD51" i="3"/>
  <c r="AH52" i="3"/>
  <c r="AI52" i="3"/>
  <c r="AJ52" i="3"/>
  <c r="AK52" i="3"/>
  <c r="AD52" i="3"/>
  <c r="AH53" i="3"/>
  <c r="AI53" i="3"/>
  <c r="AJ53" i="3"/>
  <c r="AK53" i="3"/>
  <c r="AD53" i="3"/>
  <c r="AH54" i="3"/>
  <c r="AI54" i="3"/>
  <c r="AJ54" i="3"/>
  <c r="AK54" i="3"/>
  <c r="AD54" i="3"/>
  <c r="AH55" i="3"/>
  <c r="AI55" i="3"/>
  <c r="AJ55" i="3"/>
  <c r="AK55" i="3"/>
  <c r="AD55" i="3"/>
  <c r="AH56" i="3"/>
  <c r="AI56" i="3"/>
  <c r="AJ56" i="3"/>
  <c r="AK56" i="3"/>
  <c r="AD56" i="3"/>
  <c r="AH33" i="3"/>
  <c r="AI33" i="3"/>
  <c r="AJ33" i="3"/>
  <c r="AK33" i="3"/>
  <c r="AH34" i="3"/>
  <c r="AI34" i="3"/>
  <c r="AJ34" i="3"/>
  <c r="AK34" i="3"/>
  <c r="AH35" i="3"/>
  <c r="AI35" i="3"/>
  <c r="AJ35" i="3"/>
  <c r="AK35" i="3"/>
  <c r="AK32" i="3"/>
  <c r="AJ32" i="3"/>
  <c r="AI32" i="3"/>
  <c r="AH32" i="3"/>
  <c r="D46" i="3"/>
  <c r="D47" i="3"/>
  <c r="D48" i="3"/>
  <c r="D49" i="3"/>
  <c r="D50" i="3"/>
  <c r="D51" i="3"/>
  <c r="D53" i="3"/>
  <c r="D54" i="3"/>
  <c r="D55" i="3"/>
  <c r="D56" i="3"/>
  <c r="D32" i="3"/>
  <c r="D33" i="3" s="1"/>
  <c r="D34" i="3" s="1"/>
  <c r="D35" i="3" s="1"/>
  <c r="D36" i="3" s="1"/>
  <c r="D37" i="3" s="1"/>
  <c r="D38" i="3" s="1"/>
  <c r="D39" i="3" s="1"/>
  <c r="D40" i="3" s="1"/>
  <c r="D41" i="3" s="1"/>
  <c r="D42" i="3" s="1"/>
  <c r="D43" i="3" s="1"/>
  <c r="D44" i="3" s="1"/>
  <c r="D45" i="3" s="1"/>
  <c r="AO33" i="3" l="1"/>
  <c r="AF32" i="3"/>
  <c r="AM32" i="3" s="1"/>
  <c r="AD32" i="3" s="1"/>
  <c r="AN32" i="3" s="1"/>
  <c r="AF33" i="3"/>
  <c r="AM33" i="3" s="1"/>
  <c r="AD33" i="3" s="1"/>
  <c r="AN33" i="3" s="1"/>
  <c r="AF36" i="3"/>
  <c r="AF35" i="3"/>
  <c r="AF42" i="3"/>
  <c r="AD42" i="3" s="1"/>
  <c r="AF38" i="3"/>
  <c r="AF37" i="3"/>
  <c r="AF41" i="3"/>
  <c r="AD41" i="3" s="1"/>
  <c r="AF39" i="3"/>
  <c r="AD45" i="3"/>
  <c r="AO34" i="3" l="1"/>
  <c r="AF34" i="3"/>
  <c r="AM34" i="3" s="1"/>
  <c r="AD34" i="3" s="1"/>
  <c r="AN34" i="3" s="1"/>
  <c r="AM37" i="3"/>
  <c r="AM36" i="3"/>
  <c r="AD36" i="3" s="1"/>
  <c r="AM35" i="3"/>
  <c r="AD35" i="3" s="1"/>
  <c r="AN35" i="3" s="1"/>
  <c r="AD39" i="3"/>
  <c r="AD43" i="3"/>
  <c r="AD38" i="3"/>
  <c r="AD44" i="3"/>
  <c r="AD40" i="3"/>
  <c r="AN36" i="3" l="1"/>
  <c r="AD3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D8" authorId="0" shapeId="0" xr:uid="{BA8C6BF6-8944-40FB-AA73-0ED2B905A34E}">
      <text>
        <r>
          <rPr>
            <sz val="9"/>
            <color indexed="81"/>
            <rFont val="Tahoma"/>
            <family val="2"/>
          </rPr>
          <t xml:space="preserve">Enter facility-specific or market-based emissions factor if applicable. Leave blank if not applicable. Convert the emissions factor to tonnes (metric tons) of CO2 per kWh before entering since the calculator is tuned to take these units as input. </t>
        </r>
      </text>
    </comment>
    <comment ref="D13" authorId="0" shapeId="0" xr:uid="{BD5A4BBE-D66E-47AE-96C8-222233125948}">
      <text>
        <r>
          <rPr>
            <sz val="9"/>
            <color indexed="81"/>
            <rFont val="Tahoma"/>
            <family val="2"/>
          </rPr>
          <t xml:space="preserve">If you do not have the site-specific grid emissions factor for the subject facility, you can use our local database to select the state and year of reported emissions for your calculations. </t>
        </r>
      </text>
    </comment>
    <comment ref="D14" authorId="0" shapeId="0" xr:uid="{60885999-8D2B-41A4-B8BA-F58C13742472}">
      <text>
        <r>
          <rPr>
            <sz val="9"/>
            <color indexed="81"/>
            <rFont val="Tahoma"/>
            <family val="2"/>
          </rPr>
          <t>State selection only available for Contiguous United States and Alaska. If you do not see your territory in this dropdown list, please manually enter grid emissions for your area in the cell C18.</t>
        </r>
      </text>
    </comment>
    <comment ref="E14" authorId="0" shapeId="0" xr:uid="{11BFCE88-FC65-43CB-BBC4-C3E92F382BBF}">
      <text>
        <r>
          <rPr>
            <sz val="9"/>
            <color indexed="81"/>
            <rFont val="Tahoma"/>
            <family val="2"/>
          </rPr>
          <t>This option allows you to use forecasted mid-case emissions factors from National Renewable Energy Laboratory's Cambium database that is integrated into this tool. You can access the database here (https://www.nrel.gov/analysis/cambium.html) to select a specific scenario and manually enter the grid emissions for that scenario in cell C18.</t>
        </r>
      </text>
    </comment>
    <comment ref="D20" authorId="0" shapeId="0" xr:uid="{A413A398-BEC7-42F1-A6B5-C5BC5907B192}">
      <text>
        <r>
          <rPr>
            <sz val="9"/>
            <color indexed="81"/>
            <rFont val="Tahoma"/>
            <family val="2"/>
          </rPr>
          <t xml:space="preserve">This option is for the facilities with onsite solar or a clean energy purchase agreement such as a virtual power purchase agreement or a renewable energy certificate. Enter the total facility emissions that the respective measure offsets. </t>
        </r>
      </text>
    </comment>
    <comment ref="D21" authorId="0" shapeId="0" xr:uid="{FB927AF3-D964-4A33-AFD0-B0F314D9CDF6}">
      <text>
        <r>
          <rPr>
            <sz val="9"/>
            <color indexed="81"/>
            <rFont val="Tahoma"/>
            <family val="2"/>
          </rPr>
          <t>Enter the percentage of grid electricity emissions that the clean electricity measure employed at the facility offsets. If not applicable, enter 0 or leave blank.</t>
        </r>
      </text>
    </comment>
    <comment ref="E23" authorId="0" shapeId="0" xr:uid="{885B42BD-4573-4555-81B5-690C6F8C3292}">
      <text>
        <r>
          <rPr>
            <sz val="9"/>
            <color indexed="81"/>
            <rFont val="Tahoma"/>
            <family val="2"/>
          </rPr>
          <t>Enter 0 for no carbon cost.</t>
        </r>
      </text>
    </comment>
    <comment ref="D29" authorId="0" shapeId="0" xr:uid="{0EEF8551-09AC-4932-B451-C956D31FA5EA}">
      <text>
        <r>
          <rPr>
            <sz val="9"/>
            <color indexed="81"/>
            <rFont val="Tahoma"/>
            <family val="2"/>
          </rPr>
          <t>This column automatically numbers the assessment recommendations you enter in column C.</t>
        </r>
      </text>
    </comment>
    <comment ref="E29" authorId="0" shapeId="0" xr:uid="{3853CF8D-F172-408E-944F-90D3C124C892}">
      <text>
        <r>
          <rPr>
            <sz val="9"/>
            <color indexed="81"/>
            <rFont val="Tahoma"/>
            <family val="2"/>
          </rPr>
          <t xml:space="preserve">Enter the name of assessment recommendation as you would like for it to be shown on the avoided cost of carbon curve. </t>
        </r>
      </text>
    </comment>
    <comment ref="F29" authorId="0" shapeId="0" xr:uid="{6E57B92A-DBBC-4141-82E6-9290C294A94B}">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G29" authorId="0" shapeId="0" xr:uid="{733392D2-3FC9-4337-99BA-0EC331586CA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H29" authorId="0" shapeId="0" xr:uid="{D0C5CCE4-DD4A-4972-9D50-0BC48AB18D27}">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I29" authorId="0" shapeId="0" xr:uid="{02398B7D-A18D-4155-86C2-B5DAD35682AF}">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J29" authorId="0" shapeId="0" xr:uid="{8AD08C0A-DAEE-498F-A2C3-FE6A4809FAFA}">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K29" authorId="0" shapeId="0" xr:uid="{1F4E78BC-201C-498B-A4AC-3CEF53529475}">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L29" authorId="0" shapeId="0" xr:uid="{2A4841F7-66C9-452B-94AA-B12D738AC160}">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M29" authorId="0" shapeId="0" xr:uid="{8609AB1B-A97F-488C-B8B5-FA37F36E996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N29" authorId="0" shapeId="0" xr:uid="{D3F2EA80-E1D1-40AC-9F60-E5EF77E3679D}">
      <text>
        <r>
          <rPr>
            <sz val="9"/>
            <color indexed="81"/>
            <rFont val="Tahoma"/>
            <family val="2"/>
          </rPr>
          <t>Enter the total energy cost from fuel switching. For switching from natural gas boiler to heat pumps example, enter the annual electricity cost of heat pumps.</t>
        </r>
      </text>
    </comment>
    <comment ref="O29" authorId="0" shapeId="0" xr:uid="{7F927D43-781B-4C58-AD4B-CDEF2C37532A}">
      <text>
        <r>
          <rPr>
            <sz val="9"/>
            <color indexed="81"/>
            <rFont val="Tahoma"/>
            <family val="2"/>
          </rPr>
          <t xml:space="preserve">Enter the total annual electricity cost savings resulting from the assessment recommendation. </t>
        </r>
      </text>
    </comment>
    <comment ref="P29" authorId="0" shapeId="0" xr:uid="{18DA5C50-FF3D-4EEF-B228-F68D8D2FCD95}">
      <text>
        <r>
          <rPr>
            <sz val="9"/>
            <color indexed="81"/>
            <rFont val="Tahoma"/>
            <family val="2"/>
          </rPr>
          <t xml:space="preserve">Enter the total annual non-electricity fuel cost savings resulting from the assessment recommendation. </t>
        </r>
      </text>
    </comment>
    <comment ref="Q29" authorId="0" shapeId="0" xr:uid="{998EF02E-6409-4590-A5D1-73189DBA9F1C}">
      <text>
        <r>
          <rPr>
            <sz val="9"/>
            <color indexed="81"/>
            <rFont val="Tahoma"/>
            <family val="2"/>
          </rPr>
          <t xml:space="preserve">Enter the total capital cost or the investment cost of the recommended measure. </t>
        </r>
      </text>
    </comment>
    <comment ref="R29" authorId="0" shapeId="0" xr:uid="{C567E8C0-3F89-4E42-80B8-28D941848479}">
      <text>
        <r>
          <rPr>
            <sz val="9"/>
            <color indexed="81"/>
            <rFont val="Tahoma"/>
            <family val="2"/>
          </rPr>
          <t>Enter the annual non-energy operation and maintenance costs resulting from the assessment recommendation.</t>
        </r>
      </text>
    </comment>
    <comment ref="S29" authorId="0" shapeId="0" xr:uid="{D9B45461-C1F6-4968-81E2-BF475835949E}">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T29" authorId="0" shapeId="0" xr:uid="{CDFBD0F2-5247-4AA0-9163-88DA88B0856B}">
      <text>
        <r>
          <rPr>
            <sz val="9"/>
            <color indexed="81"/>
            <rFont val="Tahoma"/>
            <family val="2"/>
          </rPr>
          <t>Enter the number of years the recommended measure will be in operation.</t>
        </r>
      </text>
    </comment>
    <comment ref="U29" authorId="0" shapeId="0" xr:uid="{1C369B8D-A7C7-47A6-918E-C61B03EE829E}">
      <text>
        <r>
          <rPr>
            <sz val="9"/>
            <color indexed="81"/>
            <rFont val="Tahoma"/>
            <family val="2"/>
          </rPr>
          <t xml:space="preserve">Enter the rate at which you anticipate the electricity cost to escalate at the subject facility. </t>
        </r>
      </text>
    </comment>
    <comment ref="V29" authorId="0" shapeId="0" xr:uid="{D97B4C44-837F-438E-A1A2-A0C3A4EFD629}">
      <text>
        <r>
          <rPr>
            <sz val="9"/>
            <color indexed="81"/>
            <rFont val="Tahoma"/>
            <family val="2"/>
          </rPr>
          <t xml:space="preserve">Enter the rate at which you anticipate the non-electricity fuel cost to escalate at the subject facility. </t>
        </r>
      </text>
    </comment>
    <comment ref="W29" authorId="0" shapeId="0" xr:uid="{36636CFA-45CC-4936-ABBD-D3BF2C8A610F}">
      <text>
        <r>
          <rPr>
            <sz val="9"/>
            <color indexed="81"/>
            <rFont val="Tahoma"/>
            <family val="2"/>
          </rPr>
          <t xml:space="preserve">If applicable, enter the rate at which you anticipate the carbon cost to escalate at the subject facility. </t>
        </r>
      </text>
    </comment>
    <comment ref="J31" authorId="0" shapeId="0" xr:uid="{1A927A75-C233-4BF8-8F8A-30AB502E8F9C}">
      <text>
        <r>
          <rPr>
            <sz val="9"/>
            <color indexed="81"/>
            <rFont val="Tahoma"/>
            <family val="2"/>
          </rPr>
          <t>Make sure to convert electricity saved into kWh/yr before entering.</t>
        </r>
      </text>
    </comment>
    <comment ref="K31" authorId="0" shapeId="0" xr:uid="{E5131B6E-14B5-4C64-9E6B-57D2F0CF0454}">
      <text>
        <r>
          <rPr>
            <sz val="9"/>
            <color indexed="81"/>
            <rFont val="Tahoma"/>
            <family val="2"/>
          </rPr>
          <t>Make sure to convert non-electricity energy savings into MMBtu/yr before entering.</t>
        </r>
      </text>
    </comment>
    <comment ref="L31" authorId="0" shapeId="0" xr:uid="{E75A7761-84F9-4911-9A01-B7E55E018F62}">
      <text>
        <r>
          <rPr>
            <sz val="9"/>
            <color indexed="81"/>
            <rFont val="Tahoma"/>
            <family val="2"/>
          </rPr>
          <t>Make sure to convert non-electricity energy savings into MMBtu/yr before entering.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C2" authorId="0" shapeId="0" xr:uid="{DEC41A34-07F5-4F81-A27C-A903EEF730E3}">
      <text>
        <r>
          <rPr>
            <sz val="9"/>
            <color indexed="81"/>
            <rFont val="Tahoma"/>
            <family val="2"/>
          </rPr>
          <t xml:space="preserve">The emission factor for these fuels are reported by the Energy Information Administration. Users can modify them if needed but we recommend making sure to convert the emissions factor into tonnes (metric tons) of CO2 per MMBtu for accurate calculation of the LCAC. </t>
        </r>
      </text>
    </comment>
    <comment ref="C7" authorId="0" shapeId="0" xr:uid="{6688D431-DE6E-4136-B57F-9A6FFD2ED0F2}">
      <text>
        <r>
          <rPr>
            <sz val="9"/>
            <color indexed="81"/>
            <rFont val="Tahoma"/>
            <family val="2"/>
          </rPr>
          <t>The default emissions factor for biofuels is zero which assumes their carbon-neutrality. If the facility prefers the life-cycle approach to estimating the biofuel emissions, you may enter that emissions factor after converting it into tonnes (metric tons) of CO2 per MMBtu for your calculations</t>
        </r>
      </text>
    </comment>
  </commentList>
</comments>
</file>

<file path=xl/sharedStrings.xml><?xml version="1.0" encoding="utf-8"?>
<sst xmlns="http://schemas.openxmlformats.org/spreadsheetml/2006/main" count="437" uniqueCount="209">
  <si>
    <t>Input Cells</t>
  </si>
  <si>
    <t>Fill from Left to Right</t>
  </si>
  <si>
    <t>Financial Inputs</t>
  </si>
  <si>
    <t>Output Cells</t>
  </si>
  <si>
    <t>CA</t>
  </si>
  <si>
    <t>Clean Electricity Share</t>
  </si>
  <si>
    <t>%</t>
  </si>
  <si>
    <t>Energy Source</t>
  </si>
  <si>
    <t>Emissions</t>
  </si>
  <si>
    <t>Electricity</t>
  </si>
  <si>
    <t>Natural Gas</t>
  </si>
  <si>
    <t>Propane</t>
  </si>
  <si>
    <t>Petroleum Coke</t>
  </si>
  <si>
    <t>Distillate or Light Fuel Oil</t>
  </si>
  <si>
    <t>Coal</t>
  </si>
  <si>
    <t>Assessment Recommendation No.</t>
  </si>
  <si>
    <t>Assessment Recommendation</t>
  </si>
  <si>
    <t>Primary Energy Source</t>
  </si>
  <si>
    <t>Secondary Energy Source</t>
  </si>
  <si>
    <r>
      <t xml:space="preserve">Switched Energy Source
</t>
    </r>
    <r>
      <rPr>
        <b/>
        <i/>
        <sz val="10"/>
        <color rgb="FFC00000"/>
        <rFont val="Calibri"/>
        <family val="2"/>
        <scheme val="minor"/>
      </rPr>
      <t>(Only select if switching fuels)</t>
    </r>
  </si>
  <si>
    <r>
      <t>Annual Electricity Saved</t>
    </r>
    <r>
      <rPr>
        <b/>
        <sz val="11"/>
        <color rgb="FFC00000"/>
        <rFont val="Calibri"/>
        <family val="2"/>
        <scheme val="minor"/>
      </rPr>
      <t xml:space="preserve"> (Avoided Consumption)</t>
    </r>
  </si>
  <si>
    <r>
      <t xml:space="preserve">Annual Electricity Cost Savings </t>
    </r>
    <r>
      <rPr>
        <b/>
        <sz val="11"/>
        <color rgb="FFC00000"/>
        <rFont val="Calibri"/>
        <family val="2"/>
        <scheme val="minor"/>
      </rPr>
      <t>(Avoided Cost)</t>
    </r>
  </si>
  <si>
    <t>Primary Fuel Emissions</t>
  </si>
  <si>
    <t>Secondary Fuel Emissions</t>
  </si>
  <si>
    <t>Switched Fuel Emissions</t>
  </si>
  <si>
    <t>Discount Rate</t>
  </si>
  <si>
    <t>Project Lifetime</t>
  </si>
  <si>
    <t>Electricity Cost Escalation Rate</t>
  </si>
  <si>
    <t>Carbon Cost Escalation Rate</t>
  </si>
  <si>
    <r>
      <t xml:space="preserve">Annual Carbon Cost Savings </t>
    </r>
    <r>
      <rPr>
        <b/>
        <sz val="11"/>
        <color rgb="FFC00000"/>
        <rFont val="Calibri"/>
        <family val="2"/>
        <scheme val="minor"/>
      </rPr>
      <t>(Avoided Cost)</t>
    </r>
  </si>
  <si>
    <t>Present Worth Factor</t>
  </si>
  <si>
    <t>Series Present Worth Factor</t>
  </si>
  <si>
    <t>Escalated SPWF for Electricity</t>
  </si>
  <si>
    <t>Escalated SPWF for Natural Gas</t>
  </si>
  <si>
    <t>Escalated SPWF for Carbon Dioxide</t>
  </si>
  <si>
    <t>Annualized Total Costs</t>
  </si>
  <si>
    <t>(Leave blank for single fuel systems)</t>
  </si>
  <si>
    <t>Do not enter electricity saved</t>
  </si>
  <si>
    <t>IC</t>
  </si>
  <si>
    <t>O&amp;M</t>
  </si>
  <si>
    <t>i</t>
  </si>
  <si>
    <t>n</t>
  </si>
  <si>
    <t>e1</t>
  </si>
  <si>
    <t>e2</t>
  </si>
  <si>
    <t>e3</t>
  </si>
  <si>
    <r>
      <t>ACO</t>
    </r>
    <r>
      <rPr>
        <vertAlign val="subscript"/>
        <sz val="11"/>
        <color theme="1"/>
        <rFont val="Calibri"/>
        <family val="2"/>
        <scheme val="minor"/>
      </rPr>
      <t>2</t>
    </r>
  </si>
  <si>
    <r>
      <t>ACS</t>
    </r>
    <r>
      <rPr>
        <vertAlign val="subscript"/>
        <sz val="11"/>
        <color theme="1"/>
        <rFont val="Calibri"/>
        <family val="2"/>
        <scheme val="minor"/>
      </rPr>
      <t>Carbon</t>
    </r>
  </si>
  <si>
    <t>PWF</t>
  </si>
  <si>
    <t>SPWF</t>
  </si>
  <si>
    <r>
      <t>ESPWF</t>
    </r>
    <r>
      <rPr>
        <vertAlign val="subscript"/>
        <sz val="11"/>
        <color theme="1"/>
        <rFont val="Calibri"/>
        <family val="2"/>
        <scheme val="minor"/>
      </rPr>
      <t>Elec.</t>
    </r>
  </si>
  <si>
    <r>
      <t>ESPWF</t>
    </r>
    <r>
      <rPr>
        <vertAlign val="subscript"/>
        <sz val="11"/>
        <color theme="1"/>
        <rFont val="Calibri"/>
        <family val="2"/>
        <scheme val="minor"/>
      </rPr>
      <t>NG</t>
    </r>
  </si>
  <si>
    <r>
      <t>ESPWF</t>
    </r>
    <r>
      <rPr>
        <vertAlign val="subscript"/>
        <sz val="11"/>
        <color theme="1"/>
        <rFont val="Calibri"/>
        <family val="2"/>
        <scheme val="minor"/>
      </rPr>
      <t>Carbon</t>
    </r>
  </si>
  <si>
    <r>
      <t>PV</t>
    </r>
    <r>
      <rPr>
        <vertAlign val="subscript"/>
        <sz val="11"/>
        <color theme="1"/>
        <rFont val="Calibri"/>
        <family val="2"/>
        <scheme val="minor"/>
      </rPr>
      <t>Costs</t>
    </r>
  </si>
  <si>
    <t>ATC</t>
  </si>
  <si>
    <t>MMBtu/yr</t>
  </si>
  <si>
    <t>kWh/yr</t>
  </si>
  <si>
    <t>$/yr</t>
  </si>
  <si>
    <t>$</t>
  </si>
  <si>
    <r>
      <t>tonnes CO</t>
    </r>
    <r>
      <rPr>
        <vertAlign val="subscript"/>
        <sz val="11"/>
        <color theme="1"/>
        <rFont val="Calibri"/>
        <family val="2"/>
        <scheme val="minor"/>
      </rPr>
      <t>2</t>
    </r>
  </si>
  <si>
    <t>PWF = (1+i)^(-n)</t>
  </si>
  <si>
    <t>SPWF(i,n) = (1-(1+i)^(-n))/i</t>
  </si>
  <si>
    <t>ESPWF = (1-((1+e1)/(1+i))^n)/(i-e1)</t>
  </si>
  <si>
    <t>ESPWF = (1-((1+e2)/(1+i))^n)/(i-e2)</t>
  </si>
  <si>
    <t>ESPWF = (1-((1+e3)/(1+i))^n)/(i-e3)</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</si>
  <si>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xml:space="preserve"> + ACS</t>
    </r>
    <r>
      <rPr>
        <vertAlign val="subscript"/>
        <sz val="11"/>
        <color theme="1"/>
        <rFont val="Calibri"/>
        <family val="2"/>
        <scheme val="minor"/>
      </rPr>
      <t>Carbon</t>
    </r>
    <r>
      <rPr>
        <sz val="11"/>
        <color theme="1"/>
        <rFont val="Calibri"/>
        <family val="2"/>
        <scheme val="minor"/>
      </rPr>
      <t xml:space="preserve"> * ESPWF</t>
    </r>
    <r>
      <rPr>
        <vertAlign val="subscript"/>
        <sz val="11"/>
        <color theme="1"/>
        <rFont val="Calibri"/>
        <family val="2"/>
        <scheme val="minor"/>
      </rPr>
      <t>Carbon</t>
    </r>
    <r>
      <rPr>
        <sz val="11"/>
        <color theme="1"/>
        <rFont val="Calibri"/>
        <family val="2"/>
        <scheme val="minor"/>
      </rPr>
      <t>)+ RC*PWF</t>
    </r>
  </si>
  <si>
    <r>
      <t>ATC = PV</t>
    </r>
    <r>
      <rPr>
        <vertAlign val="subscript"/>
        <sz val="11"/>
        <color theme="1"/>
        <rFont val="Calibri"/>
        <family val="2"/>
        <scheme val="minor"/>
      </rPr>
      <t>costs</t>
    </r>
    <r>
      <rPr>
        <sz val="11"/>
        <color theme="1"/>
        <rFont val="Calibri"/>
        <family val="2"/>
        <scheme val="minor"/>
      </rPr>
      <t>/SPWF</t>
    </r>
  </si>
  <si>
    <t>Energy Efficiency</t>
  </si>
  <si>
    <t>Process Integration</t>
  </si>
  <si>
    <t>Heat Pumps</t>
  </si>
  <si>
    <t>Industrial Electrification</t>
  </si>
  <si>
    <t>Electric Boilers</t>
  </si>
  <si>
    <t>Onsite Solar</t>
  </si>
  <si>
    <t>Low-Carbon Fuels, Feedstocks, and Energy Sources (LCFFES)</t>
  </si>
  <si>
    <t>AL</t>
  </si>
  <si>
    <t>AR</t>
  </si>
  <si>
    <t>AZ</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</si>
  <si>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</si>
  <si>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</si>
  <si>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</si>
  <si>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</si>
  <si>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</si>
  <si>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</si>
  <si>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</si>
  <si>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</si>
  <si>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</si>
  <si>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</si>
  <si>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</si>
  <si>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</si>
  <si>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</si>
  <si>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</si>
  <si>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</si>
  <si>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</si>
  <si>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</si>
  <si>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</si>
  <si>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</si>
  <si>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</si>
  <si>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</si>
  <si>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</si>
  <si>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</si>
  <si>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</si>
  <si>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</si>
  <si>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</si>
  <si>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</si>
  <si>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</si>
  <si>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</si>
  <si>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</si>
  <si>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</si>
  <si>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</si>
  <si>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</si>
  <si>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</si>
  <si>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</si>
  <si>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</si>
  <si>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</si>
  <si>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</si>
  <si>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</si>
  <si>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</si>
  <si>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</si>
  <si>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</si>
  <si>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</si>
  <si>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</si>
  <si>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Corresponds to decarbonization pillars devised by DOE in its industrial decarbonization roadmap</t>
  </si>
  <si>
    <t>STATE (select from dropdown)</t>
  </si>
  <si>
    <t>YEAR (select from dropdown)</t>
  </si>
  <si>
    <t>If switching fuels, select the fuel to switch FROM</t>
  </si>
  <si>
    <t>If switching fuels, select the fuel to switch TO</t>
  </si>
  <si>
    <t>Switched Fuel Enegy Consumption</t>
  </si>
  <si>
    <t>Annual Switched Fuel Energy Cost</t>
  </si>
  <si>
    <r>
      <t xml:space="preserve">Annual Fixed Operation and Maintenance Cost
</t>
    </r>
    <r>
      <rPr>
        <b/>
        <i/>
        <sz val="11"/>
        <color rgb="FFC00000"/>
        <rFont val="Calibri"/>
        <family val="2"/>
        <scheme val="minor"/>
      </rPr>
      <t>(do not include energy costs)</t>
    </r>
  </si>
  <si>
    <t>2 - Inputs for Decarbonization Assessment Recommendations (See comments in column titles for assistance with filling the input cells)</t>
  </si>
  <si>
    <t>Title and Category of Assessment Recommendation</t>
  </si>
  <si>
    <t>Energy Sources for Assessment Recommendations</t>
  </si>
  <si>
    <t xml:space="preserve">Energy Savings </t>
  </si>
  <si>
    <t>Impact from Fuel Switching</t>
  </si>
  <si>
    <t>Energy Cost Savings</t>
  </si>
  <si>
    <t>Energy and Carbon Cost Escalation</t>
  </si>
  <si>
    <t>Gasoline</t>
  </si>
  <si>
    <t>Diesel</t>
  </si>
  <si>
    <t>Filled with Calculated Outputs</t>
  </si>
  <si>
    <t>Source for Fuels: EIA (https://www.eia.gov/environment/emissions/co2_vol_mass.php)</t>
  </si>
  <si>
    <r>
      <t>MT CO</t>
    </r>
    <r>
      <rPr>
        <vertAlign val="subscript"/>
        <sz val="11"/>
        <color theme="1"/>
        <rFont val="Calibri"/>
        <family val="2"/>
        <scheme val="minor"/>
      </rPr>
      <t>2</t>
    </r>
    <r>
      <rPr>
        <sz val="11"/>
        <color theme="1"/>
        <rFont val="Calibri"/>
        <family val="2"/>
        <scheme val="minor"/>
      </rPr>
      <t>/kWh</t>
    </r>
  </si>
  <si>
    <r>
      <t>MT CO</t>
    </r>
    <r>
      <rPr>
        <vertAlign val="subscript"/>
        <sz val="11"/>
        <color theme="1"/>
        <rFont val="Calibri"/>
        <family val="2"/>
        <scheme val="minor"/>
      </rPr>
      <t>2</t>
    </r>
    <r>
      <rPr>
        <sz val="11"/>
        <color theme="1"/>
        <rFont val="Calibri"/>
        <family val="2"/>
        <scheme val="minor"/>
      </rPr>
      <t>/MMBtu</t>
    </r>
  </si>
  <si>
    <r>
      <t xml:space="preserve">Annual Primary Fuel Saved </t>
    </r>
    <r>
      <rPr>
        <b/>
        <sz val="11"/>
        <color rgb="FFC00000"/>
        <rFont val="Calibri"/>
        <family val="2"/>
        <scheme val="minor"/>
      </rPr>
      <t>(Avoided Consumption)</t>
    </r>
  </si>
  <si>
    <r>
      <t xml:space="preserve">Annual Secondary Fuel Saved </t>
    </r>
    <r>
      <rPr>
        <b/>
        <sz val="11"/>
        <color rgb="FFC00000"/>
        <rFont val="Calibri"/>
        <family val="2"/>
        <scheme val="minor"/>
      </rPr>
      <t>(Avoided Consumption)</t>
    </r>
  </si>
  <si>
    <t>Fuel switched TO</t>
  </si>
  <si>
    <r>
      <t xml:space="preserve">Annual Fuel Cost Savings </t>
    </r>
    <r>
      <rPr>
        <b/>
        <sz val="11"/>
        <color rgb="FFC00000"/>
        <rFont val="Calibri"/>
        <family val="2"/>
        <scheme val="minor"/>
      </rPr>
      <t>(Avoided Cost)</t>
    </r>
  </si>
  <si>
    <t>Implementation Cost</t>
  </si>
  <si>
    <t>Fuel Cost Escalation Rate</t>
  </si>
  <si>
    <r>
      <t>$/MT CO</t>
    </r>
    <r>
      <rPr>
        <vertAlign val="subscript"/>
        <sz val="11"/>
        <color theme="1"/>
        <rFont val="Calibri"/>
        <family val="2"/>
        <scheme val="minor"/>
      </rPr>
      <t>2</t>
    </r>
  </si>
  <si>
    <r>
      <t>MT CO</t>
    </r>
    <r>
      <rPr>
        <vertAlign val="subscript"/>
        <sz val="11"/>
        <color theme="1"/>
        <rFont val="Calibri"/>
        <family val="2"/>
        <scheme val="minor"/>
      </rPr>
      <t>2</t>
    </r>
    <r>
      <rPr>
        <sz val="11"/>
        <color theme="1"/>
        <rFont val="Calibri"/>
        <family val="2"/>
        <scheme val="minor"/>
      </rPr>
      <t>/yr</t>
    </r>
  </si>
  <si>
    <t>MMBtu/yr or kWh/yr</t>
  </si>
  <si>
    <r>
      <t>LCAC = ATC/ACO</t>
    </r>
    <r>
      <rPr>
        <vertAlign val="subscript"/>
        <sz val="11"/>
        <color theme="1"/>
        <rFont val="Calibri"/>
        <family val="2"/>
        <scheme val="minor"/>
      </rPr>
      <t>2</t>
    </r>
  </si>
  <si>
    <t>Static (grid emissions do not change over time)</t>
  </si>
  <si>
    <t>Project Lifetime Average Electricity Emissions</t>
  </si>
  <si>
    <t>Escalated SPWF for Custom Grid Emission De-escalation</t>
  </si>
  <si>
    <t>Project Lifetime LRMER Average Electricity Emissions</t>
  </si>
  <si>
    <t>Annualized Electricity Emissions as per User Choice</t>
  </si>
  <si>
    <t>Units (ensure consistency of manual entries with these units)</t>
  </si>
  <si>
    <t xml:space="preserve">1 - Specify Electricity Emissions Factor (A or B) and Carbon Cost </t>
  </si>
  <si>
    <t>Option A</t>
  </si>
  <si>
    <t>Option B</t>
  </si>
  <si>
    <t>Select Temporal Variation in Grid Emissions Factor</t>
  </si>
  <si>
    <t xml:space="preserve">Enter Custom/Market-Based Electricity Emissions Factor </t>
  </si>
  <si>
    <r>
      <t xml:space="preserve">Custom/Market-Based Electricity Emissions Factor </t>
    </r>
    <r>
      <rPr>
        <sz val="11"/>
        <rFont val="Calibri"/>
        <family val="2"/>
        <scheme val="minor"/>
      </rPr>
      <t>(Enter value with facility's onsite or offsite clean power procurement)</t>
    </r>
  </si>
  <si>
    <t>Select State and Grid Emissions Factor</t>
  </si>
  <si>
    <r>
      <rPr>
        <b/>
        <sz val="11"/>
        <color theme="1"/>
        <rFont val="Calibri"/>
        <family val="2"/>
        <scheme val="minor"/>
      </rPr>
      <t>Custom/Market-Based Electricity Emissions Factor De-escalation Factor (% per year)</t>
    </r>
    <r>
      <rPr>
        <sz val="11"/>
        <color theme="1"/>
        <rFont val="Calibri"/>
        <family val="2"/>
        <scheme val="minor"/>
      </rPr>
      <t xml:space="preserve"> </t>
    </r>
  </si>
  <si>
    <r>
      <t>Cost of CO</t>
    </r>
    <r>
      <rPr>
        <vertAlign val="subscript"/>
        <sz val="11"/>
        <color theme="1"/>
        <rFont val="Calibri"/>
        <family val="2"/>
        <scheme val="minor"/>
      </rPr>
      <t>2</t>
    </r>
    <r>
      <rPr>
        <sz val="11"/>
        <color theme="1"/>
        <rFont val="Calibri"/>
        <family val="2"/>
        <scheme val="minor"/>
      </rPr>
      <t xml:space="preserve"> (External and Internal)</t>
    </r>
  </si>
  <si>
    <t>Decarbonization Pillar</t>
  </si>
  <si>
    <t>Add Clean Electricity Share to Adjust Electricity Emissions (For Facilities with Onsite Renewables or Clean Power Procurement)</t>
  </si>
  <si>
    <t>De-escalation rate is represented by a negative value</t>
  </si>
  <si>
    <t>Enter Inputs in Option A if Available, Otherwise Proceed to Option B (Option A overwrites Option B)</t>
  </si>
  <si>
    <t>Dynamic NREL's Cambium mid-case forecast (average emission factor)</t>
  </si>
  <si>
    <t>Dynamic NREL's Cambium mid-case forecast (long-run marginal emission factor)</t>
  </si>
  <si>
    <t>Biogas, RNG, Green Hydrogen or Other Clean Fuel</t>
  </si>
  <si>
    <t>1 Metric Tonne (MT) = 1,000 kg or 2,204.62 lbs</t>
  </si>
  <si>
    <t>*Note: NREL's Cambium forecast is not available for AK, DC, HI and PR</t>
  </si>
  <si>
    <t>Custom Fuel/Blend 1</t>
  </si>
  <si>
    <t>Custom Fuel/Blend 2</t>
  </si>
  <si>
    <t>Custom Fuel/Blend 3</t>
  </si>
  <si>
    <t>Do not leave the de-escalation factor cell blank if choosing option A</t>
  </si>
  <si>
    <t xml:space="preserve"> If you want to assume static grid emissions over time, leave it at '0'</t>
  </si>
  <si>
    <t>Release: August 11, 2023</t>
  </si>
  <si>
    <t>Version 1.0</t>
  </si>
  <si>
    <t>Lifetime</t>
  </si>
  <si>
    <t>Cambium 2022 Lifetime Emissions (kgCO2e/MWh) Based on Mid-case with Tax Credit Phase-out Forecast (Average Emission Rates)</t>
  </si>
  <si>
    <t>Cambium 2022 Lifetime Emissions (kgCO2e/MWh) based on Mid-case with Tax Credit Phase-out Forecast (Long-range Marginal Emission Rates)</t>
  </si>
  <si>
    <t>Cambium 2022 Yearly Emissions (kgCO2e/MWh) Based on Mid-case with Tax Credit Phase-out Forecast (Average Emission Rates)</t>
  </si>
  <si>
    <t>Cambium 2022 Yearly Emissions (kgCO2e/MWh) Based on Mid-case with Tax Credit Phase-out Forecast (Long-range Marginal Emission Rates)</t>
  </si>
  <si>
    <t>Present Value of Lifetime Costs</t>
  </si>
  <si>
    <r>
      <t>Levelized Cost of Avoided CO</t>
    </r>
    <r>
      <rPr>
        <b/>
        <vertAlign val="subscript"/>
        <sz val="11"/>
        <color theme="1"/>
        <rFont val="Calibri"/>
        <family val="2"/>
        <scheme val="minor"/>
      </rPr>
      <t>2</t>
    </r>
    <r>
      <rPr>
        <b/>
        <sz val="11"/>
        <color theme="1"/>
        <rFont val="Calibri"/>
        <family val="2"/>
        <scheme val="minor"/>
      </rPr>
      <t>e</t>
    </r>
  </si>
  <si>
    <r>
      <t>Annualized Avoided CO</t>
    </r>
    <r>
      <rPr>
        <b/>
        <vertAlign val="subscript"/>
        <sz val="11"/>
        <color theme="1"/>
        <rFont val="Calibri"/>
        <family val="2"/>
        <scheme val="minor"/>
      </rPr>
      <t>2</t>
    </r>
    <r>
      <rPr>
        <b/>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</si>
  <si>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e/kWh</t>
    </r>
  </si>
  <si>
    <t>CO2e from Direct Combustion (kg per MWh of end-use demand)</t>
  </si>
  <si>
    <t>Current</t>
  </si>
  <si>
    <t>Mid-case (with tax-credit phaseout)</t>
  </si>
  <si>
    <t>State</t>
  </si>
  <si>
    <t>2022 (eGRID)</t>
  </si>
  <si>
    <t>2024 (NREL Forecast)</t>
  </si>
  <si>
    <t>2026 (NREL Forecast)</t>
  </si>
  <si>
    <t>2028 (NREL Forecast)</t>
  </si>
  <si>
    <t>2030 (NREL Forecast)</t>
  </si>
  <si>
    <t>2035 (NREL Forecast)</t>
  </si>
  <si>
    <t>2040 (NREL Forecast)</t>
  </si>
  <si>
    <t>2045 (NREL Forecast)</t>
  </si>
  <si>
    <t>2050 (NREL Forecast)</t>
  </si>
  <si>
    <t>AK</t>
  </si>
  <si>
    <t>DC</t>
  </si>
  <si>
    <t>HI</t>
  </si>
  <si>
    <t>PR</t>
  </si>
  <si>
    <r>
      <t>Levelized Cost of Avoided CO</t>
    </r>
    <r>
      <rPr>
        <b/>
        <vertAlign val="subscript"/>
        <sz val="24"/>
        <color theme="1"/>
        <rFont val="Calibri"/>
        <family val="2"/>
        <scheme val="minor"/>
      </rPr>
      <t>2</t>
    </r>
    <r>
      <rPr>
        <b/>
        <sz val="24"/>
        <color theme="1"/>
        <rFont val="Calibri"/>
        <family val="2"/>
        <scheme val="minor"/>
      </rPr>
      <t>e Calculator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</si>
</sst>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sz val="8"/>
      <name val="Calibri"/>
      <family val="2"/>
      <scheme val="minor"/>
    </font>
    <font>
      <b/>
      <vertAlign val="subscript"/>
      <sz val="11"/>
      <color theme="1"/>
      <name val="Calibri"/>
      <family val="2"/>
      <scheme val="minor"/>
    </font>
    <font>
      <b/>
      <sz val="11"/>
      <name val="Calibri"/>
      <family val="2"/>
      <scheme val="minor"/>
    </font>
    <font>
      <sz val="11"/>
      <name val="Calibri"/>
      <family val="2"/>
      <scheme val="minor"/>
    </font>
    <font>
      <b/>
      <sz val="10"/>
      <color rgb="FFC00000"/>
      <name val="Calibri"/>
      <family val="2"/>
      <scheme val="minor"/>
    </font>
    <font>
      <b/>
      <i/>
      <sz val="10"/>
      <color rgb="FFC00000"/>
      <name val="Calibri"/>
      <family val="2"/>
      <scheme val="minor"/>
    </font>
    <font>
      <b/>
      <i/>
      <sz val="11"/>
      <color rgb="FFC00000"/>
      <name val="Calibri"/>
      <family val="2"/>
      <scheme val="minor"/>
    </font>
    <font>
      <b/>
      <sz val="11"/>
      <color rgb="FFC00000"/>
      <name val="Calibri"/>
      <family val="2"/>
      <scheme val="minor"/>
    </font>
    <font>
      <sz val="24"/>
      <color theme="1"/>
      <name val="Calibri"/>
      <family val="2"/>
      <scheme val="minor"/>
    </font>
    <font>
      <b/>
      <sz val="12"/>
      <color theme="1"/>
      <name val="Calibri"/>
      <family val="2"/>
      <scheme val="minor"/>
    </font>
    <font>
      <u/>
      <sz val="11"/>
      <color theme="10"/>
      <name val="Calibri"/>
      <family val="2"/>
      <scheme val="minor"/>
    </font>
    <font>
      <b/>
      <sz val="24"/>
      <color theme="1"/>
      <name val="Calibri"/>
      <family val="2"/>
      <scheme val="minor"/>
    </font>
    <font>
      <sz val="12"/>
      <color theme="1"/>
      <name val="Calibri"/>
      <family val="2"/>
      <scheme val="minor"/>
    </font>
    <font>
      <b/>
      <sz val="12"/>
      <color theme="0"/>
      <name val="Calibri"/>
      <family val="2"/>
      <scheme val="minor"/>
    </font>
    <font>
      <b/>
      <vertAlign val="subscript"/>
      <sz val="24"/>
      <color theme="1"/>
      <name val="Calibri"/>
      <family val="2"/>
      <scheme val="minor"/>
    </font>
    <font>
      <sz val="11"/>
      <color rgb="FFC00000"/>
      <name val="Calibri"/>
      <family val="2"/>
      <scheme val="minor"/>
    </font>
    <font>
      <b/>
      <sz val="12"/>
      <name val="Calibri"/>
      <family val="2"/>
      <scheme val="minor"/>
    </font>
    <font>
      <i/>
      <sz val="9"/>
      <color theme="1"/>
      <name val="Calibri"/>
      <family val="2"/>
      <scheme val="minor"/>
    </font>
    <font>
      <sz val="9"/>
      <color indexed="81"/>
      <name val="Tahoma"/>
      <family val="2"/>
    </font>
    <font>
      <i/>
      <sz val="11"/>
      <color theme="1"/>
      <name val="Calibri"/>
      <family val="2"/>
      <scheme val="minor"/>
    </font>
    <font>
      <b/>
      <sz val="11"/>
      <color indexed="8"/>
      <name val="Calibri"/>
      <family val="2"/>
    </font>
    <font>
      <sz val="11"/>
      <color indexed="8"/>
      <name val="Calibri"/>
      <family val="2"/>
    </font>
  </fonts>
  <fills count="10">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1"/>
        <bgColor indexed="64"/>
      </patternFill>
    </fill>
    <fill>
      <patternFill patternType="solid">
        <fgColor theme="7"/>
        <bgColor indexed="64"/>
      </patternFill>
    </fill>
    <fill>
      <patternFill patternType="solid">
        <fgColor theme="9" tint="0.39997558519241921"/>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cellStyleXfs>
  <cellXfs count="193">
    <xf numFmtId="0" fontId="0" fillId="0" borderId="0" xfId="0"/>
    <xf numFmtId="0" fontId="3"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3" fillId="4" borderId="5" xfId="0" applyFont="1" applyFill="1" applyBorder="1" applyAlignment="1">
      <alignment vertical="center" wrapText="1"/>
    </xf>
    <xf numFmtId="0" fontId="3" fillId="4" borderId="6" xfId="0" applyFont="1" applyFill="1" applyBorder="1" applyAlignment="1">
      <alignment vertical="center" wrapText="1"/>
    </xf>
    <xf numFmtId="0" fontId="3" fillId="4" borderId="11" xfId="0" applyFont="1" applyFill="1" applyBorder="1" applyAlignment="1">
      <alignment vertical="center"/>
    </xf>
    <xf numFmtId="0" fontId="0" fillId="3" borderId="12" xfId="0" applyFill="1" applyBorder="1"/>
    <xf numFmtId="0" fontId="3" fillId="4" borderId="11" xfId="0" applyFont="1" applyFill="1" applyBorder="1" applyAlignment="1">
      <alignment vertical="center" wrapText="1"/>
    </xf>
    <xf numFmtId="164" fontId="0" fillId="2" borderId="12" xfId="1" applyNumberFormat="1" applyFont="1" applyFill="1" applyBorder="1"/>
    <xf numFmtId="0" fontId="0" fillId="3" borderId="0" xfId="0" applyFill="1"/>
    <xf numFmtId="0" fontId="0" fillId="0" borderId="0" xfId="0" applyAlignment="1">
      <alignment vertical="center"/>
    </xf>
    <xf numFmtId="0" fontId="0" fillId="3" borderId="13" xfId="0" applyFill="1" applyBorder="1"/>
    <xf numFmtId="164" fontId="0" fillId="2" borderId="13" xfId="1" applyNumberFormat="1" applyFont="1" applyFill="1" applyBorder="1"/>
    <xf numFmtId="0" fontId="7" fillId="6" borderId="3" xfId="0" applyFont="1" applyFill="1" applyBorder="1" applyAlignment="1">
      <alignment vertical="center" wrapText="1"/>
    </xf>
    <xf numFmtId="0" fontId="7" fillId="6" borderId="10" xfId="0" applyFont="1" applyFill="1" applyBorder="1" applyAlignment="1">
      <alignment horizontal="left" vertical="center" wrapText="1"/>
    </xf>
    <xf numFmtId="0" fontId="0" fillId="4" borderId="14" xfId="0" applyFill="1" applyBorder="1" applyAlignment="1">
      <alignment vertical="center" wrapText="1"/>
    </xf>
    <xf numFmtId="0" fontId="0" fillId="3" borderId="14" xfId="0" applyFill="1" applyBorder="1"/>
    <xf numFmtId="164" fontId="0" fillId="2" borderId="14" xfId="1" applyNumberFormat="1" applyFont="1" applyFill="1" applyBorder="1"/>
    <xf numFmtId="0" fontId="0" fillId="3" borderId="0" xfId="0" applyFill="1" applyAlignment="1">
      <alignment vertical="center"/>
    </xf>
    <xf numFmtId="0" fontId="0" fillId="4" borderId="14" xfId="0" applyFill="1" applyBorder="1" applyAlignment="1">
      <alignment vertical="center"/>
    </xf>
    <xf numFmtId="0" fontId="0" fillId="4" borderId="14" xfId="0" applyFill="1" applyBorder="1" applyAlignment="1">
      <alignment horizontal="center" vertical="center" wrapText="1"/>
    </xf>
    <xf numFmtId="0" fontId="3" fillId="4" borderId="14"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3" borderId="0" xfId="0" applyFill="1" applyAlignment="1">
      <alignment horizontal="center" vertical="center"/>
    </xf>
    <xf numFmtId="0" fontId="0" fillId="4" borderId="11" xfId="0" applyFill="1" applyBorder="1" applyAlignment="1">
      <alignment horizontal="center" vertical="center"/>
    </xf>
    <xf numFmtId="0" fontId="0" fillId="4" borderId="11" xfId="0" applyFill="1" applyBorder="1" applyAlignment="1">
      <alignment horizontal="center" vertical="center" wrapText="1"/>
    </xf>
    <xf numFmtId="0" fontId="0" fillId="4" borderId="6" xfId="0" applyFill="1" applyBorder="1" applyAlignment="1">
      <alignment horizontal="center" vertical="center" wrapText="1"/>
    </xf>
    <xf numFmtId="0" fontId="0" fillId="0" borderId="0" xfId="0" applyAlignment="1">
      <alignment horizontal="center" vertical="center"/>
    </xf>
    <xf numFmtId="1" fontId="0" fillId="6" borderId="14" xfId="0" applyNumberFormat="1" applyFill="1" applyBorder="1"/>
    <xf numFmtId="1" fontId="0" fillId="6" borderId="12" xfId="0" applyNumberFormat="1" applyFill="1" applyBorder="1"/>
    <xf numFmtId="1" fontId="0" fillId="6" borderId="13" xfId="0" applyNumberFormat="1" applyFill="1" applyBorder="1"/>
    <xf numFmtId="164" fontId="0" fillId="2" borderId="15" xfId="1" applyNumberFormat="1" applyFont="1" applyFill="1" applyBorder="1"/>
    <xf numFmtId="164" fontId="0" fillId="2" borderId="0" xfId="1" applyNumberFormat="1" applyFont="1" applyFill="1" applyBorder="1"/>
    <xf numFmtId="44" fontId="0" fillId="2" borderId="0" xfId="1" applyFont="1" applyFill="1" applyBorder="1"/>
    <xf numFmtId="44" fontId="0" fillId="2" borderId="9" xfId="1" applyFont="1" applyFill="1" applyBorder="1"/>
    <xf numFmtId="0" fontId="0" fillId="2" borderId="10" xfId="0" applyFill="1" applyBorder="1" applyAlignment="1">
      <alignment vertical="center"/>
    </xf>
    <xf numFmtId="0" fontId="0" fillId="2" borderId="5" xfId="0" applyFill="1" applyBorder="1" applyAlignment="1">
      <alignment vertical="center"/>
    </xf>
    <xf numFmtId="0" fontId="0" fillId="3" borderId="6" xfId="0" applyFill="1" applyBorder="1" applyAlignment="1">
      <alignment vertical="center"/>
    </xf>
    <xf numFmtId="0" fontId="0" fillId="3" borderId="6" xfId="0" applyFill="1" applyBorder="1" applyAlignment="1">
      <alignment horizontal="center" vertical="center"/>
    </xf>
    <xf numFmtId="166" fontId="0" fillId="2" borderId="14" xfId="3" applyNumberFormat="1" applyFont="1" applyFill="1" applyBorder="1"/>
    <xf numFmtId="166" fontId="0" fillId="2" borderId="12" xfId="3" applyNumberFormat="1" applyFont="1" applyFill="1" applyBorder="1"/>
    <xf numFmtId="166" fontId="0" fillId="2" borderId="13" xfId="3" applyNumberFormat="1" applyFont="1" applyFill="1" applyBorder="1"/>
    <xf numFmtId="0" fontId="0" fillId="0" borderId="6" xfId="0" applyBorder="1" applyAlignment="1">
      <alignment horizontal="center" vertical="center"/>
    </xf>
    <xf numFmtId="0" fontId="9" fillId="4" borderId="11"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3" fillId="3" borderId="0" xfId="0" applyFont="1" applyFill="1"/>
    <xf numFmtId="0" fontId="7" fillId="4" borderId="11" xfId="0" applyFont="1" applyFill="1" applyBorder="1" applyAlignment="1">
      <alignment vertical="center" wrapText="1"/>
    </xf>
    <xf numFmtId="0" fontId="0" fillId="3" borderId="1" xfId="0" applyFill="1" applyBorder="1" applyAlignment="1">
      <alignment horizontal="center"/>
    </xf>
    <xf numFmtId="0" fontId="0" fillId="3" borderId="15"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12" fillId="4" borderId="11" xfId="4" applyFont="1" applyFill="1" applyBorder="1" applyAlignment="1">
      <alignment horizontal="center" vertical="center" wrapText="1"/>
    </xf>
    <xf numFmtId="164" fontId="0" fillId="2" borderId="1" xfId="1" applyNumberFormat="1" applyFont="1" applyFill="1" applyBorder="1"/>
    <xf numFmtId="164" fontId="0" fillId="2" borderId="7" xfId="1" applyNumberFormat="1" applyFont="1" applyFill="1" applyBorder="1"/>
    <xf numFmtId="164" fontId="0" fillId="2" borderId="3" xfId="1" applyNumberFormat="1" applyFont="1" applyFill="1" applyBorder="1"/>
    <xf numFmtId="0" fontId="17" fillId="3" borderId="0" xfId="0" applyFont="1" applyFill="1"/>
    <xf numFmtId="0" fontId="3" fillId="3" borderId="0" xfId="0" applyFont="1" applyFill="1" applyAlignment="1">
      <alignment vertical="center" wrapText="1"/>
    </xf>
    <xf numFmtId="0" fontId="3" fillId="3" borderId="0" xfId="0" applyFont="1" applyFill="1" applyAlignment="1">
      <alignment horizontal="left" vertical="center" wrapText="1"/>
    </xf>
    <xf numFmtId="2" fontId="0" fillId="2" borderId="5" xfId="0" applyNumberFormat="1" applyFill="1" applyBorder="1" applyAlignment="1">
      <alignment horizontal="center" vertical="center"/>
    </xf>
    <xf numFmtId="165" fontId="8" fillId="2" borderId="14" xfId="2" applyNumberFormat="1" applyFont="1" applyFill="1" applyBorder="1" applyAlignment="1">
      <alignment vertical="center"/>
    </xf>
    <xf numFmtId="165" fontId="8" fillId="2" borderId="12" xfId="2" applyNumberFormat="1" applyFont="1" applyFill="1" applyBorder="1" applyAlignment="1">
      <alignment vertical="center"/>
    </xf>
    <xf numFmtId="165" fontId="8" fillId="2" borderId="13" xfId="2" applyNumberFormat="1" applyFont="1" applyFill="1" applyBorder="1" applyAlignment="1">
      <alignment vertical="center"/>
    </xf>
    <xf numFmtId="167" fontId="7" fillId="6" borderId="14" xfId="0" applyNumberFormat="1" applyFont="1" applyFill="1" applyBorder="1" applyAlignment="1">
      <alignment vertical="center"/>
    </xf>
    <xf numFmtId="167" fontId="7" fillId="6" borderId="12" xfId="0" applyNumberFormat="1" applyFont="1" applyFill="1" applyBorder="1" applyAlignment="1">
      <alignment vertical="center"/>
    </xf>
    <xf numFmtId="167" fontId="7" fillId="6" borderId="13" xfId="0" applyNumberFormat="1" applyFont="1" applyFill="1" applyBorder="1" applyAlignment="1">
      <alignment vertical="center"/>
    </xf>
    <xf numFmtId="0" fontId="0" fillId="2" borderId="2" xfId="0" applyFill="1" applyBorder="1"/>
    <xf numFmtId="0" fontId="0" fillId="2" borderId="8" xfId="0" applyFill="1" applyBorder="1"/>
    <xf numFmtId="0" fontId="0" fillId="2" borderId="10" xfId="0" applyFill="1" applyBorder="1"/>
    <xf numFmtId="9" fontId="8" fillId="2" borderId="14" xfId="2" applyFont="1" applyFill="1" applyBorder="1" applyAlignment="1">
      <alignment vertical="center"/>
    </xf>
    <xf numFmtId="9" fontId="8" fillId="2" borderId="12" xfId="2" applyFont="1" applyFill="1" applyBorder="1" applyAlignment="1">
      <alignment vertical="center"/>
    </xf>
    <xf numFmtId="9" fontId="8" fillId="2" borderId="13" xfId="2" applyFont="1" applyFill="1" applyBorder="1" applyAlignment="1">
      <alignment vertical="center"/>
    </xf>
    <xf numFmtId="167" fontId="0" fillId="0" borderId="0" xfId="0" applyNumberFormat="1"/>
    <xf numFmtId="0" fontId="3" fillId="0" borderId="0" xfId="0" applyFont="1"/>
    <xf numFmtId="0" fontId="3" fillId="3" borderId="0" xfId="0" applyFont="1" applyFill="1" applyAlignment="1">
      <alignment vertical="center"/>
    </xf>
    <xf numFmtId="167" fontId="0" fillId="6" borderId="15" xfId="0" applyNumberFormat="1" applyFill="1" applyBorder="1" applyAlignment="1">
      <alignment vertical="center"/>
    </xf>
    <xf numFmtId="167" fontId="0" fillId="6" borderId="9" xfId="0" applyNumberFormat="1" applyFill="1" applyBorder="1" applyAlignment="1">
      <alignment vertical="center"/>
    </xf>
    <xf numFmtId="0" fontId="0" fillId="4" borderId="11" xfId="0" applyFill="1" applyBorder="1" applyAlignment="1">
      <alignment vertical="center"/>
    </xf>
    <xf numFmtId="0" fontId="18" fillId="3" borderId="0" xfId="0" applyFont="1" applyFill="1" applyAlignment="1">
      <alignment horizontal="center" vertical="center"/>
    </xf>
    <xf numFmtId="0" fontId="3" fillId="3" borderId="0" xfId="0" applyFont="1" applyFill="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2" fillId="7" borderId="6" xfId="0" applyFont="1" applyFill="1" applyBorder="1" applyAlignment="1">
      <alignment horizontal="center"/>
    </xf>
    <xf numFmtId="0" fontId="12" fillId="0" borderId="0" xfId="0" applyFont="1" applyAlignment="1">
      <alignment horizontal="left" vertical="center" wrapText="1"/>
    </xf>
    <xf numFmtId="0" fontId="3" fillId="4" borderId="6" xfId="0" applyFont="1" applyFill="1" applyBorder="1" applyAlignment="1">
      <alignment vertical="center"/>
    </xf>
    <xf numFmtId="0" fontId="20" fillId="3" borderId="0" xfId="0" applyFont="1" applyFill="1"/>
    <xf numFmtId="0" fontId="3" fillId="4" borderId="5" xfId="0" applyFont="1" applyFill="1" applyBorder="1" applyAlignment="1">
      <alignment vertical="center"/>
    </xf>
    <xf numFmtId="0" fontId="0" fillId="2" borderId="9" xfId="0" applyFill="1" applyBorder="1" applyAlignment="1">
      <alignment vertical="center"/>
    </xf>
    <xf numFmtId="0" fontId="3" fillId="5" borderId="5" xfId="0" applyFont="1" applyFill="1" applyBorder="1" applyAlignment="1">
      <alignment vertical="center"/>
    </xf>
    <xf numFmtId="0" fontId="7" fillId="3" borderId="0" xfId="0" applyFont="1" applyFill="1" applyAlignment="1">
      <alignment horizontal="center" vertical="center" textRotation="90"/>
    </xf>
    <xf numFmtId="0" fontId="7" fillId="3" borderId="0" xfId="0" applyFont="1" applyFill="1" applyAlignment="1">
      <alignment vertical="center" wrapText="1"/>
    </xf>
    <xf numFmtId="0" fontId="7" fillId="3" borderId="0" xfId="0" applyFont="1" applyFill="1" applyAlignment="1">
      <alignment horizontal="left" vertical="center" wrapText="1"/>
    </xf>
    <xf numFmtId="9" fontId="0" fillId="2" borderId="6" xfId="2" applyFont="1" applyFill="1" applyBorder="1" applyAlignment="1">
      <alignment vertical="center"/>
    </xf>
    <xf numFmtId="0" fontId="0" fillId="4" borderId="5" xfId="0" applyFill="1" applyBorder="1" applyAlignment="1">
      <alignment vertical="center" wrapText="1"/>
    </xf>
    <xf numFmtId="0" fontId="12" fillId="3" borderId="0" xfId="0" applyFont="1" applyFill="1" applyAlignment="1">
      <alignment vertical="center"/>
    </xf>
    <xf numFmtId="0" fontId="7" fillId="4" borderId="5" xfId="0" applyFont="1" applyFill="1" applyBorder="1" applyAlignment="1">
      <alignment vertical="center" wrapText="1"/>
    </xf>
    <xf numFmtId="0" fontId="14" fillId="3" borderId="0" xfId="0" applyFont="1" applyFill="1" applyAlignment="1">
      <alignment horizontal="center" vertical="center" textRotation="90"/>
    </xf>
    <xf numFmtId="0" fontId="8" fillId="2" borderId="12" xfId="0" applyFont="1" applyFill="1" applyBorder="1" applyAlignment="1">
      <alignment vertical="center"/>
    </xf>
    <xf numFmtId="0" fontId="8" fillId="2" borderId="13" xfId="0" applyFont="1" applyFill="1" applyBorder="1" applyAlignment="1">
      <alignment vertical="center"/>
    </xf>
    <xf numFmtId="0" fontId="24" fillId="0" borderId="0" xfId="0" applyFont="1"/>
    <xf numFmtId="0" fontId="0" fillId="4" borderId="11" xfId="0" applyFill="1" applyBorder="1" applyAlignment="1">
      <alignment vertical="center" wrapText="1"/>
    </xf>
    <xf numFmtId="167" fontId="0" fillId="6" borderId="0" xfId="0" applyNumberFormat="1" applyFill="1" applyAlignment="1">
      <alignment vertical="center"/>
    </xf>
    <xf numFmtId="164" fontId="0" fillId="6" borderId="0" xfId="1" applyNumberFormat="1" applyFont="1" applyFill="1" applyBorder="1"/>
    <xf numFmtId="164" fontId="0" fillId="6" borderId="15" xfId="1" applyNumberFormat="1" applyFont="1" applyFill="1" applyBorder="1"/>
    <xf numFmtId="164" fontId="0" fillId="6" borderId="9" xfId="1" applyNumberFormat="1" applyFont="1" applyFill="1" applyBorder="1"/>
    <xf numFmtId="0" fontId="3" fillId="4" borderId="4" xfId="0" applyFont="1" applyFill="1" applyBorder="1" applyAlignment="1">
      <alignment vertical="center" wrapText="1"/>
    </xf>
    <xf numFmtId="0" fontId="0" fillId="4" borderId="4" xfId="0" applyFill="1" applyBorder="1" applyAlignment="1">
      <alignment horizontal="center" vertical="center" wrapText="1"/>
    </xf>
    <xf numFmtId="0" fontId="0" fillId="4" borderId="1" xfId="0" applyFill="1" applyBorder="1" applyAlignment="1">
      <alignment vertical="center"/>
    </xf>
    <xf numFmtId="0" fontId="0" fillId="2" borderId="1" xfId="0" applyFill="1" applyBorder="1"/>
    <xf numFmtId="0" fontId="0" fillId="2" borderId="7" xfId="0" applyFill="1" applyBorder="1"/>
    <xf numFmtId="0" fontId="0" fillId="2" borderId="3" xfId="0" applyFill="1" applyBorder="1"/>
    <xf numFmtId="166" fontId="0" fillId="2" borderId="15" xfId="3" applyNumberFormat="1" applyFont="1" applyFill="1" applyBorder="1"/>
    <xf numFmtId="166" fontId="0" fillId="2" borderId="0" xfId="3" applyNumberFormat="1" applyFont="1" applyFill="1" applyBorder="1"/>
    <xf numFmtId="166" fontId="0" fillId="2" borderId="9" xfId="3" applyNumberFormat="1" applyFont="1" applyFill="1" applyBorder="1"/>
    <xf numFmtId="165" fontId="8" fillId="2" borderId="15" xfId="2" applyNumberFormat="1" applyFont="1" applyFill="1" applyBorder="1" applyAlignment="1">
      <alignment vertical="center"/>
    </xf>
    <xf numFmtId="165" fontId="8" fillId="2" borderId="0" xfId="2" applyNumberFormat="1" applyFont="1" applyFill="1" applyBorder="1" applyAlignment="1">
      <alignment vertical="center"/>
    </xf>
    <xf numFmtId="165" fontId="8" fillId="2" borderId="9" xfId="2" applyNumberFormat="1" applyFont="1" applyFill="1" applyBorder="1" applyAlignment="1">
      <alignment vertical="center"/>
    </xf>
    <xf numFmtId="167" fontId="0" fillId="6" borderId="14" xfId="0" applyNumberFormat="1" applyFill="1" applyBorder="1" applyAlignment="1">
      <alignment vertical="center"/>
    </xf>
    <xf numFmtId="167" fontId="0" fillId="6" borderId="12" xfId="0" applyNumberFormat="1" applyFill="1" applyBorder="1" applyAlignment="1">
      <alignment vertical="center"/>
    </xf>
    <xf numFmtId="167" fontId="0" fillId="6" borderId="13" xfId="0" applyNumberFormat="1" applyFill="1" applyBorder="1" applyAlignment="1">
      <alignment vertical="center"/>
    </xf>
    <xf numFmtId="0" fontId="0" fillId="0" borderId="11" xfId="0" applyBorder="1" applyAlignment="1">
      <alignment horizontal="center" vertical="center"/>
    </xf>
    <xf numFmtId="0" fontId="12" fillId="3" borderId="0" xfId="0" applyFont="1" applyFill="1" applyAlignment="1">
      <alignment horizontal="center"/>
    </xf>
    <xf numFmtId="0" fontId="0" fillId="2" borderId="6" xfId="0" applyFill="1" applyBorder="1" applyAlignment="1">
      <alignment vertical="center" wrapText="1"/>
    </xf>
    <xf numFmtId="2" fontId="0" fillId="6" borderId="1" xfId="0" applyNumberFormat="1" applyFill="1" applyBorder="1"/>
    <xf numFmtId="2" fontId="0" fillId="6" borderId="14" xfId="0" applyNumberFormat="1" applyFill="1" applyBorder="1"/>
    <xf numFmtId="2" fontId="0" fillId="6" borderId="2" xfId="0" applyNumberFormat="1" applyFill="1" applyBorder="1"/>
    <xf numFmtId="2" fontId="0" fillId="6" borderId="15" xfId="0" applyNumberFormat="1" applyFill="1" applyBorder="1"/>
    <xf numFmtId="2" fontId="0" fillId="6" borderId="7" xfId="0" applyNumberFormat="1" applyFill="1" applyBorder="1"/>
    <xf numFmtId="2" fontId="0" fillId="6" borderId="12" xfId="0" applyNumberFormat="1" applyFill="1" applyBorder="1"/>
    <xf numFmtId="2" fontId="0" fillId="6" borderId="8" xfId="0" applyNumberFormat="1" applyFill="1" applyBorder="1"/>
    <xf numFmtId="2" fontId="0" fillId="6" borderId="0" xfId="0" applyNumberFormat="1" applyFill="1"/>
    <xf numFmtId="2" fontId="0" fillId="6" borderId="3" xfId="0" applyNumberFormat="1" applyFill="1" applyBorder="1"/>
    <xf numFmtId="2" fontId="0" fillId="6" borderId="13" xfId="0" applyNumberFormat="1" applyFill="1" applyBorder="1"/>
    <xf numFmtId="2" fontId="0" fillId="6" borderId="10" xfId="0" applyNumberFormat="1" applyFill="1" applyBorder="1"/>
    <xf numFmtId="2" fontId="0" fillId="6" borderId="9" xfId="0" applyNumberFormat="1" applyFill="1" applyBorder="1"/>
    <xf numFmtId="167" fontId="0" fillId="6" borderId="1" xfId="0" applyNumberFormat="1" applyFill="1" applyBorder="1" applyAlignment="1">
      <alignment vertical="center"/>
    </xf>
    <xf numFmtId="167" fontId="0" fillId="6" borderId="2" xfId="0" applyNumberFormat="1" applyFill="1" applyBorder="1" applyAlignment="1">
      <alignment vertical="center"/>
    </xf>
    <xf numFmtId="167" fontId="0" fillId="6" borderId="7" xfId="0" applyNumberFormat="1" applyFill="1" applyBorder="1" applyAlignment="1">
      <alignment vertical="center"/>
    </xf>
    <xf numFmtId="167" fontId="0" fillId="6" borderId="8" xfId="0" applyNumberFormat="1" applyFill="1" applyBorder="1" applyAlignment="1">
      <alignment vertical="center"/>
    </xf>
    <xf numFmtId="167" fontId="0" fillId="6" borderId="3" xfId="0" applyNumberFormat="1" applyFill="1" applyBorder="1" applyAlignment="1">
      <alignment vertical="center"/>
    </xf>
    <xf numFmtId="167" fontId="0" fillId="6" borderId="10" xfId="0" applyNumberFormat="1" applyFill="1" applyBorder="1" applyAlignment="1">
      <alignment vertical="center"/>
    </xf>
    <xf numFmtId="0" fontId="3" fillId="0" borderId="4" xfId="0" applyFont="1" applyBorder="1"/>
    <xf numFmtId="0" fontId="0" fillId="0" borderId="5" xfId="0" applyBorder="1"/>
    <xf numFmtId="0" fontId="0" fillId="0" borderId="6" xfId="0" applyBorder="1"/>
    <xf numFmtId="0" fontId="0" fillId="7" borderId="0" xfId="0" applyFill="1"/>
    <xf numFmtId="0" fontId="3" fillId="4" borderId="16" xfId="0" applyFont="1" applyFill="1" applyBorder="1" applyAlignment="1">
      <alignment horizontal="center"/>
    </xf>
    <xf numFmtId="0" fontId="3" fillId="2" borderId="16" xfId="0" applyFont="1" applyFill="1" applyBorder="1"/>
    <xf numFmtId="2" fontId="3" fillId="5" borderId="16" xfId="0" applyNumberFormat="1" applyFont="1" applyFill="1" applyBorder="1" applyAlignment="1">
      <alignment horizontal="center"/>
    </xf>
    <xf numFmtId="2" fontId="25" fillId="5" borderId="16" xfId="0" applyNumberFormat="1" applyFont="1" applyFill="1" applyBorder="1" applyAlignment="1">
      <alignment horizontal="center"/>
    </xf>
    <xf numFmtId="0" fontId="26" fillId="0" borderId="16" xfId="0" applyFont="1" applyBorder="1" applyAlignment="1">
      <alignment horizontal="left"/>
    </xf>
    <xf numFmtId="2" fontId="26" fillId="0" borderId="16" xfId="0" applyNumberFormat="1" applyFont="1" applyBorder="1" applyAlignment="1">
      <alignment horizontal="center"/>
    </xf>
    <xf numFmtId="0" fontId="0" fillId="0" borderId="16" xfId="0" applyBorder="1" applyAlignment="1">
      <alignment horizontal="center"/>
    </xf>
    <xf numFmtId="0" fontId="0" fillId="0" borderId="16" xfId="0" applyBorder="1"/>
    <xf numFmtId="0" fontId="16" fillId="3" borderId="0" xfId="0" applyFont="1" applyFill="1" applyAlignment="1">
      <alignment horizontal="center" vertical="center"/>
    </xf>
    <xf numFmtId="0" fontId="13" fillId="3" borderId="0" xfId="0" applyFont="1" applyFill="1" applyAlignment="1">
      <alignment horizontal="center" vertical="center"/>
    </xf>
    <xf numFmtId="0" fontId="13" fillId="3" borderId="0" xfId="0" applyFont="1" applyFill="1" applyAlignment="1">
      <alignment horizontal="center"/>
    </xf>
    <xf numFmtId="0" fontId="17" fillId="3" borderId="0" xfId="0" applyFont="1" applyFill="1" applyAlignment="1">
      <alignment horizontal="center"/>
    </xf>
    <xf numFmtId="0" fontId="12" fillId="3" borderId="4" xfId="0" applyFont="1" applyFill="1" applyBorder="1" applyAlignment="1">
      <alignment horizontal="center"/>
    </xf>
    <xf numFmtId="0" fontId="12" fillId="3" borderId="6" xfId="0" applyFont="1" applyFill="1" applyBorder="1" applyAlignment="1">
      <alignment horizontal="center"/>
    </xf>
    <xf numFmtId="0" fontId="7" fillId="4" borderId="4" xfId="0" applyFont="1" applyFill="1" applyBorder="1" applyAlignment="1">
      <alignment horizontal="left" vertical="center"/>
    </xf>
    <xf numFmtId="0" fontId="7" fillId="4" borderId="6" xfId="0" applyFont="1" applyFill="1" applyBorder="1" applyAlignment="1">
      <alignment horizontal="left" vertical="center"/>
    </xf>
    <xf numFmtId="0" fontId="7" fillId="4" borderId="2" xfId="0" applyFont="1" applyFill="1" applyBorder="1" applyAlignment="1">
      <alignment horizontal="center" vertical="center" textRotation="90"/>
    </xf>
    <xf numFmtId="0" fontId="7" fillId="4" borderId="8" xfId="0" applyFont="1" applyFill="1" applyBorder="1" applyAlignment="1">
      <alignment horizontal="center" vertical="center" textRotation="90"/>
    </xf>
    <xf numFmtId="0" fontId="7" fillId="4" borderId="10" xfId="0" applyFont="1" applyFill="1" applyBorder="1" applyAlignment="1">
      <alignment horizontal="center" vertical="center" textRotation="90"/>
    </xf>
    <xf numFmtId="0" fontId="3" fillId="4" borderId="4" xfId="0" applyFont="1" applyFill="1" applyBorder="1" applyAlignment="1">
      <alignment horizontal="left" vertical="center"/>
    </xf>
    <xf numFmtId="0" fontId="3" fillId="4" borderId="6" xfId="0" applyFont="1" applyFill="1" applyBorder="1" applyAlignment="1">
      <alignment horizontal="left" vertical="center"/>
    </xf>
    <xf numFmtId="0" fontId="7" fillId="4" borderId="5" xfId="0" applyFont="1" applyFill="1" applyBorder="1" applyAlignment="1">
      <alignment horizontal="left" vertical="center"/>
    </xf>
    <xf numFmtId="0" fontId="0" fillId="3" borderId="0" xfId="0" applyFill="1" applyAlignment="1">
      <alignment horizontal="center"/>
    </xf>
    <xf numFmtId="0" fontId="14" fillId="0" borderId="0" xfId="0" applyFont="1" applyAlignment="1">
      <alignment horizontal="center" vertical="center" textRotation="90"/>
    </xf>
    <xf numFmtId="0" fontId="21" fillId="8" borderId="1" xfId="0" applyFont="1" applyFill="1" applyBorder="1" applyAlignment="1">
      <alignment horizontal="center" vertical="center"/>
    </xf>
    <xf numFmtId="0" fontId="21" fillId="8" borderId="15" xfId="0" applyFont="1" applyFill="1" applyBorder="1" applyAlignment="1">
      <alignment horizontal="center" vertical="center"/>
    </xf>
    <xf numFmtId="0" fontId="21" fillId="8" borderId="2" xfId="0" applyFont="1" applyFill="1" applyBorder="1" applyAlignment="1">
      <alignment horizontal="center" vertical="center"/>
    </xf>
    <xf numFmtId="0" fontId="21" fillId="8" borderId="3" xfId="0" applyFont="1" applyFill="1" applyBorder="1" applyAlignment="1">
      <alignment horizontal="center" vertical="center"/>
    </xf>
    <xf numFmtId="0" fontId="21" fillId="8" borderId="9" xfId="0" applyFont="1" applyFill="1" applyBorder="1" applyAlignment="1">
      <alignment horizontal="center" vertical="center"/>
    </xf>
    <xf numFmtId="0" fontId="21" fillId="8" borderId="10"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9" xfId="0" applyFont="1" applyFill="1" applyBorder="1" applyAlignment="1">
      <alignment horizontal="center" vertical="center"/>
    </xf>
    <xf numFmtId="0" fontId="7" fillId="8" borderId="14" xfId="0" applyFont="1" applyFill="1" applyBorder="1" applyAlignment="1">
      <alignment horizontal="center" vertical="center" textRotation="90"/>
    </xf>
    <xf numFmtId="0" fontId="7" fillId="8" borderId="12" xfId="0" applyFont="1" applyFill="1" applyBorder="1" applyAlignment="1">
      <alignment horizontal="center" vertical="center" textRotation="90"/>
    </xf>
    <xf numFmtId="0" fontId="7" fillId="8" borderId="13" xfId="0" applyFont="1" applyFill="1" applyBorder="1" applyAlignment="1">
      <alignment horizontal="center" vertical="center" textRotation="90"/>
    </xf>
    <xf numFmtId="0" fontId="22" fillId="3" borderId="4" xfId="0" applyFont="1" applyFill="1" applyBorder="1" applyAlignment="1">
      <alignment horizontal="left" vertical="top"/>
    </xf>
    <xf numFmtId="0" fontId="22" fillId="3" borderId="5" xfId="0" applyFont="1" applyFill="1" applyBorder="1" applyAlignment="1">
      <alignment horizontal="left" vertical="top"/>
    </xf>
    <xf numFmtId="0" fontId="22" fillId="3" borderId="6" xfId="0" applyFont="1" applyFill="1" applyBorder="1" applyAlignment="1">
      <alignment horizontal="left" vertical="top"/>
    </xf>
    <xf numFmtId="0" fontId="3" fillId="9"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3" fillId="4" borderId="19" xfId="0" applyFont="1" applyFill="1" applyBorder="1" applyAlignment="1">
      <alignment horizontal="center"/>
    </xf>
    <xf numFmtId="0" fontId="2" fillId="7" borderId="0" xfId="0" applyFont="1" applyFill="1" applyAlignment="1">
      <alignment horizontal="center" vertical="center"/>
    </xf>
  </cellXfs>
  <cellStyles count="5">
    <cellStyle name="Comma" xfId="3" builtinId="3"/>
    <cellStyle name="Currency" xfId="1" builtinId="4"/>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14</xdr:col>
      <xdr:colOff>394834</xdr:colOff>
      <xdr:row>3</xdr:row>
      <xdr:rowOff>28844</xdr:rowOff>
    </xdr:from>
    <xdr:to>
      <xdr:col>19</xdr:col>
      <xdr:colOff>439123</xdr:colOff>
      <xdr:row>7</xdr:row>
      <xdr:rowOff>68408</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234" y="581294"/>
          <a:ext cx="3092289" cy="776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127000</xdr:rowOff>
    </xdr:from>
    <xdr:to>
      <xdr:col>14</xdr:col>
      <xdr:colOff>285841</xdr:colOff>
      <xdr:row>7</xdr:row>
      <xdr:rowOff>81644</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4500" y="489857"/>
          <a:ext cx="4540341" cy="861787"/>
        </a:xfrm>
        <a:prstGeom prst="rect">
          <a:avLst/>
        </a:prstGeom>
        <a:noFill/>
        <a:ln>
          <a:noFill/>
        </a:ln>
      </xdr:spPr>
    </xdr:pic>
    <xdr:clientData/>
  </xdr:twoCellAnchor>
  <xdr:oneCellAnchor>
    <xdr:from>
      <xdr:col>2</xdr:col>
      <xdr:colOff>448235</xdr:colOff>
      <xdr:row>19</xdr:row>
      <xdr:rowOff>56029</xdr:rowOff>
    </xdr:from>
    <xdr:ext cx="8964706" cy="6152029"/>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658470" y="3810000"/>
          <a:ext cx="8964706" cy="6152029"/>
        </a:xfrm>
        <a:prstGeom prst="rect">
          <a:avLst/>
        </a:prstGeom>
        <a:no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	The levelized cost of avoided CO</a:t>
          </a:r>
          <a:r>
            <a:rPr lang="en-US" sz="1400" baseline="-25000"/>
            <a:t>2</a:t>
          </a:r>
          <a:r>
            <a:rPr lang="en-US" sz="1400" baseline="0"/>
            <a:t>e</a:t>
          </a:r>
          <a:r>
            <a:rPr lang="en-US" sz="1400"/>
            <a:t> (LCAC) tool facilitates techno-economic calculations for various decarbonization technologies. It comprises two tools to accomplish this: an input workbook based on MS Excel and a web-based output tool. This workbook acts as the input sheet, using the user-provided decarbonization measures and their impacts on lifetime energy consumption, energy costs, and </a:t>
          </a:r>
          <a:r>
            <a:rPr kumimoji="0" lang="en-US" sz="1400" b="0" i="0" u="none" strike="noStrike" kern="0" cap="none" spc="0" normalizeH="0" baseline="0" noProof="0">
              <a:ln>
                <a:noFill/>
              </a:ln>
              <a:solidFill>
                <a:prstClr val="black"/>
              </a:solidFill>
              <a:effectLst/>
              <a:uLnTx/>
              <a:uFillTx/>
              <a:latin typeface="+mn-lt"/>
              <a:ea typeface="+mn-ea"/>
              <a:cs typeface="+mn-cs"/>
            </a:rPr>
            <a:t>CO</a:t>
          </a:r>
          <a:r>
            <a:rPr kumimoji="0" lang="en-US" sz="1400" b="0" i="0" u="none" strike="noStrike" kern="0" cap="none" spc="0" normalizeH="0" baseline="-25000" noProof="0">
              <a:ln>
                <a:noFill/>
              </a:ln>
              <a:solidFill>
                <a:prstClr val="black"/>
              </a:solidFill>
              <a:effectLst/>
              <a:uLnTx/>
              <a:uFillTx/>
              <a:latin typeface="+mn-lt"/>
              <a:ea typeface="+mn-ea"/>
              <a:cs typeface="+mn-cs"/>
            </a:rPr>
            <a:t>2</a:t>
          </a:r>
          <a:r>
            <a:rPr kumimoji="0" lang="en-US" sz="1400" b="0" i="0" u="none" strike="noStrike" kern="0" cap="none" spc="0" normalizeH="0" baseline="0" noProof="0">
              <a:ln>
                <a:noFill/>
              </a:ln>
              <a:solidFill>
                <a:prstClr val="black"/>
              </a:solidFill>
              <a:effectLst/>
              <a:uLnTx/>
              <a:uFillTx/>
              <a:latin typeface="+mn-lt"/>
              <a:ea typeface="+mn-ea"/>
              <a:cs typeface="+mn-cs"/>
            </a:rPr>
            <a:t>e</a:t>
          </a:r>
          <a:r>
            <a:rPr lang="en-US" sz="1400"/>
            <a:t> emissions to compute LCAC (expressed in $/metric ton of avoided CO</a:t>
          </a:r>
          <a:r>
            <a:rPr lang="en-US" sz="1400" baseline="-25000"/>
            <a:t>2</a:t>
          </a:r>
          <a:r>
            <a:rPr lang="en-US" sz="1400"/>
            <a:t>). On the other hand, the web-based tool employs data from this workbook to generate an LCAC curve. This graphical representation illustrates the economic comparison of all decarbonization measures for purposes such as implementation prioritization.</a:t>
          </a:r>
        </a:p>
        <a:p>
          <a:endParaRPr lang="en-US" sz="1400"/>
        </a:p>
        <a:p>
          <a:r>
            <a:rPr lang="en-US" sz="1400"/>
            <a:t>	In the "Assessment Recommendations" tab, users have the option to input various decarbonization measures, along with their corresponding reductions in energy usage and costs. These inputs are,</a:t>
          </a:r>
          <a:r>
            <a:rPr lang="en-US" sz="1400" baseline="0"/>
            <a:t> then,</a:t>
          </a:r>
          <a:r>
            <a:rPr lang="en-US" sz="1400"/>
            <a:t> used to calculate the levelized costs. The CO</a:t>
          </a:r>
          <a:r>
            <a:rPr lang="en-US" sz="1400" baseline="-25000"/>
            <a:t>2</a:t>
          </a:r>
          <a:r>
            <a:rPr lang="en-US" sz="1400"/>
            <a:t> emissions originating from fuel combustion (Scope 1 emissions), including natural gas, propane, diesel, gasoline, petroleum coke, distillate, light fuel oil, and coal, can be calculated. It also calculates CO</a:t>
          </a:r>
          <a:r>
            <a:rPr lang="en-US" sz="1400" baseline="-25000"/>
            <a:t>2</a:t>
          </a:r>
          <a:r>
            <a:rPr lang="en-US" sz="1400"/>
            <a:t> emissions from purchased electricity (Scope 2 emissions) by the facility/entity. Users have two options: U.S. EPA's 2021 eGRID emission factors or custom market-based factors for electricity purchased through contractual agreements from local/regional markets. To determine the LCAC for a decarbonization measure, various factors are considered in the calculation, including initial implementation costs, lifetime energy consumption, operating and maintenance costs, and emissions reductions. Additional variables, such as the discount rates on investment costs and the annual rate of change in energy and carbon costs (if applicable), are considered to ensure a comprehensive analysis of the lifetime costs.</a:t>
          </a:r>
        </a:p>
        <a:p>
          <a:endParaRPr lang="en-US" sz="1400"/>
        </a:p>
        <a:p>
          <a:r>
            <a:rPr lang="en-US" sz="1400"/>
            <a:t>	After data entry, this workbook should be uploaded to the web-based tool to develop a visual representation of the levelized cost of avoided CO</a:t>
          </a:r>
          <a:r>
            <a:rPr lang="en-US" sz="1400" baseline="-25000"/>
            <a:t>2</a:t>
          </a:r>
          <a:r>
            <a:rPr lang="en-US" sz="1400"/>
            <a:t>. The resulting diagram displays the decarbonization measures in columns/bars, with their costs represented on the y-axis and avoided CO</a:t>
          </a:r>
          <a:r>
            <a:rPr lang="en-US" sz="1400" baseline="-25000"/>
            <a:t>2</a:t>
          </a:r>
          <a:r>
            <a:rPr lang="en-US" sz="1400"/>
            <a:t> on the x-axis. The LCAC curve empowers users to make informed investment decisions on different decarbonization options by comparing viable costs and emissions reductions through a compelling and convenient visual representation.</a:t>
          </a:r>
        </a:p>
        <a:p>
          <a:endParaRPr lang="en-US" sz="1400"/>
        </a:p>
        <a:p>
          <a:r>
            <a:rPr lang="en-US" sz="1400" b="1"/>
            <a:t>Note to the user: </a:t>
          </a:r>
          <a:r>
            <a:rPr lang="en-US" sz="1400"/>
            <a:t>Please refer to the tool user guide document for comprehensive, step-by-step guidance on the tool.</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energy.gov/eere/doe-industrial-decarbonization-roadma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2D29-3A1A-47A7-980B-391270F34238}">
  <sheetPr codeName="Sheet6"/>
  <dimension ref="D11:Q25"/>
  <sheetViews>
    <sheetView topLeftCell="A13" zoomScale="68" zoomScaleNormal="70" workbookViewId="0">
      <selection activeCell="S22" sqref="S22"/>
    </sheetView>
  </sheetViews>
  <sheetFormatPr defaultColWidth="8.7265625" defaultRowHeight="14.5" x14ac:dyDescent="0.35"/>
  <cols>
    <col min="1" max="16384" width="8.7265625" style="9"/>
  </cols>
  <sheetData>
    <row r="11" spans="4:17" ht="2.65" customHeight="1" x14ac:dyDescent="0.35"/>
    <row r="12" spans="4:17" ht="14.65" customHeight="1" x14ac:dyDescent="0.35">
      <c r="D12" s="154" t="s">
        <v>208</v>
      </c>
      <c r="E12" s="154"/>
      <c r="F12" s="154"/>
      <c r="G12" s="154"/>
      <c r="H12" s="154"/>
      <c r="I12" s="154"/>
      <c r="J12" s="154"/>
      <c r="K12" s="154"/>
      <c r="L12" s="154"/>
      <c r="M12" s="154"/>
      <c r="N12" s="154"/>
      <c r="O12" s="154"/>
      <c r="P12" s="154"/>
      <c r="Q12" s="154"/>
    </row>
    <row r="13" spans="4:17" ht="52.9" customHeight="1" x14ac:dyDescent="0.35">
      <c r="D13" s="154"/>
      <c r="E13" s="154"/>
      <c r="F13" s="154"/>
      <c r="G13" s="154"/>
      <c r="H13" s="154"/>
      <c r="I13" s="154"/>
      <c r="J13" s="154"/>
      <c r="K13" s="154"/>
      <c r="L13" s="154"/>
      <c r="M13" s="154"/>
      <c r="N13" s="154"/>
      <c r="O13" s="154"/>
      <c r="P13" s="154"/>
      <c r="Q13" s="154"/>
    </row>
    <row r="14" spans="4:17" ht="14.65" customHeight="1" x14ac:dyDescent="0.7">
      <c r="D14" s="45"/>
      <c r="E14" s="45"/>
      <c r="F14" s="45"/>
      <c r="G14" s="45"/>
      <c r="H14" s="45"/>
      <c r="I14" s="45"/>
      <c r="J14" s="45"/>
      <c r="K14" s="45"/>
      <c r="L14" s="45"/>
      <c r="M14" s="45"/>
      <c r="N14" s="45"/>
      <c r="O14" s="45"/>
      <c r="P14" s="45"/>
      <c r="Q14" s="45"/>
    </row>
    <row r="15" spans="4:17" ht="14.65" customHeight="1" x14ac:dyDescent="0.7">
      <c r="D15" s="45"/>
      <c r="E15" s="45"/>
      <c r="F15" s="45"/>
      <c r="G15" s="45"/>
      <c r="H15" s="45"/>
      <c r="I15" s="156" t="s">
        <v>181</v>
      </c>
      <c r="J15" s="156"/>
      <c r="K15" s="156"/>
      <c r="L15" s="45"/>
      <c r="M15" s="45"/>
      <c r="N15" s="45"/>
      <c r="O15" s="45"/>
      <c r="P15" s="45"/>
      <c r="Q15" s="45"/>
    </row>
    <row r="16" spans="4:17" ht="14.65" customHeight="1" x14ac:dyDescent="0.7">
      <c r="D16" s="45"/>
      <c r="E16" s="45"/>
      <c r="F16" s="45"/>
      <c r="G16" s="45"/>
      <c r="H16" s="45"/>
      <c r="I16" s="156"/>
      <c r="J16" s="156"/>
      <c r="K16" s="156"/>
      <c r="L16" s="45"/>
      <c r="M16" s="45"/>
      <c r="N16" s="45"/>
      <c r="O16" s="45"/>
      <c r="P16" s="45"/>
      <c r="Q16" s="45"/>
    </row>
    <row r="17" spans="4:17" ht="14.65" customHeight="1" x14ac:dyDescent="0.7">
      <c r="D17" s="45"/>
      <c r="E17" s="45"/>
      <c r="F17" s="45"/>
      <c r="G17" s="45"/>
      <c r="H17" s="45"/>
      <c r="I17" s="156"/>
      <c r="J17" s="156"/>
      <c r="K17" s="156"/>
      <c r="L17" s="45"/>
      <c r="M17" s="45"/>
      <c r="N17" s="45"/>
      <c r="O17" s="45"/>
      <c r="P17" s="45"/>
      <c r="Q17" s="45"/>
    </row>
    <row r="19" spans="4:17" ht="15.5" x14ac:dyDescent="0.35">
      <c r="I19" s="157" t="s">
        <v>180</v>
      </c>
      <c r="J19" s="157"/>
      <c r="K19" s="157"/>
    </row>
    <row r="23" spans="4:17" ht="14.65" customHeight="1" x14ac:dyDescent="0.35">
      <c r="K23" s="57"/>
    </row>
    <row r="24" spans="4:17" x14ac:dyDescent="0.35">
      <c r="D24" s="155"/>
      <c r="E24" s="155"/>
      <c r="F24" s="155"/>
      <c r="G24" s="155"/>
      <c r="H24" s="155"/>
      <c r="I24" s="155"/>
      <c r="J24" s="155"/>
      <c r="K24" s="155"/>
      <c r="L24" s="155"/>
      <c r="M24" s="155"/>
      <c r="N24" s="155"/>
      <c r="O24" s="155"/>
      <c r="P24" s="155"/>
      <c r="Q24" s="155"/>
    </row>
    <row r="25" spans="4:17" x14ac:dyDescent="0.35">
      <c r="D25" s="155"/>
      <c r="E25" s="155"/>
      <c r="F25" s="155"/>
      <c r="G25" s="155"/>
      <c r="H25" s="155"/>
      <c r="I25" s="155"/>
      <c r="J25" s="155"/>
      <c r="K25" s="155"/>
      <c r="L25" s="155"/>
      <c r="M25" s="155"/>
      <c r="N25" s="155"/>
      <c r="O25" s="155"/>
      <c r="P25" s="155"/>
      <c r="Q25" s="155"/>
    </row>
  </sheetData>
  <mergeCells count="4">
    <mergeCell ref="D12:Q13"/>
    <mergeCell ref="D24:Q25"/>
    <mergeCell ref="I15:K17"/>
    <mergeCell ref="I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CDE4-8CB1-4CD5-9D58-D2A51ACAEA08}">
  <sheetPr codeName="Sheet1"/>
  <dimension ref="A1:DD1028"/>
  <sheetViews>
    <sheetView tabSelected="1" zoomScale="80" zoomScaleNormal="80" workbookViewId="0">
      <pane xSplit="5" topLeftCell="F1" activePane="topRight" state="frozen"/>
      <selection activeCell="A7" sqref="A7"/>
      <selection pane="topRight" activeCell="K32" sqref="K32"/>
    </sheetView>
  </sheetViews>
  <sheetFormatPr defaultRowHeight="14.5" x14ac:dyDescent="0.35"/>
  <cols>
    <col min="1" max="1" width="2.7265625" style="9" customWidth="1"/>
    <col min="2" max="3" width="8.7265625" customWidth="1"/>
    <col min="4" max="4" width="33.7265625" customWidth="1"/>
    <col min="5" max="5" width="58.54296875" customWidth="1"/>
    <col min="6" max="6" width="60.54296875" customWidth="1"/>
    <col min="7" max="8" width="17.453125" customWidth="1"/>
    <col min="9" max="9" width="25.26953125" customWidth="1"/>
    <col min="10" max="10" width="14.7265625" customWidth="1"/>
    <col min="11" max="15" width="12.7265625" customWidth="1"/>
    <col min="16" max="16" width="13.453125" bestFit="1" customWidth="1"/>
    <col min="17" max="17" width="15.7265625" customWidth="1"/>
    <col min="18" max="18" width="17.54296875" customWidth="1"/>
    <col min="19" max="23" width="10.54296875" customWidth="1"/>
    <col min="24" max="24" width="11.7265625" hidden="1" customWidth="1" collapsed="1"/>
    <col min="25" max="29" width="10.54296875" hidden="1" customWidth="1"/>
    <col min="30" max="31" width="10.54296875" customWidth="1"/>
    <col min="32" max="32" width="10.54296875" hidden="1" customWidth="1"/>
    <col min="33" max="33" width="11.453125" hidden="1" customWidth="1"/>
    <col min="34" max="34" width="17.26953125" hidden="1" customWidth="1"/>
    <col min="35" max="38" width="9.1796875" hidden="1" customWidth="1"/>
    <col min="39" max="39" width="10.453125" hidden="1" customWidth="1"/>
  </cols>
  <sheetData>
    <row r="1" spans="2:108" x14ac:dyDescent="0.35">
      <c r="D1" s="9"/>
      <c r="E1" s="9"/>
      <c r="X1" s="9"/>
      <c r="Y1" s="9"/>
      <c r="Z1" s="9"/>
      <c r="AA1" s="9"/>
      <c r="AB1" s="9"/>
      <c r="AC1" s="9"/>
    </row>
    <row r="2" spans="2:108" ht="18" customHeight="1" thickBot="1" x14ac:dyDescent="0.4">
      <c r="B2" s="9"/>
      <c r="C2" s="9"/>
      <c r="D2" s="58"/>
      <c r="E2" s="5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row>
    <row r="3" spans="2:108" ht="18" customHeight="1" x14ac:dyDescent="0.35">
      <c r="B3" s="9"/>
      <c r="C3" s="9"/>
      <c r="D3" s="1" t="s">
        <v>0</v>
      </c>
      <c r="E3" s="2" t="s">
        <v>1</v>
      </c>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row>
    <row r="4" spans="2:108" ht="18" customHeight="1" thickBot="1" x14ac:dyDescent="0.4">
      <c r="B4" s="9"/>
      <c r="C4" s="9"/>
      <c r="D4" s="13" t="s">
        <v>3</v>
      </c>
      <c r="E4" s="14" t="s">
        <v>137</v>
      </c>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2:108" ht="18" customHeight="1" thickBot="1" x14ac:dyDescent="0.4">
      <c r="B5" s="9"/>
      <c r="C5" s="9"/>
      <c r="D5" s="91"/>
      <c r="E5" s="92"/>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2:108" ht="16.149999999999999" customHeight="1" thickBot="1" x14ac:dyDescent="0.4">
      <c r="B6" s="9"/>
      <c r="C6" s="9"/>
      <c r="D6" s="158" t="s">
        <v>169</v>
      </c>
      <c r="E6" s="15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2:108" ht="42.65" customHeight="1" thickBot="1" x14ac:dyDescent="0.4">
      <c r="B7" s="182" t="s">
        <v>157</v>
      </c>
      <c r="C7" s="162" t="s">
        <v>158</v>
      </c>
      <c r="D7" s="160" t="s">
        <v>161</v>
      </c>
      <c r="E7" s="161"/>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D7" t="s">
        <v>151</v>
      </c>
    </row>
    <row r="8" spans="2:108" ht="76.900000000000006" customHeight="1" thickBot="1" x14ac:dyDescent="0.4">
      <c r="B8" s="183"/>
      <c r="C8" s="163"/>
      <c r="D8" s="96" t="s">
        <v>162</v>
      </c>
      <c r="E8" s="36"/>
      <c r="F8" s="38" t="s">
        <v>190</v>
      </c>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D8" t="s">
        <v>170</v>
      </c>
    </row>
    <row r="9" spans="2:108" ht="18.649999999999999" customHeight="1" thickBot="1" x14ac:dyDescent="0.4">
      <c r="B9" s="183"/>
      <c r="C9" s="163"/>
      <c r="D9" s="9"/>
      <c r="E9" s="122" t="s">
        <v>178</v>
      </c>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D9" t="s">
        <v>171</v>
      </c>
    </row>
    <row r="10" spans="2:108" ht="57" customHeight="1" thickBot="1" x14ac:dyDescent="0.4">
      <c r="B10" s="183"/>
      <c r="C10" s="164"/>
      <c r="D10" s="94" t="s">
        <v>164</v>
      </c>
      <c r="E10" s="93">
        <v>0</v>
      </c>
      <c r="F10" s="95" t="s">
        <v>168</v>
      </c>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2:108" x14ac:dyDescent="0.35">
      <c r="B11" s="183"/>
      <c r="C11" s="90"/>
      <c r="D11" s="9"/>
      <c r="E11" s="122" t="s">
        <v>179</v>
      </c>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2:108" ht="22.5" customHeight="1" thickBot="1" x14ac:dyDescent="0.4">
      <c r="B12" s="183"/>
      <c r="C12" s="90"/>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2:108" ht="58.9" customHeight="1" thickBot="1" x14ac:dyDescent="0.4">
      <c r="B13" s="183"/>
      <c r="C13" s="162" t="s">
        <v>159</v>
      </c>
      <c r="D13" s="165" t="s">
        <v>163</v>
      </c>
      <c r="E13" s="166"/>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2:108" ht="29.15" customHeight="1" thickBot="1" x14ac:dyDescent="0.4">
      <c r="B14" s="183"/>
      <c r="C14" s="163"/>
      <c r="D14" s="87" t="s">
        <v>121</v>
      </c>
      <c r="E14" s="85" t="s">
        <v>122</v>
      </c>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2:108" ht="29.15" customHeight="1" thickBot="1" x14ac:dyDescent="0.4">
      <c r="B15" s="183"/>
      <c r="C15" s="163"/>
      <c r="D15" s="88" t="s">
        <v>73</v>
      </c>
      <c r="E15" s="35" t="s">
        <v>195</v>
      </c>
      <c r="F15" s="84" t="s">
        <v>174</v>
      </c>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2:108" ht="29.15" customHeight="1" thickBot="1" x14ac:dyDescent="0.4">
      <c r="B16" s="183"/>
      <c r="C16" s="163"/>
      <c r="D16" s="95"/>
      <c r="E16" s="95" t="str">
        <f>IF(D15="AK","NREL Forecast is Not Available for This Territory",IF(D15="DC","NREL Forecast is Not Available for This Territory",IF(D15="HI","NREL Forecast is Not Available for This Territory",IF(D15="PR","NREL Forecast is Not Available for This Territory",""))))</f>
        <v/>
      </c>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ht="39.65" customHeight="1" thickBot="1" x14ac:dyDescent="0.4">
      <c r="B17" s="183"/>
      <c r="C17" s="163"/>
      <c r="D17" s="3" t="s">
        <v>160</v>
      </c>
      <c r="E17" s="123" t="s">
        <v>170</v>
      </c>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35">
      <c r="B18" s="183"/>
      <c r="C18" s="163"/>
      <c r="D18" s="75"/>
      <c r="E18" s="18"/>
      <c r="F18" s="18"/>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ht="15" thickBot="1" x14ac:dyDescent="0.4">
      <c r="B19" s="183"/>
      <c r="C19" s="163"/>
      <c r="D19" s="75"/>
      <c r="E19" s="18"/>
      <c r="F19" s="18"/>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27.4" customHeight="1" thickBot="1" x14ac:dyDescent="0.4">
      <c r="B20" s="183"/>
      <c r="C20" s="163"/>
      <c r="D20" s="167" t="s">
        <v>167</v>
      </c>
      <c r="E20" s="167"/>
      <c r="F20" s="161"/>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ht="25.9" customHeight="1" thickBot="1" x14ac:dyDescent="0.4">
      <c r="B21" s="183"/>
      <c r="C21" s="164"/>
      <c r="D21" s="89" t="s">
        <v>5</v>
      </c>
      <c r="E21" s="36">
        <v>0</v>
      </c>
      <c r="F21" s="37" t="s">
        <v>6</v>
      </c>
      <c r="H21" s="168"/>
      <c r="I21" s="168"/>
      <c r="J21" s="168"/>
      <c r="K21" s="168"/>
      <c r="L21" s="168"/>
      <c r="M21" s="168"/>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ht="15" thickBot="1" x14ac:dyDescent="0.4">
      <c r="B22" s="183"/>
      <c r="C22" s="90"/>
      <c r="D22" s="9"/>
      <c r="E22" s="9"/>
      <c r="F22" s="9"/>
      <c r="G22" s="9"/>
      <c r="H22" s="168"/>
      <c r="I22" s="168"/>
      <c r="J22" s="168"/>
      <c r="K22" s="168"/>
      <c r="L22" s="168"/>
      <c r="M22" s="168"/>
      <c r="N22" s="51"/>
      <c r="O22" s="51"/>
      <c r="P22" s="51"/>
      <c r="Q22" s="51"/>
      <c r="R22" s="51"/>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ht="25.5" customHeight="1" thickBot="1" x14ac:dyDescent="0.4">
      <c r="B23" s="184"/>
      <c r="C23" s="90"/>
      <c r="D23" s="121" t="s">
        <v>165</v>
      </c>
      <c r="E23" s="60">
        <v>0</v>
      </c>
      <c r="F23" s="42" t="s">
        <v>147</v>
      </c>
      <c r="G23" s="9"/>
      <c r="H23" s="168"/>
      <c r="I23" s="168"/>
      <c r="J23" s="168"/>
      <c r="K23" s="168"/>
      <c r="L23" s="168"/>
      <c r="M23" s="168"/>
      <c r="N23" s="51"/>
      <c r="O23" s="51"/>
      <c r="P23" s="51"/>
      <c r="Q23" s="51"/>
      <c r="R23" s="51"/>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ht="15" thickBot="1" x14ac:dyDescent="0.4">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ht="14.65" customHeight="1" x14ac:dyDescent="0.35">
      <c r="B25" s="9"/>
      <c r="C25" s="9"/>
      <c r="D25" s="9"/>
      <c r="E25" s="170" t="s">
        <v>128</v>
      </c>
      <c r="F25" s="171"/>
      <c r="G25" s="171"/>
      <c r="H25" s="171"/>
      <c r="I25" s="171"/>
      <c r="J25" s="171"/>
      <c r="K25" s="171"/>
      <c r="L25" s="171"/>
      <c r="M25" s="171"/>
      <c r="N25" s="171"/>
      <c r="O25" s="171"/>
      <c r="P25" s="171"/>
      <c r="Q25" s="171"/>
      <c r="R25" s="171"/>
      <c r="S25" s="171"/>
      <c r="T25" s="171"/>
      <c r="U25" s="171"/>
      <c r="V25" s="171"/>
      <c r="W25" s="172"/>
      <c r="X25" s="9"/>
      <c r="Y25" s="9"/>
      <c r="Z25" s="9"/>
      <c r="AA25" s="9"/>
      <c r="AB25" s="9"/>
      <c r="AC25" s="9"/>
      <c r="AD25" s="9"/>
      <c r="AE25" s="7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ht="15" customHeight="1" thickBot="1" x14ac:dyDescent="0.4">
      <c r="B26" s="9"/>
      <c r="C26" s="9"/>
      <c r="D26" s="9"/>
      <c r="E26" s="173"/>
      <c r="F26" s="174"/>
      <c r="G26" s="174"/>
      <c r="H26" s="174"/>
      <c r="I26" s="174"/>
      <c r="J26" s="174"/>
      <c r="K26" s="174"/>
      <c r="L26" s="174"/>
      <c r="M26" s="174"/>
      <c r="N26" s="174"/>
      <c r="O26" s="174"/>
      <c r="P26" s="174"/>
      <c r="Q26" s="174"/>
      <c r="R26" s="174"/>
      <c r="S26" s="174"/>
      <c r="T26" s="174"/>
      <c r="U26" s="174"/>
      <c r="V26" s="174"/>
      <c r="W26" s="175"/>
      <c r="X26" s="9"/>
      <c r="Y26" s="9"/>
      <c r="Z26" s="9"/>
      <c r="AA26" s="9"/>
      <c r="AB26" s="9"/>
      <c r="AC26" s="9"/>
      <c r="AD26" s="9"/>
      <c r="AE26" s="7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35">
      <c r="B27" s="9"/>
      <c r="C27" s="9"/>
      <c r="D27" s="9"/>
      <c r="E27" s="176" t="s">
        <v>129</v>
      </c>
      <c r="F27" s="177"/>
      <c r="G27" s="176" t="s">
        <v>130</v>
      </c>
      <c r="H27" s="180"/>
      <c r="I27" s="177"/>
      <c r="J27" s="176" t="s">
        <v>131</v>
      </c>
      <c r="K27" s="180"/>
      <c r="L27" s="177"/>
      <c r="M27" s="176" t="s">
        <v>132</v>
      </c>
      <c r="N27" s="177"/>
      <c r="O27" s="176" t="s">
        <v>133</v>
      </c>
      <c r="P27" s="177"/>
      <c r="Q27" s="176" t="s">
        <v>2</v>
      </c>
      <c r="R27" s="180"/>
      <c r="S27" s="180"/>
      <c r="T27" s="177"/>
      <c r="U27" s="176" t="s">
        <v>134</v>
      </c>
      <c r="V27" s="180"/>
      <c r="W27" s="177"/>
      <c r="X27" s="9"/>
      <c r="Y27" s="9"/>
      <c r="Z27" s="9"/>
      <c r="AA27" s="9"/>
      <c r="AB27" s="9"/>
      <c r="AC27" s="9"/>
      <c r="AD27" s="9"/>
      <c r="AE27" s="80"/>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ht="15" thickBot="1" x14ac:dyDescent="0.4">
      <c r="B28" s="9"/>
      <c r="C28" s="9"/>
      <c r="D28" s="9"/>
      <c r="E28" s="178"/>
      <c r="F28" s="179"/>
      <c r="G28" s="178"/>
      <c r="H28" s="181"/>
      <c r="I28" s="179"/>
      <c r="J28" s="178"/>
      <c r="K28" s="181"/>
      <c r="L28" s="179"/>
      <c r="M28" s="178"/>
      <c r="N28" s="179"/>
      <c r="O28" s="178"/>
      <c r="P28" s="179"/>
      <c r="Q28" s="178"/>
      <c r="R28" s="181"/>
      <c r="S28" s="181"/>
      <c r="T28" s="179"/>
      <c r="U28" s="178"/>
      <c r="V28" s="181"/>
      <c r="W28" s="179"/>
      <c r="X28" s="9"/>
      <c r="Y28" s="9"/>
      <c r="Z28" s="9"/>
      <c r="AA28" s="9"/>
      <c r="AB28" s="9"/>
      <c r="AC28" s="9"/>
      <c r="AD28" s="9"/>
      <c r="AE28" s="80"/>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ht="108" customHeight="1" thickBot="1" x14ac:dyDescent="0.4">
      <c r="B29" s="9"/>
      <c r="C29" s="9"/>
      <c r="D29" s="5" t="s">
        <v>15</v>
      </c>
      <c r="E29" s="5" t="s">
        <v>16</v>
      </c>
      <c r="F29" s="5" t="s">
        <v>166</v>
      </c>
      <c r="G29" s="7" t="s">
        <v>17</v>
      </c>
      <c r="H29" s="7" t="s">
        <v>18</v>
      </c>
      <c r="I29" s="7" t="s">
        <v>19</v>
      </c>
      <c r="J29" s="7" t="s">
        <v>20</v>
      </c>
      <c r="K29" s="7" t="s">
        <v>141</v>
      </c>
      <c r="L29" s="46" t="s">
        <v>142</v>
      </c>
      <c r="M29" s="7" t="s">
        <v>125</v>
      </c>
      <c r="N29" s="7" t="s">
        <v>126</v>
      </c>
      <c r="O29" s="4" t="s">
        <v>21</v>
      </c>
      <c r="P29" s="7" t="s">
        <v>144</v>
      </c>
      <c r="Q29" s="7" t="s">
        <v>145</v>
      </c>
      <c r="R29" s="7" t="s">
        <v>127</v>
      </c>
      <c r="S29" s="7" t="s">
        <v>25</v>
      </c>
      <c r="T29" s="7" t="s">
        <v>26</v>
      </c>
      <c r="U29" s="7" t="s">
        <v>27</v>
      </c>
      <c r="V29" s="7" t="s">
        <v>146</v>
      </c>
      <c r="W29" s="7" t="s">
        <v>28</v>
      </c>
      <c r="X29" s="7" t="s">
        <v>22</v>
      </c>
      <c r="Y29" s="7" t="s">
        <v>23</v>
      </c>
      <c r="Z29" s="7" t="s">
        <v>152</v>
      </c>
      <c r="AA29" s="7" t="s">
        <v>154</v>
      </c>
      <c r="AB29" s="7" t="s">
        <v>155</v>
      </c>
      <c r="AC29" s="7" t="s">
        <v>24</v>
      </c>
      <c r="AD29" s="106" t="s">
        <v>35</v>
      </c>
      <c r="AE29" s="7" t="s">
        <v>189</v>
      </c>
      <c r="AF29" s="4" t="s">
        <v>29</v>
      </c>
      <c r="AG29" s="7" t="s">
        <v>30</v>
      </c>
      <c r="AH29" s="7" t="s">
        <v>31</v>
      </c>
      <c r="AI29" s="7" t="s">
        <v>32</v>
      </c>
      <c r="AJ29" s="7" t="s">
        <v>33</v>
      </c>
      <c r="AK29" s="7" t="s">
        <v>34</v>
      </c>
      <c r="AL29" s="7" t="s">
        <v>153</v>
      </c>
      <c r="AM29" s="7" t="s">
        <v>187</v>
      </c>
      <c r="AN29" s="7" t="s">
        <v>188</v>
      </c>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6" s="27" customFormat="1" ht="51.65" customHeight="1" thickBot="1" x14ac:dyDescent="0.4">
      <c r="A30" s="23"/>
      <c r="B30" s="23"/>
      <c r="C30" s="23"/>
      <c r="D30" s="24"/>
      <c r="E30" s="24"/>
      <c r="F30" s="53" t="s">
        <v>120</v>
      </c>
      <c r="G30" s="44" t="s">
        <v>123</v>
      </c>
      <c r="H30" s="43" t="s">
        <v>36</v>
      </c>
      <c r="I30" s="44" t="s">
        <v>124</v>
      </c>
      <c r="J30" s="25"/>
      <c r="K30" s="43" t="s">
        <v>37</v>
      </c>
      <c r="L30" s="43" t="s">
        <v>37</v>
      </c>
      <c r="M30" s="44" t="s">
        <v>143</v>
      </c>
      <c r="N30" s="25"/>
      <c r="O30" s="26"/>
      <c r="P30" s="25"/>
      <c r="Q30" s="25" t="s">
        <v>38</v>
      </c>
      <c r="R30" s="25" t="s">
        <v>39</v>
      </c>
      <c r="S30" s="25" t="s">
        <v>40</v>
      </c>
      <c r="T30" s="25" t="s">
        <v>41</v>
      </c>
      <c r="U30" s="25" t="s">
        <v>42</v>
      </c>
      <c r="V30" s="25" t="s">
        <v>43</v>
      </c>
      <c r="W30" s="25" t="s">
        <v>44</v>
      </c>
      <c r="X30" s="25"/>
      <c r="Y30" s="25"/>
      <c r="Z30" s="25"/>
      <c r="AA30" s="25"/>
      <c r="AB30" s="25"/>
      <c r="AC30" s="25"/>
      <c r="AD30" s="107" t="s">
        <v>53</v>
      </c>
      <c r="AE30" s="25" t="s">
        <v>45</v>
      </c>
      <c r="AF30" s="26" t="s">
        <v>46</v>
      </c>
      <c r="AG30" s="25" t="s">
        <v>47</v>
      </c>
      <c r="AH30" s="25" t="s">
        <v>48</v>
      </c>
      <c r="AI30" s="25" t="s">
        <v>49</v>
      </c>
      <c r="AJ30" s="25" t="s">
        <v>50</v>
      </c>
      <c r="AK30" s="25" t="s">
        <v>51</v>
      </c>
      <c r="AL30" s="25"/>
      <c r="AM30" s="25" t="s">
        <v>52</v>
      </c>
      <c r="AN30" s="25" t="s">
        <v>150</v>
      </c>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row>
    <row r="31" spans="1:106" s="10" customFormat="1" ht="31.15" customHeight="1" thickBot="1" x14ac:dyDescent="0.4">
      <c r="A31" s="18"/>
      <c r="B31" s="18"/>
      <c r="C31" s="18"/>
      <c r="D31" s="19"/>
      <c r="E31" s="19"/>
      <c r="F31" s="19"/>
      <c r="G31" s="21"/>
      <c r="H31" s="21"/>
      <c r="I31" s="21"/>
      <c r="J31" s="20" t="s">
        <v>55</v>
      </c>
      <c r="K31" s="20" t="s">
        <v>54</v>
      </c>
      <c r="L31" s="20" t="s">
        <v>54</v>
      </c>
      <c r="M31" s="20" t="s">
        <v>149</v>
      </c>
      <c r="N31" s="20" t="s">
        <v>56</v>
      </c>
      <c r="O31" s="22" t="s">
        <v>56</v>
      </c>
      <c r="P31" s="20" t="s">
        <v>56</v>
      </c>
      <c r="Q31" s="20" t="s">
        <v>57</v>
      </c>
      <c r="R31" s="20" t="s">
        <v>56</v>
      </c>
      <c r="S31" s="15"/>
      <c r="T31" s="101"/>
      <c r="U31" s="15"/>
      <c r="V31" s="15"/>
      <c r="W31" s="15"/>
      <c r="X31" s="20" t="s">
        <v>58</v>
      </c>
      <c r="Y31" s="20" t="s">
        <v>58</v>
      </c>
      <c r="Z31" s="20" t="s">
        <v>58</v>
      </c>
      <c r="AA31" s="20" t="s">
        <v>58</v>
      </c>
      <c r="AB31" s="20" t="s">
        <v>58</v>
      </c>
      <c r="AC31" s="20" t="s">
        <v>58</v>
      </c>
      <c r="AD31" s="108" t="s">
        <v>65</v>
      </c>
      <c r="AE31" s="20" t="s">
        <v>148</v>
      </c>
      <c r="AF31" s="22" t="s">
        <v>56</v>
      </c>
      <c r="AG31" s="101" t="s">
        <v>59</v>
      </c>
      <c r="AH31" s="15" t="s">
        <v>60</v>
      </c>
      <c r="AI31" s="78" t="s">
        <v>61</v>
      </c>
      <c r="AJ31" s="78" t="s">
        <v>62</v>
      </c>
      <c r="AK31" s="78" t="s">
        <v>63</v>
      </c>
      <c r="AL31" s="78"/>
      <c r="AM31" s="101" t="s">
        <v>64</v>
      </c>
      <c r="AN31" s="20" t="s">
        <v>147</v>
      </c>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row>
    <row r="32" spans="1:106" x14ac:dyDescent="0.35">
      <c r="B32" s="169"/>
      <c r="C32" s="97"/>
      <c r="D32" s="16">
        <f>IF(E32&lt;&gt;"",1,"")</f>
        <v>1</v>
      </c>
      <c r="E32" s="67" t="s">
        <v>66</v>
      </c>
      <c r="F32" s="109" t="s">
        <v>66</v>
      </c>
      <c r="G32" s="54" t="s">
        <v>9</v>
      </c>
      <c r="H32" s="54" t="s">
        <v>10</v>
      </c>
      <c r="I32" s="17"/>
      <c r="J32" s="112">
        <v>115670</v>
      </c>
      <c r="K32" s="39">
        <v>0</v>
      </c>
      <c r="L32" s="39">
        <v>533</v>
      </c>
      <c r="M32" s="39">
        <v>0</v>
      </c>
      <c r="N32" s="39"/>
      <c r="O32" s="31">
        <v>25132</v>
      </c>
      <c r="P32" s="17">
        <v>4421</v>
      </c>
      <c r="Q32" s="17">
        <v>120000</v>
      </c>
      <c r="R32" s="54">
        <v>2800</v>
      </c>
      <c r="S32" s="70">
        <f t="shared" ref="S32:S63" si="0">IF(E32&lt;&gt;"",5%,"")</f>
        <v>0.05</v>
      </c>
      <c r="T32" s="98">
        <v>10</v>
      </c>
      <c r="U32" s="61">
        <f t="shared" ref="U32:U63" si="1">IF(E32&lt;&gt;"",3.5%,"")</f>
        <v>3.5000000000000003E-2</v>
      </c>
      <c r="V32" s="61">
        <f t="shared" ref="V32:V63" si="2">IF(E32&lt;&gt;"",3.5%,"")</f>
        <v>3.5000000000000003E-2</v>
      </c>
      <c r="W32" s="115">
        <f t="shared" ref="W32:W63" si="3">IF(E32&lt;&gt;"",7.5%,"")</f>
        <v>7.4999999999999997E-2</v>
      </c>
      <c r="X32" s="124">
        <f>IF(G32='Emission Factors'!$B$3,AB32,IF(G32='Emission Factors'!$B$4,'Emission Factors'!$C$4,IF(G32='Emission Factors'!$B$5,'Emission Factors'!$C$5,IF(G32='Emission Factors'!$B$6,'Emission Factors'!$C$6,IF(G32='Emission Factors'!$B$7,'Emission Factors'!$C$7,IF(G32='Emission Factors'!$B$8,'Emission Factors'!$C$8,IF(G32='Emission Factors'!$B$9,'Emission Factors'!$C$9,IF(G32='Emission Factors'!$B$10,'Emission Factors'!$C$10,IF(G32='Emission Factors'!$B$11,'Emission Factors'!$C$11,IF(G32='Emission Factors'!$B$12,'Emission Factors'!$C$12,IF(G32='Emission Factors'!$B$13,'Emission Factors'!$C$13,IF(G32='Emission Factors'!$B$14,'Emission Factors'!$C$14,0))))))))))))</f>
        <v>3.8527994627679996E-4</v>
      </c>
      <c r="Y32" s="125">
        <f>IF(H32='Emission Factors'!$B$3,AB32,IF(H32='Emission Factors'!$B$4,'Emission Factors'!$C$4,IF(H32='Emission Factors'!$B$5,'Emission Factors'!$C$5,IF(H32='Emission Factors'!$B$6,'Emission Factors'!$C$6,IF(H32='Emission Factors'!$B$7,'Emission Factors'!$C$7,IF(H32='Emission Factors'!$B$8,'Emission Factors'!$C$8,IF(H32='Emission Factors'!$B$9,'Emission Factors'!$C$9,IF(H32='Emission Factors'!$B$10,'Emission Factors'!$C$10,IF(H32='Emission Factors'!$B$11,'Emission Factors'!$C$11,IF(H32='Emission Factors'!$B$12,'Emission Factors'!$C$12,IF(H32='Emission Factors'!$B$13,'Emission Factors'!$C$13,IF(H32='Emission Factors'!$B$14,'Emission Factors'!$C$14,0))))))))))))</f>
        <v>5.2902494331065759E-2</v>
      </c>
      <c r="Z32" s="126">
        <f>IF(AND($E$8&lt;&gt;"",$E$10&lt;&gt;""),$E$8*AL32/AH32,IF($D$15="AK",#REF!*0.000001,IF($D$15="DC",#REF!*0.000001,IF($D$15="HI",#REF!*0.000001,IF($D$15="PR",#REF!*0.000001,(VLOOKUP($D$15,'Grid Emission Forecast'!$B$4:$AF$52,MATCH(T32,'Grid Emission Forecast'!$B$4:$AF$4,0),FALSE)*0.000001)*(1-($E$21/100)))))))</f>
        <v>3.8527994627679996E-4</v>
      </c>
      <c r="AA32" s="125">
        <f>IF($D$15="AK",#REF!*0.000001,IF($D$15="DC",#REF!*0.000001,IF($D$15="HI",#REF!*0.000001,IF($D$15="PR",#REF!*0.000001,(VLOOKUP($D$15,'Grid Emission Forecast'!$B$57:$AF$105,MATCH(T32,'Grid Emission Forecast'!$B$57:$AF$57,0),FALSE)*0.000001)*(1-($E$21/100))))))</f>
        <v>3.2018494627680002E-4</v>
      </c>
      <c r="AB32" s="127">
        <f>IF($E$17=$DD$7,'Emission Factors'!$C$3,IF($E$17=$DD$8,Z32,IF($E$17=$DD$9,AA32,Z32)))</f>
        <v>3.8527994627679996E-4</v>
      </c>
      <c r="AC32" s="125">
        <f>IF(I32='Emission Factors'!$B$3,AB32,IF(I32='Emission Factors'!$B$4,'Emission Factors'!$C$4,IF(I32='Emission Factors'!$B$5,'Emission Factors'!$C$5,IF(I32='Emission Factors'!$B$6,'Emission Factors'!$C$6,IF(I32='Emission Factors'!$B$7,'Emission Factors'!$C$7,IF(I32='Emission Factors'!$B$8,'Emission Factors'!$C$8,IF(I32='Emission Factors'!$B$9,'Emission Factors'!$C$9,IF(I32='Emission Factors'!$B$10,'Emission Factors'!$C$10,IF(I32='Emission Factors'!$B$11,'Emission Factors'!$C$11,IF(I32='Emission Factors'!$B$12,'Emission Factors'!$C$12,IF(I32='Emission Factors'!$B$13,'Emission Factors'!$C$13,IF(I32='Emission Factors'!$B$14,'Emission Factors'!$C$14,0))))))))))))</f>
        <v>0</v>
      </c>
      <c r="AD32" s="136">
        <f>IF(Q32&lt;&gt;"",AM32/AH32,"")</f>
        <v>-15853.296617441216</v>
      </c>
      <c r="AE32" s="28">
        <f>IF(OR(K32&lt;&gt;"",J32&lt;&gt;""),(((K32)*X32))+(J32*AB32)+(L32*Y32)-(IF(AND(G32&lt;&gt;"",I32&lt;&gt;""),(AC32*M32),0)),"")</f>
        <v>72.762360864295502</v>
      </c>
      <c r="AF32" s="104">
        <f t="shared" ref="AF32:AF63" si="4">IF(AND($E$23&lt;&gt;"",AE32&lt;&gt;""),(AE32*$E$23),0)</f>
        <v>0</v>
      </c>
      <c r="AG32" s="136">
        <f t="shared" ref="AG32:AG63" si="5">(1+S32)^(-T32)</f>
        <v>0.61391325354075932</v>
      </c>
      <c r="AH32" s="118">
        <f t="shared" ref="AH32:AH63" si="6">(1-(1+S32)^(-T32))/S32</f>
        <v>7.7217349291848132</v>
      </c>
      <c r="AI32" s="137">
        <f t="shared" ref="AI32:AI63" si="7">(1-((1+U32)/(1+S32))^T32)/(S32-U32)</f>
        <v>8.9343150284350408</v>
      </c>
      <c r="AJ32" s="118">
        <f t="shared" ref="AJ32:AJ63" si="8">(1-((1+V32)/(1+S32))^T32)/(S32-V32)</f>
        <v>8.9343150284350408</v>
      </c>
      <c r="AK32" s="118">
        <f t="shared" ref="AK32:AK63" si="9">(1-((1+W32)/(1+S32))^T32)/(S32-W32)</f>
        <v>10.611783679149262</v>
      </c>
      <c r="AL32" s="137">
        <f t="shared" ref="AL32:AL63" si="10">IF($E$10&lt;&gt;"",(1-((1+$E$10)/(1+S32))^T32)/(S32-$E$10),"")</f>
        <v>7.7217349291848176</v>
      </c>
      <c r="AM32" s="76">
        <f>IF(Q32&lt;&gt;"",(Q32+(R32*AH32)+(N32*(IF(I32='Emission Factors'!B3,AI32,AJ32)))-((P32*AJ32)+(O32*AI32)+(AF32*AK32))),"")</f>
        <v>-122414.95423362328</v>
      </c>
      <c r="AN32" s="64">
        <f>IF(AND(AE32&lt;&gt;"",AE32&gt;0),AD32/AE32,"")</f>
        <v>-217.87771079896928</v>
      </c>
      <c r="AO32" s="86" t="str">
        <f>IF(AE32&lt;0,"There is no LCAC for this recommendation as it does not result in any annualized carbon savings","")</f>
        <v/>
      </c>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2:105" x14ac:dyDescent="0.35">
      <c r="B33" s="169"/>
      <c r="C33" s="97"/>
      <c r="D33" s="6">
        <f t="shared" ref="D33:D51" si="11">IF(E33&lt;&gt;"",D32+1,"")</f>
        <v>2</v>
      </c>
      <c r="E33" s="68" t="s">
        <v>67</v>
      </c>
      <c r="F33" s="110" t="s">
        <v>66</v>
      </c>
      <c r="G33" s="55" t="s">
        <v>10</v>
      </c>
      <c r="H33" s="55"/>
      <c r="I33" s="8"/>
      <c r="J33" s="113">
        <v>0</v>
      </c>
      <c r="K33" s="40">
        <v>750</v>
      </c>
      <c r="L33" s="40">
        <v>0</v>
      </c>
      <c r="M33" s="40">
        <v>0</v>
      </c>
      <c r="N33" s="40"/>
      <c r="O33" s="33">
        <v>0</v>
      </c>
      <c r="P33" s="8">
        <v>9217</v>
      </c>
      <c r="Q33" s="8">
        <v>300</v>
      </c>
      <c r="R33" s="55">
        <v>3000</v>
      </c>
      <c r="S33" s="71">
        <f t="shared" si="0"/>
        <v>0.05</v>
      </c>
      <c r="T33" s="98">
        <v>10</v>
      </c>
      <c r="U33" s="62">
        <f t="shared" si="1"/>
        <v>3.5000000000000003E-2</v>
      </c>
      <c r="V33" s="62">
        <f t="shared" si="2"/>
        <v>3.5000000000000003E-2</v>
      </c>
      <c r="W33" s="116">
        <f t="shared" si="3"/>
        <v>7.4999999999999997E-2</v>
      </c>
      <c r="X33" s="128">
        <f>IF(G33='Emission Factors'!$B$3,AB33,IF(G33='Emission Factors'!$B$4,'Emission Factors'!$C$4,IF(G33='Emission Factors'!$B$5,'Emission Factors'!$C$5,IF(G33='Emission Factors'!$B$6,'Emission Factors'!$C$6,IF(G33='Emission Factors'!$B$7,'Emission Factors'!$C$7,IF(G33='Emission Factors'!$B$8,'Emission Factors'!$C$8,IF(G33='Emission Factors'!$B$9,'Emission Factors'!$C$9,IF(G33='Emission Factors'!$B$10,'Emission Factors'!$C$10,IF(G33='Emission Factors'!$B$11,'Emission Factors'!$C$11,IF(G33='Emission Factors'!$B$12,'Emission Factors'!$C$12,IF(G33='Emission Factors'!$B$13,'Emission Factors'!$C$13,IF(G33='Emission Factors'!$B$14,'Emission Factors'!$C$14,0))))))))))))</f>
        <v>5.2902494331065759E-2</v>
      </c>
      <c r="Y33" s="129">
        <f>IF(H33='Emission Factors'!$B$3,AB33,IF(H33='Emission Factors'!$B$4,'Emission Factors'!$C$4,IF(H33='Emission Factors'!$B$5,'Emission Factors'!$C$5,IF(H33='Emission Factors'!$B$6,'Emission Factors'!$C$6,IF(H33='Emission Factors'!$B$7,'Emission Factors'!$C$7,IF(H33='Emission Factors'!$B$8,'Emission Factors'!$C$8,IF(H33='Emission Factors'!$B$9,'Emission Factors'!$C$9,IF(H33='Emission Factors'!$B$10,'Emission Factors'!$C$10,IF(H33='Emission Factors'!$B$11,'Emission Factors'!$C$11,IF(H33='Emission Factors'!$B$12,'Emission Factors'!$C$12,IF(H33='Emission Factors'!$B$13,'Emission Factors'!$C$13,IF(H33='Emission Factors'!$B$14,'Emission Factors'!$C$14,0))))))))))))</f>
        <v>0</v>
      </c>
      <c r="Z33" s="130">
        <f>IF(AND($E$8&lt;&gt;"",$E$10&lt;&gt;""),$E$8*AL33/AH33,IF($D$15="AK",#REF!*0.000001,IF($D$15="DC",#REF!*0.000001,IF($D$15="HI",#REF!*0.000001,IF($D$15="PR",#REF!*0.000001,(VLOOKUP($D$15,'Grid Emission Forecast'!$B$4:$AF$52,MATCH(T33,'Grid Emission Forecast'!$B$4:$AF$4,0),FALSE)*0.000001)*(1-($E$21/100)))))))</f>
        <v>3.8527994627679996E-4</v>
      </c>
      <c r="AA33" s="129">
        <f>IF($D$15="AK",#REF!*0.000001,IF($D$15="DC",#REF!*0.000001,IF($D$15="HI",#REF!*0.000001,IF($D$15="PR",#REF!*0.000001,(VLOOKUP($D$15,'Grid Emission Forecast'!$B$57:$AF$105,MATCH(T33,'Grid Emission Forecast'!$B$57:$AF$57,0),FALSE)*0.000001)*(1-($E$21/100))))))</f>
        <v>3.2018494627680002E-4</v>
      </c>
      <c r="AB33" s="131">
        <f>IF($E$17=$DD$7,'Emission Factors'!$C$3,IF($E$17=$DD$8,Z33,IF($E$17=$DD$9,AA33,Z33)))</f>
        <v>3.8527994627679996E-4</v>
      </c>
      <c r="AC33" s="129">
        <f>IF(I33='Emission Factors'!$B$3,AB33,IF(I33='Emission Factors'!$B$4,'Emission Factors'!$C$4,IF(I33='Emission Factors'!$B$5,'Emission Factors'!$C$5,IF(I33='Emission Factors'!$B$6,'Emission Factors'!$C$6,IF(I33='Emission Factors'!$B$7,'Emission Factors'!$C$7,IF(I33='Emission Factors'!$B$8,'Emission Factors'!$C$8,IF(I33='Emission Factors'!$B$9,'Emission Factors'!$C$9,IF(I33='Emission Factors'!$B$10,'Emission Factors'!$C$10,IF(I33='Emission Factors'!$B$11,'Emission Factors'!$C$11,IF(I33='Emission Factors'!$B$12,'Emission Factors'!$C$12,IF(I33='Emission Factors'!$B$13,'Emission Factors'!$C$13,IF(I33='Emission Factors'!$B$14,'Emission Factors'!$C$14,0))))))))))))</f>
        <v>0</v>
      </c>
      <c r="AD33" s="138">
        <f t="shared" ref="AD33:AD63" si="12">IF(Q33&lt;&gt;"",AM33/AH33,"")</f>
        <v>-7625.5371842643108</v>
      </c>
      <c r="AE33" s="29">
        <f t="shared" ref="AE33:AE94" si="13">IF(OR(K33&lt;&gt;"",J33&lt;&gt;""),(((K33)*X33))+(J33*AB33)+(L33*Y33)-(IF(AND(G33&lt;&gt;"",I33&lt;&gt;""),(AC33*M33),0)),"")</f>
        <v>39.676870748299322</v>
      </c>
      <c r="AF33" s="103">
        <f t="shared" si="4"/>
        <v>0</v>
      </c>
      <c r="AG33" s="138">
        <f t="shared" si="5"/>
        <v>0.61391325354075932</v>
      </c>
      <c r="AH33" s="119">
        <f t="shared" si="6"/>
        <v>7.7217349291848132</v>
      </c>
      <c r="AI33" s="139">
        <f t="shared" si="7"/>
        <v>8.9343150284350408</v>
      </c>
      <c r="AJ33" s="119">
        <f t="shared" si="8"/>
        <v>8.9343150284350408</v>
      </c>
      <c r="AK33" s="119">
        <f t="shared" si="9"/>
        <v>10.611783679149262</v>
      </c>
      <c r="AL33" s="139">
        <f t="shared" si="10"/>
        <v>7.7217349291848176</v>
      </c>
      <c r="AM33" s="102">
        <f>IF(Q33&lt;&gt;"",(Q33+(R33*AH33)+(N33*(IF(I33='Emission Factors'!B4,AI33,AJ33)))-((P33*AJ33)+(O33*AI33)+(AF33*AK33))),"")</f>
        <v>-58882.376829531335</v>
      </c>
      <c r="AN33" s="65">
        <f t="shared" ref="AN33:AN94" si="14">IF(AND(AE33&lt;&gt;"",AE33&gt;0),AD33/AE33,"")</f>
        <v>-192.19099289958913</v>
      </c>
      <c r="AO33" s="86" t="str">
        <f t="shared" ref="AO33:AO66" si="15">IF(AE33&lt;0,"There is no LCAC for this recommendation as it does not result in any annualized carbon savings","")</f>
        <v/>
      </c>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2:105" x14ac:dyDescent="0.35">
      <c r="B34" s="169"/>
      <c r="C34" s="97"/>
      <c r="D34" s="6">
        <f t="shared" si="11"/>
        <v>3</v>
      </c>
      <c r="E34" s="68" t="s">
        <v>68</v>
      </c>
      <c r="F34" s="110" t="s">
        <v>69</v>
      </c>
      <c r="G34" s="55" t="s">
        <v>10</v>
      </c>
      <c r="H34" s="55"/>
      <c r="I34" s="8" t="s">
        <v>9</v>
      </c>
      <c r="J34" s="113">
        <v>0</v>
      </c>
      <c r="K34" s="40">
        <v>2590</v>
      </c>
      <c r="L34" s="40">
        <v>0</v>
      </c>
      <c r="M34" s="40">
        <v>170460</v>
      </c>
      <c r="N34" s="40">
        <v>20455</v>
      </c>
      <c r="O34" s="33">
        <v>0</v>
      </c>
      <c r="P34" s="8">
        <v>17696</v>
      </c>
      <c r="Q34" s="8">
        <v>38918</v>
      </c>
      <c r="R34" s="55">
        <v>1288</v>
      </c>
      <c r="S34" s="71">
        <f t="shared" si="0"/>
        <v>0.05</v>
      </c>
      <c r="T34" s="98">
        <v>20</v>
      </c>
      <c r="U34" s="62">
        <f t="shared" si="1"/>
        <v>3.5000000000000003E-2</v>
      </c>
      <c r="V34" s="62">
        <f t="shared" si="2"/>
        <v>3.5000000000000003E-2</v>
      </c>
      <c r="W34" s="116">
        <f t="shared" si="3"/>
        <v>7.4999999999999997E-2</v>
      </c>
      <c r="X34" s="128">
        <f>IF(G34='Emission Factors'!$B$3,AB34,IF(G34='Emission Factors'!$B$4,'Emission Factors'!$C$4,IF(G34='Emission Factors'!$B$5,'Emission Factors'!$C$5,IF(G34='Emission Factors'!$B$6,'Emission Factors'!$C$6,IF(G34='Emission Factors'!$B$7,'Emission Factors'!$C$7,IF(G34='Emission Factors'!$B$8,'Emission Factors'!$C$8,IF(G34='Emission Factors'!$B$9,'Emission Factors'!$C$9,IF(G34='Emission Factors'!$B$10,'Emission Factors'!$C$10,IF(G34='Emission Factors'!$B$11,'Emission Factors'!$C$11,IF(G34='Emission Factors'!$B$12,'Emission Factors'!$C$12,IF(G34='Emission Factors'!$B$13,'Emission Factors'!$C$13,IF(G34='Emission Factors'!$B$14,'Emission Factors'!$C$14,0))))))))))))</f>
        <v>5.2902494331065759E-2</v>
      </c>
      <c r="Y34" s="129">
        <f>IF(H34='Emission Factors'!$B$3,AB34,IF(H34='Emission Factors'!$B$4,'Emission Factors'!$C$4,IF(H34='Emission Factors'!$B$5,'Emission Factors'!$C$5,IF(H34='Emission Factors'!$B$6,'Emission Factors'!$C$6,IF(H34='Emission Factors'!$B$7,'Emission Factors'!$C$7,IF(H34='Emission Factors'!$B$8,'Emission Factors'!$C$8,IF(H34='Emission Factors'!$B$9,'Emission Factors'!$C$9,IF(H34='Emission Factors'!$B$10,'Emission Factors'!$C$10,IF(H34='Emission Factors'!$B$11,'Emission Factors'!$C$11,IF(H34='Emission Factors'!$B$12,'Emission Factors'!$C$12,IF(H34='Emission Factors'!$B$13,'Emission Factors'!$C$13,IF(H34='Emission Factors'!$B$14,'Emission Factors'!$C$14,0))))))))))))</f>
        <v>0</v>
      </c>
      <c r="Z34" s="130">
        <f>IF(AND($E$8&lt;&gt;"",$E$10&lt;&gt;""),$E$8*AL34/AH34,IF($D$15="AK",#REF!*0.000001,IF($D$15="DC",#REF!*0.000001,IF($D$15="HI",#REF!*0.000001,IF($D$15="PR",#REF!*0.000001,(VLOOKUP($D$15,'Grid Emission Forecast'!$B$4:$AF$52,MATCH(T34,'Grid Emission Forecast'!$B$4:$AF$4,0),FALSE)*0.000001)*(1-($E$21/100)))))))</f>
        <v>3.1519497313840003E-4</v>
      </c>
      <c r="AA34" s="129">
        <f>IF($D$15="AK",#REF!*0.000001,IF($D$15="DC",#REF!*0.000001,IF($D$15="HI",#REF!*0.000001,IF($D$15="PR",#REF!*0.000001,(VLOOKUP($D$15,'Grid Emission Forecast'!$B$57:$AF$105,MATCH(T34,'Grid Emission Forecast'!$B$57:$AF$57,0),FALSE)*0.000001)*(1-($E$21/100))))))</f>
        <v>3.6367747313839995E-4</v>
      </c>
      <c r="AB34" s="131">
        <f>IF($E$17=$DD$7,'Emission Factors'!$C$3,IF($E$17=$DD$8,Z34,IF($E$17=$DD$9,AA34,Z34)))</f>
        <v>3.1519497313840003E-4</v>
      </c>
      <c r="AC34" s="129">
        <f>IF(I34='Emission Factors'!$B$3,AB34,IF(I34='Emission Factors'!$B$4,'Emission Factors'!$C$4,IF(I34='Emission Factors'!$B$5,'Emission Factors'!$C$5,IF(I34='Emission Factors'!$B$6,'Emission Factors'!$C$6,IF(I34='Emission Factors'!$B$7,'Emission Factors'!$C$7,IF(I34='Emission Factors'!$B$8,'Emission Factors'!$C$8,IF(I34='Emission Factors'!$B$9,'Emission Factors'!$C$9,IF(I34='Emission Factors'!$B$10,'Emission Factors'!$C$10,IF(I34='Emission Factors'!$B$11,'Emission Factors'!$C$11,IF(I34='Emission Factors'!$B$12,'Emission Factors'!$C$12,IF(I34='Emission Factors'!$B$13,'Emission Factors'!$C$13,IF(I34='Emission Factors'!$B$14,'Emission Factors'!$C$14,0))))))))))))</f>
        <v>3.1519497313840003E-4</v>
      </c>
      <c r="AD34" s="138">
        <f t="shared" si="12"/>
        <v>8101.7284753325866</v>
      </c>
      <c r="AE34" s="29">
        <f t="shared" si="13"/>
        <v>83.289325196288644</v>
      </c>
      <c r="AF34" s="103">
        <f t="shared" si="4"/>
        <v>0</v>
      </c>
      <c r="AG34" s="138">
        <f t="shared" si="5"/>
        <v>0.37688948287300061</v>
      </c>
      <c r="AH34" s="119">
        <f t="shared" si="6"/>
        <v>12.462210342539986</v>
      </c>
      <c r="AI34" s="139">
        <f t="shared" si="7"/>
        <v>16.671300281460283</v>
      </c>
      <c r="AJ34" s="119">
        <f t="shared" si="8"/>
        <v>16.671300281460283</v>
      </c>
      <c r="AK34" s="119">
        <f t="shared" si="9"/>
        <v>24.038816179624998</v>
      </c>
      <c r="AL34" s="139">
        <f t="shared" si="10"/>
        <v>12.46221034253999</v>
      </c>
      <c r="AM34" s="102">
        <f>IF(Q34&lt;&gt;"",(Q34+(R34*AH34)+(N34*(IF(I34='Emission Factors'!B7,AI34,AJ34)))-((P34*AJ34)+(O34*AI34)+(AF34*AK34))),"")</f>
        <v>100965.44439774047</v>
      </c>
      <c r="AN34" s="65">
        <f t="shared" si="14"/>
        <v>97.272110876624055</v>
      </c>
      <c r="AO34" s="86" t="str">
        <f t="shared" si="15"/>
        <v/>
      </c>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2:105" x14ac:dyDescent="0.35">
      <c r="B35" s="169"/>
      <c r="C35" s="97"/>
      <c r="D35" s="6">
        <f t="shared" si="11"/>
        <v>4</v>
      </c>
      <c r="E35" s="68" t="s">
        <v>70</v>
      </c>
      <c r="F35" s="110" t="s">
        <v>69</v>
      </c>
      <c r="G35" s="55" t="s">
        <v>10</v>
      </c>
      <c r="H35" s="55"/>
      <c r="I35" s="8" t="s">
        <v>9</v>
      </c>
      <c r="J35" s="113">
        <v>0</v>
      </c>
      <c r="K35" s="40">
        <v>2000</v>
      </c>
      <c r="L35" s="40">
        <v>0</v>
      </c>
      <c r="M35" s="40">
        <v>287163</v>
      </c>
      <c r="N35" s="40">
        <v>3400</v>
      </c>
      <c r="O35" s="33">
        <v>0</v>
      </c>
      <c r="P35" s="8">
        <v>10942</v>
      </c>
      <c r="Q35" s="8">
        <v>120000</v>
      </c>
      <c r="R35" s="55">
        <v>8567</v>
      </c>
      <c r="S35" s="71">
        <f t="shared" si="0"/>
        <v>0.05</v>
      </c>
      <c r="T35" s="98">
        <v>20</v>
      </c>
      <c r="U35" s="62">
        <f t="shared" si="1"/>
        <v>3.5000000000000003E-2</v>
      </c>
      <c r="V35" s="62">
        <f t="shared" si="2"/>
        <v>3.5000000000000003E-2</v>
      </c>
      <c r="W35" s="116">
        <f t="shared" si="3"/>
        <v>7.4999999999999997E-2</v>
      </c>
      <c r="X35" s="128">
        <f>IF(G35='Emission Factors'!$B$3,AB35,IF(G35='Emission Factors'!$B$4,'Emission Factors'!$C$4,IF(G35='Emission Factors'!$B$5,'Emission Factors'!$C$5,IF(G35='Emission Factors'!$B$6,'Emission Factors'!$C$6,IF(G35='Emission Factors'!$B$7,'Emission Factors'!$C$7,IF(G35='Emission Factors'!$B$8,'Emission Factors'!$C$8,IF(G35='Emission Factors'!$B$9,'Emission Factors'!$C$9,IF(G35='Emission Factors'!$B$10,'Emission Factors'!$C$10,IF(G35='Emission Factors'!$B$11,'Emission Factors'!$C$11,IF(G35='Emission Factors'!$B$12,'Emission Factors'!$C$12,IF(G35='Emission Factors'!$B$13,'Emission Factors'!$C$13,IF(G35='Emission Factors'!$B$14,'Emission Factors'!$C$14,0))))))))))))</f>
        <v>5.2902494331065759E-2</v>
      </c>
      <c r="Y35" s="129">
        <f>IF(H35='Emission Factors'!$B$3,AB35,IF(H35='Emission Factors'!$B$4,'Emission Factors'!$C$4,IF(H35='Emission Factors'!$B$5,'Emission Factors'!$C$5,IF(H35='Emission Factors'!$B$6,'Emission Factors'!$C$6,IF(H35='Emission Factors'!$B$7,'Emission Factors'!$C$7,IF(H35='Emission Factors'!$B$8,'Emission Factors'!$C$8,IF(H35='Emission Factors'!$B$9,'Emission Factors'!$C$9,IF(H35='Emission Factors'!$B$10,'Emission Factors'!$C$10,IF(H35='Emission Factors'!$B$11,'Emission Factors'!$C$11,IF(H35='Emission Factors'!$B$12,'Emission Factors'!$C$12,IF(H35='Emission Factors'!$B$13,'Emission Factors'!$C$13,IF(H35='Emission Factors'!$B$14,'Emission Factors'!$C$14,0))))))))))))</f>
        <v>0</v>
      </c>
      <c r="Z35" s="130">
        <f>IF(AND($E$8&lt;&gt;"",$E$10&lt;&gt;""),$E$8*AL35/AH35,IF($D$15="AK",#REF!*0.000001,IF($D$15="DC",#REF!*0.000001,IF($D$15="HI",#REF!*0.000001,IF($D$15="PR",#REF!*0.000001,(VLOOKUP($D$15,'Grid Emission Forecast'!$B$4:$AF$52,MATCH(T35,'Grid Emission Forecast'!$B$4:$AF$4,0),FALSE)*0.000001)*(1-($E$21/100)))))))</f>
        <v>3.1519497313840003E-4</v>
      </c>
      <c r="AA35" s="129">
        <f>IF($D$15="AK",#REF!*0.000001,IF($D$15="DC",#REF!*0.000001,IF($D$15="HI",#REF!*0.000001,IF($D$15="PR",#REF!*0.000001,(VLOOKUP($D$15,'Grid Emission Forecast'!$B$57:$AF$105,MATCH(T35,'Grid Emission Forecast'!$B$57:$AF$57,0),FALSE)*0.000001)*(1-($E$21/100))))))</f>
        <v>3.6367747313839995E-4</v>
      </c>
      <c r="AB35" s="131">
        <f>IF($E$17=$DD$7,'Emission Factors'!$C$3,IF($E$17=$DD$8,Z35,IF($E$17=$DD$9,AA35,Z35)))</f>
        <v>3.1519497313840003E-4</v>
      </c>
      <c r="AC35" s="129">
        <f>IF(I35='Emission Factors'!$B$3,AB35,IF(I35='Emission Factors'!$B$4,'Emission Factors'!$C$4,IF(I35='Emission Factors'!$B$5,'Emission Factors'!$C$5,IF(I35='Emission Factors'!$B$6,'Emission Factors'!$C$6,IF(I35='Emission Factors'!$B$7,'Emission Factors'!$C$7,IF(I35='Emission Factors'!$B$8,'Emission Factors'!$C$8,IF(I35='Emission Factors'!$B$9,'Emission Factors'!$C$9,IF(I35='Emission Factors'!$B$10,'Emission Factors'!$C$10,IF(I35='Emission Factors'!$B$11,'Emission Factors'!$C$11,IF(I35='Emission Factors'!$B$12,'Emission Factors'!$C$12,IF(I35='Emission Factors'!$B$13,'Emission Factors'!$C$13,IF(I35='Emission Factors'!$B$14,'Emission Factors'!$C$14,0))))))))))))</f>
        <v>3.1519497313840003E-4</v>
      </c>
      <c r="AD35" s="138">
        <f t="shared" si="12"/>
        <v>8106.8130375638821</v>
      </c>
      <c r="AE35" s="29">
        <f t="shared" si="13"/>
        <v>15.292654590789155</v>
      </c>
      <c r="AF35" s="103">
        <f t="shared" si="4"/>
        <v>0</v>
      </c>
      <c r="AG35" s="138">
        <f t="shared" si="5"/>
        <v>0.37688948287300061</v>
      </c>
      <c r="AH35" s="119">
        <f t="shared" si="6"/>
        <v>12.462210342539986</v>
      </c>
      <c r="AI35" s="139">
        <f t="shared" si="7"/>
        <v>16.671300281460283</v>
      </c>
      <c r="AJ35" s="119">
        <f t="shared" si="8"/>
        <v>16.671300281460283</v>
      </c>
      <c r="AK35" s="119">
        <f t="shared" si="9"/>
        <v>24.038816179624998</v>
      </c>
      <c r="AL35" s="139">
        <f t="shared" si="10"/>
        <v>12.46221034253999</v>
      </c>
      <c r="AM35" s="102">
        <f>IF(Q35&lt;&gt;"",(Q35+(R35*AH35)+(N35*(IF(I35='Emission Factors'!B8,AI35,AJ35)))-((P35*AJ35)+(O35*AI35)+(AF35*AK35))),"")</f>
        <v>101028.80928176662</v>
      </c>
      <c r="AN35" s="65">
        <f t="shared" si="14"/>
        <v>530.11156365531576</v>
      </c>
      <c r="AO35" s="86" t="str">
        <f t="shared" si="15"/>
        <v/>
      </c>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2:105" x14ac:dyDescent="0.35">
      <c r="B36" s="169"/>
      <c r="C36" s="97"/>
      <c r="D36" s="6">
        <f t="shared" si="11"/>
        <v>5</v>
      </c>
      <c r="E36" s="68" t="s">
        <v>71</v>
      </c>
      <c r="F36" s="110" t="s">
        <v>72</v>
      </c>
      <c r="G36" s="55" t="s">
        <v>10</v>
      </c>
      <c r="H36" s="55"/>
      <c r="I36" s="8"/>
      <c r="J36" s="113">
        <v>51958</v>
      </c>
      <c r="K36" s="40">
        <v>2400</v>
      </c>
      <c r="L36" s="40">
        <v>0</v>
      </c>
      <c r="M36" s="40">
        <v>0</v>
      </c>
      <c r="N36" s="40"/>
      <c r="O36" s="32">
        <v>8907</v>
      </c>
      <c r="P36" s="8">
        <v>0</v>
      </c>
      <c r="Q36" s="8">
        <v>31934</v>
      </c>
      <c r="R36" s="55">
        <v>3000</v>
      </c>
      <c r="S36" s="71">
        <f t="shared" si="0"/>
        <v>0.05</v>
      </c>
      <c r="T36" s="98">
        <v>10</v>
      </c>
      <c r="U36" s="62">
        <f t="shared" si="1"/>
        <v>3.5000000000000003E-2</v>
      </c>
      <c r="V36" s="62">
        <f t="shared" si="2"/>
        <v>3.5000000000000003E-2</v>
      </c>
      <c r="W36" s="116">
        <f t="shared" si="3"/>
        <v>7.4999999999999997E-2</v>
      </c>
      <c r="X36" s="128">
        <f>IF(G36='Emission Factors'!$B$3,AB36,IF(G36='Emission Factors'!$B$4,'Emission Factors'!$C$4,IF(G36='Emission Factors'!$B$5,'Emission Factors'!$C$5,IF(G36='Emission Factors'!$B$6,'Emission Factors'!$C$6,IF(G36='Emission Factors'!$B$7,'Emission Factors'!$C$7,IF(G36='Emission Factors'!$B$8,'Emission Factors'!$C$8,IF(G36='Emission Factors'!$B$9,'Emission Factors'!$C$9,IF(G36='Emission Factors'!$B$10,'Emission Factors'!$C$10,IF(G36='Emission Factors'!$B$11,'Emission Factors'!$C$11,IF(G36='Emission Factors'!$B$12,'Emission Factors'!$C$12,IF(G36='Emission Factors'!$B$13,'Emission Factors'!$C$13,IF(G36='Emission Factors'!$B$14,'Emission Factors'!$C$14,0))))))))))))</f>
        <v>5.2902494331065759E-2</v>
      </c>
      <c r="Y36" s="129">
        <f>IF(H36='Emission Factors'!$B$3,AB36,IF(H36='Emission Factors'!$B$4,'Emission Factors'!$C$4,IF(H36='Emission Factors'!$B$5,'Emission Factors'!$C$5,IF(H36='Emission Factors'!$B$6,'Emission Factors'!$C$6,IF(H36='Emission Factors'!$B$7,'Emission Factors'!$C$7,IF(H36='Emission Factors'!$B$8,'Emission Factors'!$C$8,IF(H36='Emission Factors'!$B$9,'Emission Factors'!$C$9,IF(H36='Emission Factors'!$B$10,'Emission Factors'!$C$10,IF(H36='Emission Factors'!$B$11,'Emission Factors'!$C$11,IF(H36='Emission Factors'!$B$12,'Emission Factors'!$C$12,IF(H36='Emission Factors'!$B$13,'Emission Factors'!$C$13,IF(H36='Emission Factors'!$B$14,'Emission Factors'!$C$14,0))))))))))))</f>
        <v>0</v>
      </c>
      <c r="Z36" s="130">
        <f>IF(AND($E$8&lt;&gt;"",$E$10&lt;&gt;""),$E$8*AL36/AH36,IF($D$15="AK",#REF!*0.000001,IF($D$15="DC",#REF!*0.000001,IF($D$15="HI",#REF!*0.000001,IF($D$15="PR",#REF!*0.000001,(VLOOKUP($D$15,'Grid Emission Forecast'!$B$4:$AF$52,MATCH(T36,'Grid Emission Forecast'!$B$4:$AF$4,0),FALSE)*0.000001)*(1-($E$21/100)))))))</f>
        <v>3.8527994627679996E-4</v>
      </c>
      <c r="AA36" s="129">
        <f>IF($D$15="AK",#REF!*0.000001,IF($D$15="DC",#REF!*0.000001,IF($D$15="HI",#REF!*0.000001,IF($D$15="PR",#REF!*0.000001,(VLOOKUP($D$15,'Grid Emission Forecast'!$B$57:$AF$105,MATCH(T36,'Grid Emission Forecast'!$B$57:$AF$57,0),FALSE)*0.000001)*(1-($E$21/100))))))</f>
        <v>3.2018494627680002E-4</v>
      </c>
      <c r="AB36" s="131">
        <f>IF($E$17=$DD$7,'Emission Factors'!$C$3,IF($E$17=$DD$8,Z36,IF($E$17=$DD$9,AA36,Z36)))</f>
        <v>3.8527994627679996E-4</v>
      </c>
      <c r="AC36" s="129">
        <f>IF(I36='Emission Factors'!$B$3,AB36,IF(I36='Emission Factors'!$B$4,'Emission Factors'!$C$4,IF(I36='Emission Factors'!$B$5,'Emission Factors'!$C$5,IF(I36='Emission Factors'!$B$6,'Emission Factors'!$C$6,IF(I36='Emission Factors'!$B$7,'Emission Factors'!$C$7,IF(I36='Emission Factors'!$B$8,'Emission Factors'!$C$8,IF(I36='Emission Factors'!$B$9,'Emission Factors'!$C$9,IF(I36='Emission Factors'!$B$10,'Emission Factors'!$C$10,IF(I36='Emission Factors'!$B$11,'Emission Factors'!$C$11,IF(I36='Emission Factors'!$B$12,'Emission Factors'!$C$12,IF(I36='Emission Factors'!$B$13,'Emission Factors'!$C$13,IF(I36='Emission Factors'!$B$14,'Emission Factors'!$C$14,0))))))))))))</f>
        <v>0</v>
      </c>
      <c r="AD36" s="138">
        <f t="shared" si="12"/>
        <v>-3170.1087119939111</v>
      </c>
      <c r="AE36" s="29">
        <f t="shared" si="13"/>
        <v>146.98436184320778</v>
      </c>
      <c r="AF36" s="103">
        <f t="shared" si="4"/>
        <v>0</v>
      </c>
      <c r="AG36" s="138">
        <f t="shared" si="5"/>
        <v>0.61391325354075932</v>
      </c>
      <c r="AH36" s="119">
        <f t="shared" si="6"/>
        <v>7.7217349291848132</v>
      </c>
      <c r="AI36" s="139">
        <f t="shared" si="7"/>
        <v>8.9343150284350408</v>
      </c>
      <c r="AJ36" s="119">
        <f t="shared" si="8"/>
        <v>8.9343150284350408</v>
      </c>
      <c r="AK36" s="119">
        <f t="shared" si="9"/>
        <v>10.611783679149262</v>
      </c>
      <c r="AL36" s="139">
        <f t="shared" si="10"/>
        <v>7.7217349291848176</v>
      </c>
      <c r="AM36" s="102">
        <f>IF(Q36&lt;&gt;"",(Q36+(R36*AH36)+(N36*(IF(I36='Emission Factors'!B9,AI36,AJ36)))-((P36*AJ36)+(O36*AI36)+(AF36*AK36))),"")</f>
        <v>-24478.739170716464</v>
      </c>
      <c r="AN36" s="65">
        <f t="shared" si="14"/>
        <v>-21.567659798908078</v>
      </c>
      <c r="AO36" s="86" t="str">
        <f t="shared" si="15"/>
        <v/>
      </c>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2:105" x14ac:dyDescent="0.35">
      <c r="B37" s="169"/>
      <c r="C37" s="97"/>
      <c r="D37" s="6" t="str">
        <f t="shared" si="11"/>
        <v/>
      </c>
      <c r="E37" s="68"/>
      <c r="F37" s="110"/>
      <c r="G37" s="55"/>
      <c r="H37" s="55"/>
      <c r="I37" s="8"/>
      <c r="J37" s="113"/>
      <c r="K37" s="40"/>
      <c r="L37" s="40"/>
      <c r="M37" s="40"/>
      <c r="N37" s="40"/>
      <c r="O37" s="32"/>
      <c r="P37" s="8"/>
      <c r="Q37" s="8"/>
      <c r="R37" s="55"/>
      <c r="S37" s="71" t="str">
        <f t="shared" si="0"/>
        <v/>
      </c>
      <c r="T37" s="98" t="str">
        <f t="shared" ref="T37:T68" si="16">IF(E37&lt;&gt;"",10,"")</f>
        <v/>
      </c>
      <c r="U37" s="62" t="str">
        <f t="shared" si="1"/>
        <v/>
      </c>
      <c r="V37" s="62" t="str">
        <f t="shared" si="2"/>
        <v/>
      </c>
      <c r="W37" s="116" t="str">
        <f t="shared" si="3"/>
        <v/>
      </c>
      <c r="X37" s="128">
        <f>IF(G37='Emission Factors'!$B$3,AB37,IF(G37='Emission Factors'!$B$4,'Emission Factors'!$C$4,IF(G37='Emission Factors'!$B$5,'Emission Factors'!$C$5,IF(G37='Emission Factors'!$B$6,'Emission Factors'!$C$6,IF(G37='Emission Factors'!$B$7,'Emission Factors'!$C$7,IF(G37='Emission Factors'!$B$8,'Emission Factors'!$C$8,IF(G37='Emission Factors'!$B$9,'Emission Factors'!$C$9,IF(G37='Emission Factors'!$B$10,'Emission Factors'!$C$10,IF(G37='Emission Factors'!$B$11,'Emission Factors'!$C$11,IF(G37='Emission Factors'!$B$12,'Emission Factors'!$C$12,IF(G37='Emission Factors'!$B$13,'Emission Factors'!$C$13,IF(G37='Emission Factors'!$B$14,'Emission Factors'!$C$14,0))))))))))))</f>
        <v>0</v>
      </c>
      <c r="Y37" s="129">
        <f>IF(H37='Emission Factors'!$B$3,AB37,IF(H37='Emission Factors'!$B$4,'Emission Factors'!$C$4,IF(H37='Emission Factors'!$B$5,'Emission Factors'!$C$5,IF(H37='Emission Factors'!$B$6,'Emission Factors'!$C$6,IF(H37='Emission Factors'!$B$7,'Emission Factors'!$C$7,IF(H37='Emission Factors'!$B$8,'Emission Factors'!$C$8,IF(H37='Emission Factors'!$B$9,'Emission Factors'!$C$9,IF(H37='Emission Factors'!$B$10,'Emission Factors'!$C$10,IF(H37='Emission Factors'!$B$11,'Emission Factors'!$C$11,IF(H37='Emission Factors'!$B$12,'Emission Factors'!$C$12,IF(H37='Emission Factors'!$B$13,'Emission Factors'!$C$13,IF(H37='Emission Factors'!$B$14,'Emission Factors'!$C$14,0))))))))))))</f>
        <v>0</v>
      </c>
      <c r="Z37" s="130" t="e">
        <f>IF(AND($E$8&lt;&gt;"",$E$10&lt;&gt;""),$E$8*AL37/AH37,IF($D$15="AK",#REF!*0.000001,IF($D$15="DC",#REF!*0.000001,IF($D$15="HI",#REF!*0.000001,IF($D$15="PR",#REF!*0.000001,(VLOOKUP($D$15,'Grid Emission Forecast'!$B$4:$AF$52,MATCH(T37,'Grid Emission Forecast'!$B$4:$AF$4,0),FALSE)*0.000001)*(1-($E$21/100)))))))</f>
        <v>#N/A</v>
      </c>
      <c r="AA37" s="129" t="e">
        <f>IF($D$15="AK",#REF!*0.000001,IF($D$15="DC",#REF!*0.000001,IF($D$15="HI",#REF!*0.000001,IF($D$15="PR",#REF!*0.000001,(VLOOKUP($D$15,'Grid Emission Forecast'!$B$57:$AF$105,MATCH(T37,'Grid Emission Forecast'!$B$57:$AF$57,0),FALSE)*0.000001)*(1-($E$21/100))))))</f>
        <v>#N/A</v>
      </c>
      <c r="AB37" s="131" t="e">
        <f>IF($E$17=$DD$7,'Emission Factors'!$C$3,IF($E$17=$DD$8,Z37,IF($E$17=$DD$9,AA37,Z37)))</f>
        <v>#N/A</v>
      </c>
      <c r="AC37" s="129">
        <f>IF(I37='Emission Factors'!$B$3,AB37,IF(I37='Emission Factors'!$B$4,'Emission Factors'!$C$4,IF(I37='Emission Factors'!$B$5,'Emission Factors'!$C$5,IF(I37='Emission Factors'!$B$6,'Emission Factors'!$C$6,IF(I37='Emission Factors'!$B$7,'Emission Factors'!$C$7,IF(I37='Emission Factors'!$B$8,'Emission Factors'!$C$8,IF(I37='Emission Factors'!$B$9,'Emission Factors'!$C$9,IF(I37='Emission Factors'!$B$10,'Emission Factors'!$C$10,IF(I37='Emission Factors'!$B$11,'Emission Factors'!$C$11,IF(I37='Emission Factors'!$B$12,'Emission Factors'!$C$12,IF(I37='Emission Factors'!$B$13,'Emission Factors'!$C$13,IF(I37='Emission Factors'!$B$14,'Emission Factors'!$C$14,0))))))))))))</f>
        <v>0</v>
      </c>
      <c r="AD37" s="138" t="str">
        <f t="shared" si="12"/>
        <v/>
      </c>
      <c r="AE37" s="29" t="str">
        <f t="shared" si="13"/>
        <v/>
      </c>
      <c r="AF37" s="103">
        <f t="shared" si="4"/>
        <v>0</v>
      </c>
      <c r="AG37" s="138" t="e">
        <f t="shared" si="5"/>
        <v>#VALUE!</v>
      </c>
      <c r="AH37" s="119" t="e">
        <f t="shared" si="6"/>
        <v>#VALUE!</v>
      </c>
      <c r="AI37" s="139" t="e">
        <f t="shared" si="7"/>
        <v>#VALUE!</v>
      </c>
      <c r="AJ37" s="119" t="e">
        <f t="shared" si="8"/>
        <v>#VALUE!</v>
      </c>
      <c r="AK37" s="119" t="e">
        <f t="shared" si="9"/>
        <v>#VALUE!</v>
      </c>
      <c r="AL37" s="139" t="e">
        <f t="shared" si="10"/>
        <v>#VALUE!</v>
      </c>
      <c r="AM37" s="102" t="str">
        <f>IF(Q37&lt;&gt;"",(Q37+(R37*AH37)+(N37*(IF(I37='Emission Factors'!B10,AI37,AJ37)))-((P37*AJ37)+(O37*AI37)+(AF37*AK37))),"")</f>
        <v/>
      </c>
      <c r="AN37" s="65" t="str">
        <f t="shared" si="14"/>
        <v/>
      </c>
      <c r="AO37" s="86" t="str">
        <f t="shared" si="15"/>
        <v/>
      </c>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2:105" x14ac:dyDescent="0.35">
      <c r="B38" s="169"/>
      <c r="C38" s="97"/>
      <c r="D38" s="6" t="str">
        <f t="shared" si="11"/>
        <v/>
      </c>
      <c r="E38" s="68"/>
      <c r="F38" s="110"/>
      <c r="G38" s="55"/>
      <c r="H38" s="55"/>
      <c r="I38" s="8"/>
      <c r="J38" s="113"/>
      <c r="K38" s="40"/>
      <c r="L38" s="40"/>
      <c r="M38" s="40"/>
      <c r="N38" s="40"/>
      <c r="O38" s="33"/>
      <c r="P38" s="8"/>
      <c r="Q38" s="8"/>
      <c r="R38" s="55"/>
      <c r="S38" s="71" t="str">
        <f t="shared" si="0"/>
        <v/>
      </c>
      <c r="T38" s="98" t="str">
        <f t="shared" si="16"/>
        <v/>
      </c>
      <c r="U38" s="62" t="str">
        <f t="shared" si="1"/>
        <v/>
      </c>
      <c r="V38" s="62" t="str">
        <f t="shared" si="2"/>
        <v/>
      </c>
      <c r="W38" s="116" t="str">
        <f t="shared" si="3"/>
        <v/>
      </c>
      <c r="X38" s="128">
        <f>IF(G38='Emission Factors'!$B$3,AB38,IF(G38='Emission Factors'!$B$4,'Emission Factors'!$C$4,IF(G38='Emission Factors'!$B$5,'Emission Factors'!$C$5,IF(G38='Emission Factors'!$B$6,'Emission Factors'!$C$6,IF(G38='Emission Factors'!$B$7,'Emission Factors'!$C$7,IF(G38='Emission Factors'!$B$8,'Emission Factors'!$C$8,IF(G38='Emission Factors'!$B$9,'Emission Factors'!$C$9,IF(G38='Emission Factors'!$B$10,'Emission Factors'!$C$10,IF(G38='Emission Factors'!$B$11,'Emission Factors'!$C$11,IF(G38='Emission Factors'!$B$12,'Emission Factors'!$C$12,IF(G38='Emission Factors'!$B$13,'Emission Factors'!$C$13,IF(G38='Emission Factors'!$B$14,'Emission Factors'!$C$14,0))))))))))))</f>
        <v>0</v>
      </c>
      <c r="Y38" s="129">
        <f>IF(H38='Emission Factors'!$B$3,AB38,IF(H38='Emission Factors'!$B$4,'Emission Factors'!$C$4,IF(H38='Emission Factors'!$B$5,'Emission Factors'!$C$5,IF(H38='Emission Factors'!$B$6,'Emission Factors'!$C$6,IF(H38='Emission Factors'!$B$7,'Emission Factors'!$C$7,IF(H38='Emission Factors'!$B$8,'Emission Factors'!$C$8,IF(H38='Emission Factors'!$B$9,'Emission Factors'!$C$9,IF(H38='Emission Factors'!$B$10,'Emission Factors'!$C$10,IF(H38='Emission Factors'!$B$11,'Emission Factors'!$C$11,IF(H38='Emission Factors'!$B$12,'Emission Factors'!$C$12,IF(H38='Emission Factors'!$B$13,'Emission Factors'!$C$13,IF(H38='Emission Factors'!$B$14,'Emission Factors'!$C$14,0))))))))))))</f>
        <v>0</v>
      </c>
      <c r="Z38" s="130" t="e">
        <f>IF(AND($E$8&lt;&gt;"",$E$10&lt;&gt;""),$E$8*AL38/AH38,IF($D$15="AK",#REF!*0.000001,IF($D$15="DC",#REF!*0.000001,IF($D$15="HI",#REF!*0.000001,IF($D$15="PR",#REF!*0.000001,(VLOOKUP($D$15,'Grid Emission Forecast'!$B$4:$AF$52,MATCH(T38,'Grid Emission Forecast'!$B$4:$AF$4,0),FALSE)*0.000001)*(1-($E$21/100)))))))</f>
        <v>#N/A</v>
      </c>
      <c r="AA38" s="129" t="e">
        <f>IF($D$15="AK",#REF!*0.000001,IF($D$15="DC",#REF!*0.000001,IF($D$15="HI",#REF!*0.000001,IF($D$15="PR",#REF!*0.000001,(VLOOKUP($D$15,'Grid Emission Forecast'!$B$57:$AF$105,MATCH(T38,'Grid Emission Forecast'!$B$57:$AF$57,0),FALSE)*0.000001)*(1-($E$21/100))))))</f>
        <v>#N/A</v>
      </c>
      <c r="AB38" s="131" t="e">
        <f>IF($E$17=$DD$7,'Emission Factors'!$C$3,IF($E$17=$DD$8,Z38,IF($E$17=$DD$9,AA38,Z38)))</f>
        <v>#N/A</v>
      </c>
      <c r="AC38" s="129">
        <f>IF(I38='Emission Factors'!$B$3,AB38,IF(I38='Emission Factors'!$B$4,'Emission Factors'!$C$4,IF(I38='Emission Factors'!$B$5,'Emission Factors'!$C$5,IF(I38='Emission Factors'!$B$6,'Emission Factors'!$C$6,IF(I38='Emission Factors'!$B$7,'Emission Factors'!$C$7,IF(I38='Emission Factors'!$B$8,'Emission Factors'!$C$8,IF(I38='Emission Factors'!$B$9,'Emission Factors'!$C$9,IF(I38='Emission Factors'!$B$10,'Emission Factors'!$C$10,IF(I38='Emission Factors'!$B$11,'Emission Factors'!$C$11,IF(I38='Emission Factors'!$B$12,'Emission Factors'!$C$12,IF(I38='Emission Factors'!$B$13,'Emission Factors'!$C$13,IF(I38='Emission Factors'!$B$14,'Emission Factors'!$C$14,0))))))))))))</f>
        <v>0</v>
      </c>
      <c r="AD38" s="138" t="str">
        <f t="shared" si="12"/>
        <v/>
      </c>
      <c r="AE38" s="29" t="str">
        <f t="shared" si="13"/>
        <v/>
      </c>
      <c r="AF38" s="103">
        <f t="shared" si="4"/>
        <v>0</v>
      </c>
      <c r="AG38" s="138" t="e">
        <f t="shared" si="5"/>
        <v>#VALUE!</v>
      </c>
      <c r="AH38" s="119" t="e">
        <f t="shared" si="6"/>
        <v>#VALUE!</v>
      </c>
      <c r="AI38" s="139" t="e">
        <f t="shared" si="7"/>
        <v>#VALUE!</v>
      </c>
      <c r="AJ38" s="119" t="e">
        <f t="shared" si="8"/>
        <v>#VALUE!</v>
      </c>
      <c r="AK38" s="119" t="e">
        <f t="shared" si="9"/>
        <v>#VALUE!</v>
      </c>
      <c r="AL38" s="139" t="e">
        <f t="shared" si="10"/>
        <v>#VALUE!</v>
      </c>
      <c r="AM38" s="102" t="str">
        <f>IF(Q38&lt;&gt;"",(Q38+(R38*AH38)+(N38*(IF(I38='Emission Factors'!B11,AI38,AJ38)))-((P38*AJ38)+(O38*AI38)+(AF38*AK38))),"")</f>
        <v/>
      </c>
      <c r="AN38" s="65" t="str">
        <f t="shared" si="14"/>
        <v/>
      </c>
      <c r="AO38" s="86" t="str">
        <f t="shared" si="15"/>
        <v/>
      </c>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2:105" x14ac:dyDescent="0.35">
      <c r="B39" s="169"/>
      <c r="C39" s="97"/>
      <c r="D39" s="6" t="str">
        <f t="shared" si="11"/>
        <v/>
      </c>
      <c r="E39" s="68"/>
      <c r="F39" s="110"/>
      <c r="G39" s="55"/>
      <c r="H39" s="55"/>
      <c r="I39" s="8"/>
      <c r="J39" s="113"/>
      <c r="K39" s="40"/>
      <c r="L39" s="40"/>
      <c r="M39" s="40"/>
      <c r="N39" s="40"/>
      <c r="O39" s="33"/>
      <c r="P39" s="8"/>
      <c r="Q39" s="8"/>
      <c r="R39" s="55"/>
      <c r="S39" s="71" t="str">
        <f t="shared" si="0"/>
        <v/>
      </c>
      <c r="T39" s="98" t="str">
        <f t="shared" si="16"/>
        <v/>
      </c>
      <c r="U39" s="62" t="str">
        <f t="shared" si="1"/>
        <v/>
      </c>
      <c r="V39" s="62" t="str">
        <f t="shared" si="2"/>
        <v/>
      </c>
      <c r="W39" s="116" t="str">
        <f t="shared" si="3"/>
        <v/>
      </c>
      <c r="X39" s="128">
        <f>IF(G39='Emission Factors'!$B$3,AB39,IF(G39='Emission Factors'!$B$4,'Emission Factors'!$C$4,IF(G39='Emission Factors'!$B$5,'Emission Factors'!$C$5,IF(G39='Emission Factors'!$B$6,'Emission Factors'!$C$6,IF(G39='Emission Factors'!$B$7,'Emission Factors'!$C$7,IF(G39='Emission Factors'!$B$8,'Emission Factors'!$C$8,IF(G39='Emission Factors'!$B$9,'Emission Factors'!$C$9,IF(G39='Emission Factors'!$B$10,'Emission Factors'!$C$10,IF(G39='Emission Factors'!$B$11,'Emission Factors'!$C$11,IF(G39='Emission Factors'!$B$12,'Emission Factors'!$C$12,IF(G39='Emission Factors'!$B$13,'Emission Factors'!$C$13,IF(G39='Emission Factors'!$B$14,'Emission Factors'!$C$14,0))))))))))))</f>
        <v>0</v>
      </c>
      <c r="Y39" s="129">
        <f>IF(H39='Emission Factors'!$B$3,AB39,IF(H39='Emission Factors'!$B$4,'Emission Factors'!$C$4,IF(H39='Emission Factors'!$B$5,'Emission Factors'!$C$5,IF(H39='Emission Factors'!$B$6,'Emission Factors'!$C$6,IF(H39='Emission Factors'!$B$7,'Emission Factors'!$C$7,IF(H39='Emission Factors'!$B$8,'Emission Factors'!$C$8,IF(H39='Emission Factors'!$B$9,'Emission Factors'!$C$9,IF(H39='Emission Factors'!$B$10,'Emission Factors'!$C$10,IF(H39='Emission Factors'!$B$11,'Emission Factors'!$C$11,IF(H39='Emission Factors'!$B$12,'Emission Factors'!$C$12,IF(H39='Emission Factors'!$B$13,'Emission Factors'!$C$13,IF(H39='Emission Factors'!$B$14,'Emission Factors'!$C$14,0))))))))))))</f>
        <v>0</v>
      </c>
      <c r="Z39" s="130" t="e">
        <f>IF(AND($E$8&lt;&gt;"",$E$10&lt;&gt;""),$E$8*AL39/AH39,IF($D$15="AK",#REF!*0.000001,IF($D$15="DC",#REF!*0.000001,IF($D$15="HI",#REF!*0.000001,IF($D$15="PR",#REF!*0.000001,(VLOOKUP($D$15,'Grid Emission Forecast'!$B$4:$AF$52,MATCH(T39,'Grid Emission Forecast'!$B$4:$AF$4,0),FALSE)*0.000001)*(1-($E$21/100)))))))</f>
        <v>#N/A</v>
      </c>
      <c r="AA39" s="129" t="e">
        <f>IF($D$15="AK",#REF!*0.000001,IF($D$15="DC",#REF!*0.000001,IF($D$15="HI",#REF!*0.000001,IF($D$15="PR",#REF!*0.000001,(VLOOKUP($D$15,'Grid Emission Forecast'!$B$57:$AF$105,MATCH(T39,'Grid Emission Forecast'!$B$57:$AF$57,0),FALSE)*0.000001)*(1-($E$21/100))))))</f>
        <v>#N/A</v>
      </c>
      <c r="AB39" s="131" t="e">
        <f>IF($E$17=$DD$7,'Emission Factors'!$C$3,IF($E$17=$DD$8,Z39,IF($E$17=$DD$9,AA39,Z39)))</f>
        <v>#N/A</v>
      </c>
      <c r="AC39" s="129">
        <f>IF(I39='Emission Factors'!$B$3,AB39,IF(I39='Emission Factors'!$B$4,'Emission Factors'!$C$4,IF(I39='Emission Factors'!$B$5,'Emission Factors'!$C$5,IF(I39='Emission Factors'!$B$6,'Emission Factors'!$C$6,IF(I39='Emission Factors'!$B$7,'Emission Factors'!$C$7,IF(I39='Emission Factors'!$B$8,'Emission Factors'!$C$8,IF(I39='Emission Factors'!$B$9,'Emission Factors'!$C$9,IF(I39='Emission Factors'!$B$10,'Emission Factors'!$C$10,IF(I39='Emission Factors'!$B$11,'Emission Factors'!$C$11,IF(I39='Emission Factors'!$B$12,'Emission Factors'!$C$12,IF(I39='Emission Factors'!$B$13,'Emission Factors'!$C$13,IF(I39='Emission Factors'!$B$14,'Emission Factors'!$C$14,0))))))))))))</f>
        <v>0</v>
      </c>
      <c r="AD39" s="138" t="str">
        <f t="shared" si="12"/>
        <v/>
      </c>
      <c r="AE39" s="29" t="str">
        <f t="shared" si="13"/>
        <v/>
      </c>
      <c r="AF39" s="103">
        <f t="shared" si="4"/>
        <v>0</v>
      </c>
      <c r="AG39" s="138" t="e">
        <f t="shared" si="5"/>
        <v>#VALUE!</v>
      </c>
      <c r="AH39" s="119" t="e">
        <f t="shared" si="6"/>
        <v>#VALUE!</v>
      </c>
      <c r="AI39" s="139" t="e">
        <f t="shared" si="7"/>
        <v>#VALUE!</v>
      </c>
      <c r="AJ39" s="119" t="e">
        <f t="shared" si="8"/>
        <v>#VALUE!</v>
      </c>
      <c r="AK39" s="119" t="e">
        <f t="shared" si="9"/>
        <v>#VALUE!</v>
      </c>
      <c r="AL39" s="139" t="e">
        <f t="shared" si="10"/>
        <v>#VALUE!</v>
      </c>
      <c r="AM39" s="102" t="str">
        <f>IF(Q39&lt;&gt;"",(Q39+(R39*AH39)+(N39*(IF(I39=D22,AI39,AJ39)))-((P39*AJ39)+(O39*AI39)+(AF39*AK39))),"")</f>
        <v/>
      </c>
      <c r="AN39" s="65" t="str">
        <f t="shared" si="14"/>
        <v/>
      </c>
      <c r="AO39" s="86" t="str">
        <f t="shared" si="15"/>
        <v/>
      </c>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2:105" x14ac:dyDescent="0.35">
      <c r="B40" s="169"/>
      <c r="C40" s="97"/>
      <c r="D40" s="6" t="str">
        <f t="shared" si="11"/>
        <v/>
      </c>
      <c r="E40" s="68"/>
      <c r="F40" s="110"/>
      <c r="G40" s="55"/>
      <c r="H40" s="55"/>
      <c r="I40" s="8"/>
      <c r="J40" s="113"/>
      <c r="K40" s="40"/>
      <c r="L40" s="40"/>
      <c r="M40" s="40"/>
      <c r="N40" s="40"/>
      <c r="O40" s="33"/>
      <c r="P40" s="8"/>
      <c r="Q40" s="8"/>
      <c r="R40" s="55"/>
      <c r="S40" s="71" t="str">
        <f t="shared" si="0"/>
        <v/>
      </c>
      <c r="T40" s="98" t="str">
        <f t="shared" si="16"/>
        <v/>
      </c>
      <c r="U40" s="62" t="str">
        <f t="shared" si="1"/>
        <v/>
      </c>
      <c r="V40" s="62" t="str">
        <f t="shared" si="2"/>
        <v/>
      </c>
      <c r="W40" s="116" t="str">
        <f t="shared" si="3"/>
        <v/>
      </c>
      <c r="X40" s="128">
        <f>IF(G40='Emission Factors'!$B$3,AB40,IF(G40='Emission Factors'!$B$4,'Emission Factors'!$C$4,IF(G40='Emission Factors'!$B$5,'Emission Factors'!$C$5,IF(G40='Emission Factors'!$B$6,'Emission Factors'!$C$6,IF(G40='Emission Factors'!$B$7,'Emission Factors'!$C$7,IF(G40='Emission Factors'!$B$8,'Emission Factors'!$C$8,IF(G40='Emission Factors'!$B$9,'Emission Factors'!$C$9,IF(G40='Emission Factors'!$B$10,'Emission Factors'!$C$10,IF(G40='Emission Factors'!$B$11,'Emission Factors'!$C$11,IF(G40='Emission Factors'!$B$12,'Emission Factors'!$C$12,IF(G40='Emission Factors'!$B$13,'Emission Factors'!$C$13,IF(G40='Emission Factors'!$B$14,'Emission Factors'!$C$14,0))))))))))))</f>
        <v>0</v>
      </c>
      <c r="Y40" s="129">
        <f>IF(H40='Emission Factors'!$B$3,AB40,IF(H40='Emission Factors'!$B$4,'Emission Factors'!$C$4,IF(H40='Emission Factors'!$B$5,'Emission Factors'!$C$5,IF(H40='Emission Factors'!$B$6,'Emission Factors'!$C$6,IF(H40='Emission Factors'!$B$7,'Emission Factors'!$C$7,IF(H40='Emission Factors'!$B$8,'Emission Factors'!$C$8,IF(H40='Emission Factors'!$B$9,'Emission Factors'!$C$9,IF(H40='Emission Factors'!$B$10,'Emission Factors'!$C$10,IF(H40='Emission Factors'!$B$11,'Emission Factors'!$C$11,IF(H40='Emission Factors'!$B$12,'Emission Factors'!$C$12,IF(H40='Emission Factors'!$B$13,'Emission Factors'!$C$13,IF(H40='Emission Factors'!$B$14,'Emission Factors'!$C$14,0))))))))))))</f>
        <v>0</v>
      </c>
      <c r="Z40" s="130" t="e">
        <f>IF(AND($E$8&lt;&gt;"",$E$10&lt;&gt;""),$E$8*AL40/AH40,IF($D$15="AK",#REF!*0.000001,IF($D$15="DC",#REF!*0.000001,IF($D$15="HI",#REF!*0.000001,IF($D$15="PR",#REF!*0.000001,(VLOOKUP($D$15,'Grid Emission Forecast'!$B$4:$AF$52,MATCH(T40,'Grid Emission Forecast'!$B$4:$AF$4,0),FALSE)*0.000001)*(1-($E$21/100)))))))</f>
        <v>#N/A</v>
      </c>
      <c r="AA40" s="129" t="e">
        <f>IF($D$15="AK",#REF!*0.000001,IF($D$15="DC",#REF!*0.000001,IF($D$15="HI",#REF!*0.000001,IF($D$15="PR",#REF!*0.000001,(VLOOKUP($D$15,'Grid Emission Forecast'!$B$57:$AF$105,MATCH(T40,'Grid Emission Forecast'!$B$57:$AF$57,0),FALSE)*0.000001)*(1-($E$21/100))))))</f>
        <v>#N/A</v>
      </c>
      <c r="AB40" s="131" t="e">
        <f>IF($E$17=$DD$7,'Emission Factors'!$C$3,IF($E$17=$DD$8,Z40,IF($E$17=$DD$9,AA40,Z40)))</f>
        <v>#N/A</v>
      </c>
      <c r="AC40" s="129">
        <f>IF(I40='Emission Factors'!$B$3,AB40,IF(I40='Emission Factors'!$B$4,'Emission Factors'!$C$4,IF(I40='Emission Factors'!$B$5,'Emission Factors'!$C$5,IF(I40='Emission Factors'!$B$6,'Emission Factors'!$C$6,IF(I40='Emission Factors'!$B$7,'Emission Factors'!$C$7,IF(I40='Emission Factors'!$B$8,'Emission Factors'!$C$8,IF(I40='Emission Factors'!$B$9,'Emission Factors'!$C$9,IF(I40='Emission Factors'!$B$10,'Emission Factors'!$C$10,IF(I40='Emission Factors'!$B$11,'Emission Factors'!$C$11,IF(I40='Emission Factors'!$B$12,'Emission Factors'!$C$12,IF(I40='Emission Factors'!$B$13,'Emission Factors'!$C$13,IF(I40='Emission Factors'!$B$14,'Emission Factors'!$C$14,0))))))))))))</f>
        <v>0</v>
      </c>
      <c r="AD40" s="138" t="str">
        <f t="shared" si="12"/>
        <v/>
      </c>
      <c r="AE40" s="29" t="str">
        <f t="shared" si="13"/>
        <v/>
      </c>
      <c r="AF40" s="103">
        <f t="shared" si="4"/>
        <v>0</v>
      </c>
      <c r="AG40" s="138" t="e">
        <f t="shared" si="5"/>
        <v>#VALUE!</v>
      </c>
      <c r="AH40" s="119" t="e">
        <f t="shared" si="6"/>
        <v>#VALUE!</v>
      </c>
      <c r="AI40" s="139" t="e">
        <f t="shared" si="7"/>
        <v>#VALUE!</v>
      </c>
      <c r="AJ40" s="119" t="e">
        <f t="shared" si="8"/>
        <v>#VALUE!</v>
      </c>
      <c r="AK40" s="119" t="e">
        <f t="shared" si="9"/>
        <v>#VALUE!</v>
      </c>
      <c r="AL40" s="139" t="e">
        <f t="shared" si="10"/>
        <v>#VALUE!</v>
      </c>
      <c r="AM40" s="102" t="str">
        <f>IF(Q40&lt;&gt;"",(Q40+(R40*AH40)+(N40*(IF(I40=D23,AI40,AJ40)))-((P40*AJ40)+(O40*AI40)+(AF40*AK40))),"")</f>
        <v/>
      </c>
      <c r="AN40" s="65" t="str">
        <f t="shared" si="14"/>
        <v/>
      </c>
      <c r="AO40" s="86" t="str">
        <f t="shared" si="15"/>
        <v/>
      </c>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2:105" x14ac:dyDescent="0.35">
      <c r="B41" s="169"/>
      <c r="C41" s="97"/>
      <c r="D41" s="6" t="str">
        <f t="shared" si="11"/>
        <v/>
      </c>
      <c r="E41" s="68"/>
      <c r="F41" s="110"/>
      <c r="G41" s="55"/>
      <c r="H41" s="55"/>
      <c r="I41" s="8"/>
      <c r="J41" s="113"/>
      <c r="K41" s="40"/>
      <c r="L41" s="40"/>
      <c r="M41" s="40"/>
      <c r="N41" s="40"/>
      <c r="O41" s="33"/>
      <c r="P41" s="8"/>
      <c r="Q41" s="8"/>
      <c r="R41" s="55"/>
      <c r="S41" s="71" t="str">
        <f t="shared" si="0"/>
        <v/>
      </c>
      <c r="T41" s="98" t="str">
        <f t="shared" si="16"/>
        <v/>
      </c>
      <c r="U41" s="62" t="str">
        <f t="shared" si="1"/>
        <v/>
      </c>
      <c r="V41" s="62" t="str">
        <f t="shared" si="2"/>
        <v/>
      </c>
      <c r="W41" s="116" t="str">
        <f t="shared" si="3"/>
        <v/>
      </c>
      <c r="X41" s="128">
        <f>IF(G41='Emission Factors'!$B$3,AB41,IF(G41='Emission Factors'!$B$4,'Emission Factors'!$C$4,IF(G41='Emission Factors'!$B$5,'Emission Factors'!$C$5,IF(G41='Emission Factors'!$B$6,'Emission Factors'!$C$6,IF(G41='Emission Factors'!$B$7,'Emission Factors'!$C$7,IF(G41='Emission Factors'!$B$8,'Emission Factors'!$C$8,IF(G41='Emission Factors'!$B$9,'Emission Factors'!$C$9,IF(G41='Emission Factors'!$B$10,'Emission Factors'!$C$10,IF(G41='Emission Factors'!$B$11,'Emission Factors'!$C$11,IF(G41='Emission Factors'!$B$12,'Emission Factors'!$C$12,IF(G41='Emission Factors'!$B$13,'Emission Factors'!$C$13,IF(G41='Emission Factors'!$B$14,'Emission Factors'!$C$14,0))))))))))))</f>
        <v>0</v>
      </c>
      <c r="Y41" s="129">
        <f>IF(H41='Emission Factors'!$B$3,AB41,IF(H41='Emission Factors'!$B$4,'Emission Factors'!$C$4,IF(H41='Emission Factors'!$B$5,'Emission Factors'!$C$5,IF(H41='Emission Factors'!$B$6,'Emission Factors'!$C$6,IF(H41='Emission Factors'!$B$7,'Emission Factors'!$C$7,IF(H41='Emission Factors'!$B$8,'Emission Factors'!$C$8,IF(H41='Emission Factors'!$B$9,'Emission Factors'!$C$9,IF(H41='Emission Factors'!$B$10,'Emission Factors'!$C$10,IF(H41='Emission Factors'!$B$11,'Emission Factors'!$C$11,IF(H41='Emission Factors'!$B$12,'Emission Factors'!$C$12,IF(H41='Emission Factors'!$B$13,'Emission Factors'!$C$13,IF(H41='Emission Factors'!$B$14,'Emission Factors'!$C$14,0))))))))))))</f>
        <v>0</v>
      </c>
      <c r="Z41" s="130" t="e">
        <f>IF(AND($E$8&lt;&gt;"",$E$10&lt;&gt;""),$E$8*AL41/AH41,IF($D$15="AK",#REF!*0.000001,IF($D$15="DC",#REF!*0.000001,IF($D$15="HI",#REF!*0.000001,IF($D$15="PR",#REF!*0.000001,(VLOOKUP($D$15,'Grid Emission Forecast'!$B$4:$AF$52,MATCH(T41,'Grid Emission Forecast'!$B$4:$AF$4,0),FALSE)*0.000001)*(1-($E$21/100)))))))</f>
        <v>#N/A</v>
      </c>
      <c r="AA41" s="129" t="e">
        <f>IF($D$15="AK",#REF!*0.000001,IF($D$15="DC",#REF!*0.000001,IF($D$15="HI",#REF!*0.000001,IF($D$15="PR",#REF!*0.000001,(VLOOKUP($D$15,'Grid Emission Forecast'!$B$57:$AF$105,MATCH(T41,'Grid Emission Forecast'!$B$57:$AF$57,0),FALSE)*0.000001)*(1-($E$21/100))))))</f>
        <v>#N/A</v>
      </c>
      <c r="AB41" s="131" t="e">
        <f>IF($E$17=$DD$7,'Emission Factors'!$C$3,IF($E$17=$DD$8,Z41,IF($E$17=$DD$9,AA41,Z41)))</f>
        <v>#N/A</v>
      </c>
      <c r="AC41" s="129">
        <f>IF(I41='Emission Factors'!$B$3,AB41,IF(I41='Emission Factors'!$B$4,'Emission Factors'!$C$4,IF(I41='Emission Factors'!$B$5,'Emission Factors'!$C$5,IF(I41='Emission Factors'!$B$6,'Emission Factors'!$C$6,IF(I41='Emission Factors'!$B$7,'Emission Factors'!$C$7,IF(I41='Emission Factors'!$B$8,'Emission Factors'!$C$8,IF(I41='Emission Factors'!$B$9,'Emission Factors'!$C$9,IF(I41='Emission Factors'!$B$10,'Emission Factors'!$C$10,IF(I41='Emission Factors'!$B$11,'Emission Factors'!$C$11,IF(I41='Emission Factors'!$B$12,'Emission Factors'!$C$12,IF(I41='Emission Factors'!$B$13,'Emission Factors'!$C$13,IF(I41='Emission Factors'!$B$14,'Emission Factors'!$C$14,0))))))))))))</f>
        <v>0</v>
      </c>
      <c r="AD41" s="138" t="str">
        <f t="shared" si="12"/>
        <v/>
      </c>
      <c r="AE41" s="29" t="str">
        <f t="shared" si="13"/>
        <v/>
      </c>
      <c r="AF41" s="103">
        <f t="shared" si="4"/>
        <v>0</v>
      </c>
      <c r="AG41" s="138" t="e">
        <f t="shared" si="5"/>
        <v>#VALUE!</v>
      </c>
      <c r="AH41" s="119" t="e">
        <f t="shared" si="6"/>
        <v>#VALUE!</v>
      </c>
      <c r="AI41" s="139" t="e">
        <f t="shared" si="7"/>
        <v>#VALUE!</v>
      </c>
      <c r="AJ41" s="119" t="e">
        <f t="shared" si="8"/>
        <v>#VALUE!</v>
      </c>
      <c r="AK41" s="119" t="e">
        <f t="shared" si="9"/>
        <v>#VALUE!</v>
      </c>
      <c r="AL41" s="139" t="e">
        <f t="shared" si="10"/>
        <v>#VALUE!</v>
      </c>
      <c r="AM41" s="102" t="str">
        <f>IF(Q41&lt;&gt;"",(Q41+(R41*AH41)+(N41*(IF(I41=D24,AI41,AJ41)))-((P41*AJ41)+(O41*AI41)+(AF41*AK41))),"")</f>
        <v/>
      </c>
      <c r="AN41" s="65" t="str">
        <f t="shared" si="14"/>
        <v/>
      </c>
      <c r="AO41" s="86" t="str">
        <f t="shared" si="15"/>
        <v/>
      </c>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row>
    <row r="42" spans="2:105" x14ac:dyDescent="0.35">
      <c r="B42" s="169"/>
      <c r="C42" s="97"/>
      <c r="D42" s="6" t="str">
        <f t="shared" si="11"/>
        <v/>
      </c>
      <c r="E42" s="68"/>
      <c r="F42" s="110"/>
      <c r="G42" s="55"/>
      <c r="H42" s="55"/>
      <c r="I42" s="8"/>
      <c r="J42" s="113"/>
      <c r="K42" s="40"/>
      <c r="L42" s="40"/>
      <c r="M42" s="40"/>
      <c r="N42" s="40"/>
      <c r="O42" s="33"/>
      <c r="P42" s="8"/>
      <c r="Q42" s="8"/>
      <c r="R42" s="55"/>
      <c r="S42" s="71" t="str">
        <f t="shared" si="0"/>
        <v/>
      </c>
      <c r="T42" s="98" t="str">
        <f t="shared" si="16"/>
        <v/>
      </c>
      <c r="U42" s="62" t="str">
        <f t="shared" si="1"/>
        <v/>
      </c>
      <c r="V42" s="62" t="str">
        <f t="shared" si="2"/>
        <v/>
      </c>
      <c r="W42" s="116" t="str">
        <f t="shared" si="3"/>
        <v/>
      </c>
      <c r="X42" s="128">
        <f>IF(G42='Emission Factors'!$B$3,AB42,IF(G42='Emission Factors'!$B$4,'Emission Factors'!$C$4,IF(G42='Emission Factors'!$B$5,'Emission Factors'!$C$5,IF(G42='Emission Factors'!$B$6,'Emission Factors'!$C$6,IF(G42='Emission Factors'!$B$7,'Emission Factors'!$C$7,IF(G42='Emission Factors'!$B$8,'Emission Factors'!$C$8,IF(G42='Emission Factors'!$B$9,'Emission Factors'!$C$9,IF(G42='Emission Factors'!$B$10,'Emission Factors'!$C$10,IF(G42='Emission Factors'!$B$11,'Emission Factors'!$C$11,IF(G42='Emission Factors'!$B$12,'Emission Factors'!$C$12,IF(G42='Emission Factors'!$B$13,'Emission Factors'!$C$13,IF(G42='Emission Factors'!$B$14,'Emission Factors'!$C$14,0))))))))))))</f>
        <v>0</v>
      </c>
      <c r="Y42" s="129">
        <f>IF(H42='Emission Factors'!$B$3,AB42,IF(H42='Emission Factors'!$B$4,'Emission Factors'!$C$4,IF(H42='Emission Factors'!$B$5,'Emission Factors'!$C$5,IF(H42='Emission Factors'!$B$6,'Emission Factors'!$C$6,IF(H42='Emission Factors'!$B$7,'Emission Factors'!$C$7,IF(H42='Emission Factors'!$B$8,'Emission Factors'!$C$8,IF(H42='Emission Factors'!$B$9,'Emission Factors'!$C$9,IF(H42='Emission Factors'!$B$10,'Emission Factors'!$C$10,IF(H42='Emission Factors'!$B$11,'Emission Factors'!$C$11,IF(H42='Emission Factors'!$B$12,'Emission Factors'!$C$12,IF(H42='Emission Factors'!$B$13,'Emission Factors'!$C$13,IF(H42='Emission Factors'!$B$14,'Emission Factors'!$C$14,0))))))))))))</f>
        <v>0</v>
      </c>
      <c r="Z42" s="130" t="e">
        <f>IF(AND($E$8&lt;&gt;"",$E$10&lt;&gt;""),$E$8*AL42/AH42,IF($D$15="AK",#REF!*0.000001,IF($D$15="DC",#REF!*0.000001,IF($D$15="HI",#REF!*0.000001,IF($D$15="PR",#REF!*0.000001,(VLOOKUP($D$15,'Grid Emission Forecast'!$B$4:$AF$52,MATCH(T42,'Grid Emission Forecast'!$B$4:$AF$4,0),FALSE)*0.000001)*(1-($E$21/100)))))))</f>
        <v>#N/A</v>
      </c>
      <c r="AA42" s="129" t="e">
        <f>IF($D$15="AK",#REF!*0.000001,IF($D$15="DC",#REF!*0.000001,IF($D$15="HI",#REF!*0.000001,IF($D$15="PR",#REF!*0.000001,(VLOOKUP($D$15,'Grid Emission Forecast'!$B$57:$AF$105,MATCH(T42,'Grid Emission Forecast'!$B$57:$AF$57,0),FALSE)*0.000001)*(1-($E$21/100))))))</f>
        <v>#N/A</v>
      </c>
      <c r="AB42" s="131" t="e">
        <f>IF($E$17=$DD$7,'Emission Factors'!$C$3,IF($E$17=$DD$8,Z42,IF($E$17=$DD$9,AA42,Z42)))</f>
        <v>#N/A</v>
      </c>
      <c r="AC42" s="129">
        <f>IF(I42='Emission Factors'!$B$3,AB42,IF(I42='Emission Factors'!$B$4,'Emission Factors'!$C$4,IF(I42='Emission Factors'!$B$5,'Emission Factors'!$C$5,IF(I42='Emission Factors'!$B$6,'Emission Factors'!$C$6,IF(I42='Emission Factors'!$B$7,'Emission Factors'!$C$7,IF(I42='Emission Factors'!$B$8,'Emission Factors'!$C$8,IF(I42='Emission Factors'!$B$9,'Emission Factors'!$C$9,IF(I42='Emission Factors'!$B$10,'Emission Factors'!$C$10,IF(I42='Emission Factors'!$B$11,'Emission Factors'!$C$11,IF(I42='Emission Factors'!$B$12,'Emission Factors'!$C$12,IF(I42='Emission Factors'!$B$13,'Emission Factors'!$C$13,IF(I42='Emission Factors'!$B$14,'Emission Factors'!$C$14,0))))))))))))</f>
        <v>0</v>
      </c>
      <c r="AD42" s="138" t="str">
        <f t="shared" si="12"/>
        <v/>
      </c>
      <c r="AE42" s="29" t="str">
        <f t="shared" si="13"/>
        <v/>
      </c>
      <c r="AF42" s="103">
        <f t="shared" si="4"/>
        <v>0</v>
      </c>
      <c r="AG42" s="138" t="e">
        <f t="shared" si="5"/>
        <v>#VALUE!</v>
      </c>
      <c r="AH42" s="119" t="e">
        <f t="shared" si="6"/>
        <v>#VALUE!</v>
      </c>
      <c r="AI42" s="139" t="e">
        <f t="shared" si="7"/>
        <v>#VALUE!</v>
      </c>
      <c r="AJ42" s="119" t="e">
        <f t="shared" si="8"/>
        <v>#VALUE!</v>
      </c>
      <c r="AK42" s="119" t="e">
        <f t="shared" si="9"/>
        <v>#VALUE!</v>
      </c>
      <c r="AL42" s="139" t="e">
        <f t="shared" si="10"/>
        <v>#VALUE!</v>
      </c>
      <c r="AM42" s="102" t="str">
        <f t="shared" ref="AM42:AM66" si="17">IF(Q42&lt;&gt;"",(Q42+(R42*AH42)+(N42*(IF(I42=D29,AI42,AJ42)))-((P42*AJ42)+(O42*AI42)+(AF42*AK42))),"")</f>
        <v/>
      </c>
      <c r="AN42" s="65" t="str">
        <f t="shared" si="14"/>
        <v/>
      </c>
      <c r="AO42" s="86" t="str">
        <f t="shared" si="15"/>
        <v/>
      </c>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row>
    <row r="43" spans="2:105" x14ac:dyDescent="0.35">
      <c r="B43" s="169"/>
      <c r="C43" s="97"/>
      <c r="D43" s="6" t="str">
        <f t="shared" si="11"/>
        <v/>
      </c>
      <c r="E43" s="68"/>
      <c r="F43" s="110"/>
      <c r="G43" s="55"/>
      <c r="H43" s="55"/>
      <c r="I43" s="8"/>
      <c r="J43" s="113"/>
      <c r="K43" s="40"/>
      <c r="L43" s="40"/>
      <c r="M43" s="40"/>
      <c r="N43" s="40"/>
      <c r="O43" s="33"/>
      <c r="P43" s="8"/>
      <c r="Q43" s="8"/>
      <c r="R43" s="55"/>
      <c r="S43" s="71" t="str">
        <f t="shared" si="0"/>
        <v/>
      </c>
      <c r="T43" s="98" t="str">
        <f t="shared" si="16"/>
        <v/>
      </c>
      <c r="U43" s="62" t="str">
        <f t="shared" si="1"/>
        <v/>
      </c>
      <c r="V43" s="62" t="str">
        <f t="shared" si="2"/>
        <v/>
      </c>
      <c r="W43" s="116" t="str">
        <f t="shared" si="3"/>
        <v/>
      </c>
      <c r="X43" s="128">
        <f>IF(G43='Emission Factors'!$B$3,AB43,IF(G43='Emission Factors'!$B$4,'Emission Factors'!$C$4,IF(G43='Emission Factors'!$B$5,'Emission Factors'!$C$5,IF(G43='Emission Factors'!$B$6,'Emission Factors'!$C$6,IF(G43='Emission Factors'!$B$7,'Emission Factors'!$C$7,IF(G43='Emission Factors'!$B$8,'Emission Factors'!$C$8,IF(G43='Emission Factors'!$B$9,'Emission Factors'!$C$9,IF(G43='Emission Factors'!$B$10,'Emission Factors'!$C$10,IF(G43='Emission Factors'!$B$11,'Emission Factors'!$C$11,IF(G43='Emission Factors'!$B$12,'Emission Factors'!$C$12,IF(G43='Emission Factors'!$B$13,'Emission Factors'!$C$13,IF(G43='Emission Factors'!$B$14,'Emission Factors'!$C$14,0))))))))))))</f>
        <v>0</v>
      </c>
      <c r="Y43" s="129">
        <f>IF(H43='Emission Factors'!$B$3,AB43,IF(H43='Emission Factors'!$B$4,'Emission Factors'!$C$4,IF(H43='Emission Factors'!$B$5,'Emission Factors'!$C$5,IF(H43='Emission Factors'!$B$6,'Emission Factors'!$C$6,IF(H43='Emission Factors'!$B$7,'Emission Factors'!$C$7,IF(H43='Emission Factors'!$B$8,'Emission Factors'!$C$8,IF(H43='Emission Factors'!$B$9,'Emission Factors'!$C$9,IF(H43='Emission Factors'!$B$10,'Emission Factors'!$C$10,IF(H43='Emission Factors'!$B$11,'Emission Factors'!$C$11,IF(H43='Emission Factors'!$B$12,'Emission Factors'!$C$12,IF(H43='Emission Factors'!$B$13,'Emission Factors'!$C$13,IF(H43='Emission Factors'!$B$14,'Emission Factors'!$C$14,0))))))))))))</f>
        <v>0</v>
      </c>
      <c r="Z43" s="130" t="e">
        <f>IF(AND($E$8&lt;&gt;"",$E$10&lt;&gt;""),$E$8*AL43/AH43,IF($D$15="AK",#REF!*0.000001,IF($D$15="DC",#REF!*0.000001,IF($D$15="HI",#REF!*0.000001,IF($D$15="PR",#REF!*0.000001,(VLOOKUP($D$15,'Grid Emission Forecast'!$B$4:$AF$52,MATCH(T43,'Grid Emission Forecast'!$B$4:$AF$4,0),FALSE)*0.000001)*(1-($E$21/100)))))))</f>
        <v>#N/A</v>
      </c>
      <c r="AA43" s="129" t="e">
        <f>IF($D$15="AK",#REF!*0.000001,IF($D$15="DC",#REF!*0.000001,IF($D$15="HI",#REF!*0.000001,IF($D$15="PR",#REF!*0.000001,(VLOOKUP($D$15,'Grid Emission Forecast'!$B$57:$AF$105,MATCH(T43,'Grid Emission Forecast'!$B$57:$AF$57,0),FALSE)*0.000001)*(1-($E$21/100))))))</f>
        <v>#N/A</v>
      </c>
      <c r="AB43" s="131" t="e">
        <f>IF($E$17=$DD$7,'Emission Factors'!$C$3,IF($E$17=$DD$8,Z43,IF($E$17=$DD$9,AA43,Z43)))</f>
        <v>#N/A</v>
      </c>
      <c r="AC43" s="129">
        <f>IF(I43='Emission Factors'!$B$3,AB43,IF(I43='Emission Factors'!$B$4,'Emission Factors'!$C$4,IF(I43='Emission Factors'!$B$5,'Emission Factors'!$C$5,IF(I43='Emission Factors'!$B$6,'Emission Factors'!$C$6,IF(I43='Emission Factors'!$B$7,'Emission Factors'!$C$7,IF(I43='Emission Factors'!$B$8,'Emission Factors'!$C$8,IF(I43='Emission Factors'!$B$9,'Emission Factors'!$C$9,IF(I43='Emission Factors'!$B$10,'Emission Factors'!$C$10,IF(I43='Emission Factors'!$B$11,'Emission Factors'!$C$11,IF(I43='Emission Factors'!$B$12,'Emission Factors'!$C$12,IF(I43='Emission Factors'!$B$13,'Emission Factors'!$C$13,IF(I43='Emission Factors'!$B$14,'Emission Factors'!$C$14,0))))))))))))</f>
        <v>0</v>
      </c>
      <c r="AD43" s="138" t="str">
        <f t="shared" si="12"/>
        <v/>
      </c>
      <c r="AE43" s="29" t="str">
        <f t="shared" si="13"/>
        <v/>
      </c>
      <c r="AF43" s="103">
        <f t="shared" si="4"/>
        <v>0</v>
      </c>
      <c r="AG43" s="138" t="e">
        <f t="shared" si="5"/>
        <v>#VALUE!</v>
      </c>
      <c r="AH43" s="119" t="e">
        <f t="shared" si="6"/>
        <v>#VALUE!</v>
      </c>
      <c r="AI43" s="139" t="e">
        <f t="shared" si="7"/>
        <v>#VALUE!</v>
      </c>
      <c r="AJ43" s="119" t="e">
        <f t="shared" si="8"/>
        <v>#VALUE!</v>
      </c>
      <c r="AK43" s="119" t="e">
        <f t="shared" si="9"/>
        <v>#VALUE!</v>
      </c>
      <c r="AL43" s="139" t="e">
        <f t="shared" si="10"/>
        <v>#VALUE!</v>
      </c>
      <c r="AM43" s="102" t="str">
        <f t="shared" si="17"/>
        <v/>
      </c>
      <c r="AN43" s="65" t="str">
        <f t="shared" si="14"/>
        <v/>
      </c>
      <c r="AO43" s="86" t="str">
        <f t="shared" si="15"/>
        <v/>
      </c>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row>
    <row r="44" spans="2:105" x14ac:dyDescent="0.35">
      <c r="B44" s="169"/>
      <c r="C44" s="97"/>
      <c r="D44" s="6" t="str">
        <f t="shared" si="11"/>
        <v/>
      </c>
      <c r="E44" s="68"/>
      <c r="F44" s="110"/>
      <c r="G44" s="55"/>
      <c r="H44" s="55"/>
      <c r="I44" s="8"/>
      <c r="J44" s="113"/>
      <c r="K44" s="40"/>
      <c r="L44" s="40"/>
      <c r="M44" s="40"/>
      <c r="N44" s="40"/>
      <c r="O44" s="33"/>
      <c r="P44" s="8"/>
      <c r="Q44" s="8"/>
      <c r="R44" s="55"/>
      <c r="S44" s="71" t="str">
        <f t="shared" si="0"/>
        <v/>
      </c>
      <c r="T44" s="98" t="str">
        <f t="shared" si="16"/>
        <v/>
      </c>
      <c r="U44" s="62" t="str">
        <f t="shared" si="1"/>
        <v/>
      </c>
      <c r="V44" s="62" t="str">
        <f t="shared" si="2"/>
        <v/>
      </c>
      <c r="W44" s="116" t="str">
        <f t="shared" si="3"/>
        <v/>
      </c>
      <c r="X44" s="128">
        <f>IF(G44='Emission Factors'!$B$3,AB44,IF(G44='Emission Factors'!$B$4,'Emission Factors'!$C$4,IF(G44='Emission Factors'!$B$5,'Emission Factors'!$C$5,IF(G44='Emission Factors'!$B$6,'Emission Factors'!$C$6,IF(G44='Emission Factors'!$B$7,'Emission Factors'!$C$7,IF(G44='Emission Factors'!$B$8,'Emission Factors'!$C$8,IF(G44='Emission Factors'!$B$9,'Emission Factors'!$C$9,IF(G44='Emission Factors'!$B$10,'Emission Factors'!$C$10,IF(G44='Emission Factors'!$B$11,'Emission Factors'!$C$11,IF(G44='Emission Factors'!$B$12,'Emission Factors'!$C$12,IF(G44='Emission Factors'!$B$13,'Emission Factors'!$C$13,IF(G44='Emission Factors'!$B$14,'Emission Factors'!$C$14,0))))))))))))</f>
        <v>0</v>
      </c>
      <c r="Y44" s="129">
        <f>IF(H44='Emission Factors'!$B$3,AB44,IF(H44='Emission Factors'!$B$4,'Emission Factors'!$C$4,IF(H44='Emission Factors'!$B$5,'Emission Factors'!$C$5,IF(H44='Emission Factors'!$B$6,'Emission Factors'!$C$6,IF(H44='Emission Factors'!$B$7,'Emission Factors'!$C$7,IF(H44='Emission Factors'!$B$8,'Emission Factors'!$C$8,IF(H44='Emission Factors'!$B$9,'Emission Factors'!$C$9,IF(H44='Emission Factors'!$B$10,'Emission Factors'!$C$10,IF(H44='Emission Factors'!$B$11,'Emission Factors'!$C$11,IF(H44='Emission Factors'!$B$12,'Emission Factors'!$C$12,IF(H44='Emission Factors'!$B$13,'Emission Factors'!$C$13,IF(H44='Emission Factors'!$B$14,'Emission Factors'!$C$14,0))))))))))))</f>
        <v>0</v>
      </c>
      <c r="Z44" s="130" t="e">
        <f>IF(AND($E$8&lt;&gt;"",$E$10&lt;&gt;""),$E$8*AL44/AH44,IF($D$15="AK",#REF!*0.000001,IF($D$15="DC",#REF!*0.000001,IF($D$15="HI",#REF!*0.000001,IF($D$15="PR",#REF!*0.000001,(VLOOKUP($D$15,'Grid Emission Forecast'!$B$4:$AF$52,MATCH(T44,'Grid Emission Forecast'!$B$4:$AF$4,0),FALSE)*0.000001)*(1-($E$21/100)))))))</f>
        <v>#N/A</v>
      </c>
      <c r="AA44" s="129" t="e">
        <f>IF($D$15="AK",#REF!*0.000001,IF($D$15="DC",#REF!*0.000001,IF($D$15="HI",#REF!*0.000001,IF($D$15="PR",#REF!*0.000001,(VLOOKUP($D$15,'Grid Emission Forecast'!$B$57:$AF$105,MATCH(T44,'Grid Emission Forecast'!$B$57:$AF$57,0),FALSE)*0.000001)*(1-($E$21/100))))))</f>
        <v>#N/A</v>
      </c>
      <c r="AB44" s="131" t="e">
        <f>IF($E$17=$DD$7,'Emission Factors'!$C$3,IF($E$17=$DD$8,Z44,IF($E$17=$DD$9,AA44,Z44)))</f>
        <v>#N/A</v>
      </c>
      <c r="AC44" s="129">
        <f>IF(I44='Emission Factors'!$B$3,AB44,IF(I44='Emission Factors'!$B$4,'Emission Factors'!$C$4,IF(I44='Emission Factors'!$B$5,'Emission Factors'!$C$5,IF(I44='Emission Factors'!$B$6,'Emission Factors'!$C$6,IF(I44='Emission Factors'!$B$7,'Emission Factors'!$C$7,IF(I44='Emission Factors'!$B$8,'Emission Factors'!$C$8,IF(I44='Emission Factors'!$B$9,'Emission Factors'!$C$9,IF(I44='Emission Factors'!$B$10,'Emission Factors'!$C$10,IF(I44='Emission Factors'!$B$11,'Emission Factors'!$C$11,IF(I44='Emission Factors'!$B$12,'Emission Factors'!$C$12,IF(I44='Emission Factors'!$B$13,'Emission Factors'!$C$13,IF(I44='Emission Factors'!$B$14,'Emission Factors'!$C$14,0))))))))))))</f>
        <v>0</v>
      </c>
      <c r="AD44" s="138" t="str">
        <f t="shared" si="12"/>
        <v/>
      </c>
      <c r="AE44" s="29" t="str">
        <f t="shared" si="13"/>
        <v/>
      </c>
      <c r="AF44" s="103">
        <f t="shared" si="4"/>
        <v>0</v>
      </c>
      <c r="AG44" s="138" t="e">
        <f t="shared" si="5"/>
        <v>#VALUE!</v>
      </c>
      <c r="AH44" s="119" t="e">
        <f t="shared" si="6"/>
        <v>#VALUE!</v>
      </c>
      <c r="AI44" s="139" t="e">
        <f t="shared" si="7"/>
        <v>#VALUE!</v>
      </c>
      <c r="AJ44" s="119" t="e">
        <f t="shared" si="8"/>
        <v>#VALUE!</v>
      </c>
      <c r="AK44" s="119" t="e">
        <f t="shared" si="9"/>
        <v>#VALUE!</v>
      </c>
      <c r="AL44" s="139" t="e">
        <f t="shared" si="10"/>
        <v>#VALUE!</v>
      </c>
      <c r="AM44" s="102" t="str">
        <f t="shared" si="17"/>
        <v/>
      </c>
      <c r="AN44" s="65" t="str">
        <f t="shared" si="14"/>
        <v/>
      </c>
      <c r="AO44" s="86" t="str">
        <f t="shared" si="15"/>
        <v/>
      </c>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2:105" x14ac:dyDescent="0.35">
      <c r="B45" s="169"/>
      <c r="C45" s="97"/>
      <c r="D45" s="6" t="str">
        <f t="shared" si="11"/>
        <v/>
      </c>
      <c r="E45" s="68"/>
      <c r="F45" s="110"/>
      <c r="G45" s="55"/>
      <c r="H45" s="55"/>
      <c r="I45" s="8"/>
      <c r="J45" s="113"/>
      <c r="K45" s="40"/>
      <c r="L45" s="40"/>
      <c r="M45" s="40"/>
      <c r="N45" s="40"/>
      <c r="O45" s="33"/>
      <c r="P45" s="8"/>
      <c r="Q45" s="8"/>
      <c r="R45" s="55"/>
      <c r="S45" s="71" t="str">
        <f t="shared" si="0"/>
        <v/>
      </c>
      <c r="T45" s="98" t="str">
        <f t="shared" si="16"/>
        <v/>
      </c>
      <c r="U45" s="62" t="str">
        <f t="shared" si="1"/>
        <v/>
      </c>
      <c r="V45" s="62" t="str">
        <f t="shared" si="2"/>
        <v/>
      </c>
      <c r="W45" s="116" t="str">
        <f t="shared" si="3"/>
        <v/>
      </c>
      <c r="X45" s="128">
        <f>IF(G45='Emission Factors'!$B$3,AB45,IF(G45='Emission Factors'!$B$4,'Emission Factors'!$C$4,IF(G45='Emission Factors'!$B$5,'Emission Factors'!$C$5,IF(G45='Emission Factors'!$B$6,'Emission Factors'!$C$6,IF(G45='Emission Factors'!$B$7,'Emission Factors'!$C$7,IF(G45='Emission Factors'!$B$8,'Emission Factors'!$C$8,IF(G45='Emission Factors'!$B$9,'Emission Factors'!$C$9,IF(G45='Emission Factors'!$B$10,'Emission Factors'!$C$10,IF(G45='Emission Factors'!$B$11,'Emission Factors'!$C$11,IF(G45='Emission Factors'!$B$12,'Emission Factors'!$C$12,IF(G45='Emission Factors'!$B$13,'Emission Factors'!$C$13,IF(G45='Emission Factors'!$B$14,'Emission Factors'!$C$14,0))))))))))))</f>
        <v>0</v>
      </c>
      <c r="Y45" s="129">
        <f>IF(H45='Emission Factors'!$B$3,AB45,IF(H45='Emission Factors'!$B$4,'Emission Factors'!$C$4,IF(H45='Emission Factors'!$B$5,'Emission Factors'!$C$5,IF(H45='Emission Factors'!$B$6,'Emission Factors'!$C$6,IF(H45='Emission Factors'!$B$7,'Emission Factors'!$C$7,IF(H45='Emission Factors'!$B$8,'Emission Factors'!$C$8,IF(H45='Emission Factors'!$B$9,'Emission Factors'!$C$9,IF(H45='Emission Factors'!$B$10,'Emission Factors'!$C$10,IF(H45='Emission Factors'!$B$11,'Emission Factors'!$C$11,IF(H45='Emission Factors'!$B$12,'Emission Factors'!$C$12,IF(H45='Emission Factors'!$B$13,'Emission Factors'!$C$13,IF(H45='Emission Factors'!$B$14,'Emission Factors'!$C$14,0))))))))))))</f>
        <v>0</v>
      </c>
      <c r="Z45" s="130" t="e">
        <f>IF(AND($E$8&lt;&gt;"",$E$10&lt;&gt;""),$E$8*AL45/AH45,IF($D$15="AK",#REF!*0.000001,IF($D$15="DC",#REF!*0.000001,IF($D$15="HI",#REF!*0.000001,IF($D$15="PR",#REF!*0.000001,(VLOOKUP($D$15,'Grid Emission Forecast'!$B$4:$AF$52,MATCH(T45,'Grid Emission Forecast'!$B$4:$AF$4,0),FALSE)*0.000001)*(1-($E$21/100)))))))</f>
        <v>#N/A</v>
      </c>
      <c r="AA45" s="129" t="e">
        <f>IF($D$15="AK",#REF!*0.000001,IF($D$15="DC",#REF!*0.000001,IF($D$15="HI",#REF!*0.000001,IF($D$15="PR",#REF!*0.000001,(VLOOKUP($D$15,'Grid Emission Forecast'!$B$57:$AF$105,MATCH(T45,'Grid Emission Forecast'!$B$57:$AF$57,0),FALSE)*0.000001)*(1-($E$21/100))))))</f>
        <v>#N/A</v>
      </c>
      <c r="AB45" s="131" t="e">
        <f>IF($E$17=$DD$7,'Emission Factors'!$C$3,IF($E$17=$DD$8,Z45,IF($E$17=$DD$9,AA45,Z45)))</f>
        <v>#N/A</v>
      </c>
      <c r="AC45" s="129">
        <f>IF(I45='Emission Factors'!$B$3,AB45,IF(I45='Emission Factors'!$B$4,'Emission Factors'!$C$4,IF(I45='Emission Factors'!$B$5,'Emission Factors'!$C$5,IF(I45='Emission Factors'!$B$6,'Emission Factors'!$C$6,IF(I45='Emission Factors'!$B$7,'Emission Factors'!$C$7,IF(I45='Emission Factors'!$B$8,'Emission Factors'!$C$8,IF(I45='Emission Factors'!$B$9,'Emission Factors'!$C$9,IF(I45='Emission Factors'!$B$10,'Emission Factors'!$C$10,IF(I45='Emission Factors'!$B$11,'Emission Factors'!$C$11,IF(I45='Emission Factors'!$B$12,'Emission Factors'!$C$12,IF(I45='Emission Factors'!$B$13,'Emission Factors'!$C$13,IF(I45='Emission Factors'!$B$14,'Emission Factors'!$C$14,0))))))))))))</f>
        <v>0</v>
      </c>
      <c r="AD45" s="138" t="str">
        <f t="shared" si="12"/>
        <v/>
      </c>
      <c r="AE45" s="29" t="str">
        <f t="shared" si="13"/>
        <v/>
      </c>
      <c r="AF45" s="103">
        <f t="shared" si="4"/>
        <v>0</v>
      </c>
      <c r="AG45" s="138" t="e">
        <f t="shared" si="5"/>
        <v>#VALUE!</v>
      </c>
      <c r="AH45" s="119" t="e">
        <f t="shared" si="6"/>
        <v>#VALUE!</v>
      </c>
      <c r="AI45" s="139" t="e">
        <f t="shared" si="7"/>
        <v>#VALUE!</v>
      </c>
      <c r="AJ45" s="119" t="e">
        <f t="shared" si="8"/>
        <v>#VALUE!</v>
      </c>
      <c r="AK45" s="119" t="e">
        <f t="shared" si="9"/>
        <v>#VALUE!</v>
      </c>
      <c r="AL45" s="139" t="e">
        <f t="shared" si="10"/>
        <v>#VALUE!</v>
      </c>
      <c r="AM45" s="102" t="str">
        <f t="shared" si="17"/>
        <v/>
      </c>
      <c r="AN45" s="65" t="str">
        <f t="shared" si="14"/>
        <v/>
      </c>
      <c r="AO45" s="86" t="str">
        <f t="shared" si="15"/>
        <v/>
      </c>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row>
    <row r="46" spans="2:105" x14ac:dyDescent="0.35">
      <c r="B46" s="169"/>
      <c r="C46" s="97"/>
      <c r="D46" s="6" t="str">
        <f t="shared" si="11"/>
        <v/>
      </c>
      <c r="E46" s="68"/>
      <c r="F46" s="110"/>
      <c r="G46" s="55"/>
      <c r="H46" s="55"/>
      <c r="I46" s="8"/>
      <c r="J46" s="113"/>
      <c r="K46" s="40"/>
      <c r="L46" s="40"/>
      <c r="M46" s="40"/>
      <c r="N46" s="40"/>
      <c r="O46" s="33"/>
      <c r="P46" s="8"/>
      <c r="Q46" s="8"/>
      <c r="R46" s="55"/>
      <c r="S46" s="71" t="str">
        <f t="shared" si="0"/>
        <v/>
      </c>
      <c r="T46" s="98" t="str">
        <f t="shared" si="16"/>
        <v/>
      </c>
      <c r="U46" s="62" t="str">
        <f t="shared" si="1"/>
        <v/>
      </c>
      <c r="V46" s="62" t="str">
        <f t="shared" si="2"/>
        <v/>
      </c>
      <c r="W46" s="116" t="str">
        <f t="shared" si="3"/>
        <v/>
      </c>
      <c r="X46" s="128">
        <f>IF(G46='Emission Factors'!$B$3,AB46,IF(G46='Emission Factors'!$B$4,'Emission Factors'!$C$4,IF(G46='Emission Factors'!$B$5,'Emission Factors'!$C$5,IF(G46='Emission Factors'!$B$6,'Emission Factors'!$C$6,IF(G46='Emission Factors'!$B$7,'Emission Factors'!$C$7,IF(G46='Emission Factors'!$B$8,'Emission Factors'!$C$8,IF(G46='Emission Factors'!$B$9,'Emission Factors'!$C$9,IF(G46='Emission Factors'!$B$10,'Emission Factors'!$C$10,IF(G46='Emission Factors'!$B$11,'Emission Factors'!$C$11,IF(G46='Emission Factors'!$B$12,'Emission Factors'!$C$12,IF(G46='Emission Factors'!$B$13,'Emission Factors'!$C$13,IF(G46='Emission Factors'!$B$14,'Emission Factors'!$C$14,0))))))))))))</f>
        <v>0</v>
      </c>
      <c r="Y46" s="129">
        <f>IF(H46='Emission Factors'!$B$3,AB46,IF(H46='Emission Factors'!$B$4,'Emission Factors'!$C$4,IF(H46='Emission Factors'!$B$5,'Emission Factors'!$C$5,IF(H46='Emission Factors'!$B$6,'Emission Factors'!$C$6,IF(H46='Emission Factors'!$B$7,'Emission Factors'!$C$7,IF(H46='Emission Factors'!$B$8,'Emission Factors'!$C$8,IF(H46='Emission Factors'!$B$9,'Emission Factors'!$C$9,IF(H46='Emission Factors'!$B$10,'Emission Factors'!$C$10,IF(H46='Emission Factors'!$B$11,'Emission Factors'!$C$11,IF(H46='Emission Factors'!$B$12,'Emission Factors'!$C$12,IF(H46='Emission Factors'!$B$13,'Emission Factors'!$C$13,IF(H46='Emission Factors'!$B$14,'Emission Factors'!$C$14,0))))))))))))</f>
        <v>0</v>
      </c>
      <c r="Z46" s="130" t="e">
        <f>IF(AND($E$8&lt;&gt;"",$E$10&lt;&gt;""),$E$8*AL46/AH46,IF($D$15="AK",#REF!*0.000001,IF($D$15="DC",#REF!*0.000001,IF($D$15="HI",#REF!*0.000001,IF($D$15="PR",#REF!*0.000001,(VLOOKUP($D$15,'Grid Emission Forecast'!$B$4:$AF$52,MATCH(T46,'Grid Emission Forecast'!$B$4:$AF$4,0),FALSE)*0.000001)*(1-($E$21/100)))))))</f>
        <v>#N/A</v>
      </c>
      <c r="AA46" s="129" t="e">
        <f>IF($D$15="AK",#REF!*0.000001,IF($D$15="DC",#REF!*0.000001,IF($D$15="HI",#REF!*0.000001,IF($D$15="PR",#REF!*0.000001,(VLOOKUP($D$15,'Grid Emission Forecast'!$B$57:$AF$105,MATCH(T46,'Grid Emission Forecast'!$B$57:$AF$57,0),FALSE)*0.000001)*(1-($E$21/100))))))</f>
        <v>#N/A</v>
      </c>
      <c r="AB46" s="131" t="e">
        <f>IF($E$17=$DD$7,'Emission Factors'!$C$3,IF($E$17=$DD$8,Z46,IF($E$17=$DD$9,AA46,Z46)))</f>
        <v>#N/A</v>
      </c>
      <c r="AC46" s="129">
        <f>IF(I46='Emission Factors'!$B$3,AB46,IF(I46='Emission Factors'!$B$4,'Emission Factors'!$C$4,IF(I46='Emission Factors'!$B$5,'Emission Factors'!$C$5,IF(I46='Emission Factors'!$B$6,'Emission Factors'!$C$6,IF(I46='Emission Factors'!$B$7,'Emission Factors'!$C$7,IF(I46='Emission Factors'!$B$8,'Emission Factors'!$C$8,IF(I46='Emission Factors'!$B$9,'Emission Factors'!$C$9,IF(I46='Emission Factors'!$B$10,'Emission Factors'!$C$10,IF(I46='Emission Factors'!$B$11,'Emission Factors'!$C$11,IF(I46='Emission Factors'!$B$12,'Emission Factors'!$C$12,IF(I46='Emission Factors'!$B$13,'Emission Factors'!$C$13,IF(I46='Emission Factors'!$B$14,'Emission Factors'!$C$14,0))))))))))))</f>
        <v>0</v>
      </c>
      <c r="AD46" s="138" t="str">
        <f t="shared" si="12"/>
        <v/>
      </c>
      <c r="AE46" s="29" t="str">
        <f t="shared" si="13"/>
        <v/>
      </c>
      <c r="AF46" s="103">
        <f t="shared" si="4"/>
        <v>0</v>
      </c>
      <c r="AG46" s="138" t="e">
        <f t="shared" si="5"/>
        <v>#VALUE!</v>
      </c>
      <c r="AH46" s="119" t="e">
        <f t="shared" si="6"/>
        <v>#VALUE!</v>
      </c>
      <c r="AI46" s="139" t="e">
        <f t="shared" si="7"/>
        <v>#VALUE!</v>
      </c>
      <c r="AJ46" s="119" t="e">
        <f t="shared" si="8"/>
        <v>#VALUE!</v>
      </c>
      <c r="AK46" s="119" t="e">
        <f t="shared" si="9"/>
        <v>#VALUE!</v>
      </c>
      <c r="AL46" s="139" t="e">
        <f t="shared" si="10"/>
        <v>#VALUE!</v>
      </c>
      <c r="AM46" s="102" t="str">
        <f t="shared" si="17"/>
        <v/>
      </c>
      <c r="AN46" s="65" t="str">
        <f t="shared" si="14"/>
        <v/>
      </c>
      <c r="AO46" s="86" t="str">
        <f t="shared" si="15"/>
        <v/>
      </c>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2:105" x14ac:dyDescent="0.35">
      <c r="B47" s="169"/>
      <c r="C47" s="97"/>
      <c r="D47" s="6" t="str">
        <f t="shared" si="11"/>
        <v/>
      </c>
      <c r="E47" s="68"/>
      <c r="F47" s="110"/>
      <c r="G47" s="55"/>
      <c r="H47" s="55"/>
      <c r="I47" s="8"/>
      <c r="J47" s="113"/>
      <c r="K47" s="40"/>
      <c r="L47" s="40"/>
      <c r="M47" s="40"/>
      <c r="N47" s="40"/>
      <c r="O47" s="33"/>
      <c r="P47" s="8"/>
      <c r="Q47" s="8"/>
      <c r="R47" s="55"/>
      <c r="S47" s="71" t="str">
        <f t="shared" si="0"/>
        <v/>
      </c>
      <c r="T47" s="98" t="str">
        <f t="shared" si="16"/>
        <v/>
      </c>
      <c r="U47" s="62" t="str">
        <f t="shared" si="1"/>
        <v/>
      </c>
      <c r="V47" s="62" t="str">
        <f t="shared" si="2"/>
        <v/>
      </c>
      <c r="W47" s="116" t="str">
        <f t="shared" si="3"/>
        <v/>
      </c>
      <c r="X47" s="128">
        <f>IF(G47='Emission Factors'!$B$3,AB47,IF(G47='Emission Factors'!$B$4,'Emission Factors'!$C$4,IF(G47='Emission Factors'!$B$5,'Emission Factors'!$C$5,IF(G47='Emission Factors'!$B$6,'Emission Factors'!$C$6,IF(G47='Emission Factors'!$B$7,'Emission Factors'!$C$7,IF(G47='Emission Factors'!$B$8,'Emission Factors'!$C$8,IF(G47='Emission Factors'!$B$9,'Emission Factors'!$C$9,IF(G47='Emission Factors'!$B$10,'Emission Factors'!$C$10,IF(G47='Emission Factors'!$B$11,'Emission Factors'!$C$11,IF(G47='Emission Factors'!$B$12,'Emission Factors'!$C$12,IF(G47='Emission Factors'!$B$13,'Emission Factors'!$C$13,IF(G47='Emission Factors'!$B$14,'Emission Factors'!$C$14,0))))))))))))</f>
        <v>0</v>
      </c>
      <c r="Y47" s="129">
        <f>IF(H47='Emission Factors'!$B$3,AB47,IF(H47='Emission Factors'!$B$4,'Emission Factors'!$C$4,IF(H47='Emission Factors'!$B$5,'Emission Factors'!$C$5,IF(H47='Emission Factors'!$B$6,'Emission Factors'!$C$6,IF(H47='Emission Factors'!$B$7,'Emission Factors'!$C$7,IF(H47='Emission Factors'!$B$8,'Emission Factors'!$C$8,IF(H47='Emission Factors'!$B$9,'Emission Factors'!$C$9,IF(H47='Emission Factors'!$B$10,'Emission Factors'!$C$10,IF(H47='Emission Factors'!$B$11,'Emission Factors'!$C$11,IF(H47='Emission Factors'!$B$12,'Emission Factors'!$C$12,IF(H47='Emission Factors'!$B$13,'Emission Factors'!$C$13,IF(H47='Emission Factors'!$B$14,'Emission Factors'!$C$14,0))))))))))))</f>
        <v>0</v>
      </c>
      <c r="Z47" s="130" t="e">
        <f>IF(AND($E$8&lt;&gt;"",$E$10&lt;&gt;""),$E$8*AL47/AH47,IF($D$15="AK",#REF!*0.000001,IF($D$15="DC",#REF!*0.000001,IF($D$15="HI",#REF!*0.000001,IF($D$15="PR",#REF!*0.000001,(VLOOKUP($D$15,'Grid Emission Forecast'!$B$4:$AF$52,MATCH(T47,'Grid Emission Forecast'!$B$4:$AF$4,0),FALSE)*0.000001)*(1-($E$21/100)))))))</f>
        <v>#N/A</v>
      </c>
      <c r="AA47" s="129" t="e">
        <f>IF($D$15="AK",#REF!*0.000001,IF($D$15="DC",#REF!*0.000001,IF($D$15="HI",#REF!*0.000001,IF($D$15="PR",#REF!*0.000001,(VLOOKUP($D$15,'Grid Emission Forecast'!$B$57:$AF$105,MATCH(T47,'Grid Emission Forecast'!$B$57:$AF$57,0),FALSE)*0.000001)*(1-($E$21/100))))))</f>
        <v>#N/A</v>
      </c>
      <c r="AB47" s="131" t="e">
        <f>IF($E$17=$DD$7,'Emission Factors'!$C$3,IF($E$17=$DD$8,Z47,IF($E$17=$DD$9,AA47,Z47)))</f>
        <v>#N/A</v>
      </c>
      <c r="AC47" s="129">
        <f>IF(I47='Emission Factors'!$B$3,AB47,IF(I47='Emission Factors'!$B$4,'Emission Factors'!$C$4,IF(I47='Emission Factors'!$B$5,'Emission Factors'!$C$5,IF(I47='Emission Factors'!$B$6,'Emission Factors'!$C$6,IF(I47='Emission Factors'!$B$7,'Emission Factors'!$C$7,IF(I47='Emission Factors'!$B$8,'Emission Factors'!$C$8,IF(I47='Emission Factors'!$B$9,'Emission Factors'!$C$9,IF(I47='Emission Factors'!$B$10,'Emission Factors'!$C$10,IF(I47='Emission Factors'!$B$11,'Emission Factors'!$C$11,IF(I47='Emission Factors'!$B$12,'Emission Factors'!$C$12,IF(I47='Emission Factors'!$B$13,'Emission Factors'!$C$13,IF(I47='Emission Factors'!$B$14,'Emission Factors'!$C$14,0))))))))))))</f>
        <v>0</v>
      </c>
      <c r="AD47" s="138" t="str">
        <f t="shared" si="12"/>
        <v/>
      </c>
      <c r="AE47" s="29" t="str">
        <f t="shared" si="13"/>
        <v/>
      </c>
      <c r="AF47" s="103">
        <f t="shared" si="4"/>
        <v>0</v>
      </c>
      <c r="AG47" s="138" t="e">
        <f t="shared" si="5"/>
        <v>#VALUE!</v>
      </c>
      <c r="AH47" s="119" t="e">
        <f t="shared" si="6"/>
        <v>#VALUE!</v>
      </c>
      <c r="AI47" s="139" t="e">
        <f t="shared" si="7"/>
        <v>#VALUE!</v>
      </c>
      <c r="AJ47" s="119" t="e">
        <f t="shared" si="8"/>
        <v>#VALUE!</v>
      </c>
      <c r="AK47" s="119" t="e">
        <f t="shared" si="9"/>
        <v>#VALUE!</v>
      </c>
      <c r="AL47" s="139" t="e">
        <f t="shared" si="10"/>
        <v>#VALUE!</v>
      </c>
      <c r="AM47" s="102" t="str">
        <f t="shared" si="17"/>
        <v/>
      </c>
      <c r="AN47" s="65" t="str">
        <f t="shared" si="14"/>
        <v/>
      </c>
      <c r="AO47" s="86" t="str">
        <f t="shared" si="15"/>
        <v/>
      </c>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2:105" x14ac:dyDescent="0.35">
      <c r="B48" s="169"/>
      <c r="C48" s="97"/>
      <c r="D48" s="6" t="str">
        <f t="shared" si="11"/>
        <v/>
      </c>
      <c r="E48" s="68"/>
      <c r="F48" s="110"/>
      <c r="G48" s="55"/>
      <c r="H48" s="55"/>
      <c r="I48" s="8"/>
      <c r="J48" s="113"/>
      <c r="K48" s="40"/>
      <c r="L48" s="40"/>
      <c r="M48" s="40"/>
      <c r="N48" s="40"/>
      <c r="O48" s="33"/>
      <c r="P48" s="8"/>
      <c r="Q48" s="8"/>
      <c r="R48" s="55"/>
      <c r="S48" s="71" t="str">
        <f t="shared" si="0"/>
        <v/>
      </c>
      <c r="T48" s="98" t="str">
        <f t="shared" si="16"/>
        <v/>
      </c>
      <c r="U48" s="62" t="str">
        <f t="shared" si="1"/>
        <v/>
      </c>
      <c r="V48" s="62" t="str">
        <f t="shared" si="2"/>
        <v/>
      </c>
      <c r="W48" s="116" t="str">
        <f t="shared" si="3"/>
        <v/>
      </c>
      <c r="X48" s="128">
        <f>IF(G48='Emission Factors'!$B$3,AB48,IF(G48='Emission Factors'!$B$4,'Emission Factors'!$C$4,IF(G48='Emission Factors'!$B$5,'Emission Factors'!$C$5,IF(G48='Emission Factors'!$B$6,'Emission Factors'!$C$6,IF(G48='Emission Factors'!$B$7,'Emission Factors'!$C$7,IF(G48='Emission Factors'!$B$8,'Emission Factors'!$C$8,IF(G48='Emission Factors'!$B$9,'Emission Factors'!$C$9,IF(G48='Emission Factors'!$B$10,'Emission Factors'!$C$10,IF(G48='Emission Factors'!$B$11,'Emission Factors'!$C$11,IF(G48='Emission Factors'!$B$12,'Emission Factors'!$C$12,IF(G48='Emission Factors'!$B$13,'Emission Factors'!$C$13,IF(G48='Emission Factors'!$B$14,'Emission Factors'!$C$14,0))))))))))))</f>
        <v>0</v>
      </c>
      <c r="Y48" s="129">
        <f>IF(H48='Emission Factors'!$B$3,AB48,IF(H48='Emission Factors'!$B$4,'Emission Factors'!$C$4,IF(H48='Emission Factors'!$B$5,'Emission Factors'!$C$5,IF(H48='Emission Factors'!$B$6,'Emission Factors'!$C$6,IF(H48='Emission Factors'!$B$7,'Emission Factors'!$C$7,IF(H48='Emission Factors'!$B$8,'Emission Factors'!$C$8,IF(H48='Emission Factors'!$B$9,'Emission Factors'!$C$9,IF(H48='Emission Factors'!$B$10,'Emission Factors'!$C$10,IF(H48='Emission Factors'!$B$11,'Emission Factors'!$C$11,IF(H48='Emission Factors'!$B$12,'Emission Factors'!$C$12,IF(H48='Emission Factors'!$B$13,'Emission Factors'!$C$13,IF(H48='Emission Factors'!$B$14,'Emission Factors'!$C$14,0))))))))))))</f>
        <v>0</v>
      </c>
      <c r="Z48" s="130" t="e">
        <f>IF(AND($E$8&lt;&gt;"",$E$10&lt;&gt;""),$E$8*AL48/AH48,IF($D$15="AK",#REF!*0.000001,IF($D$15="DC",#REF!*0.000001,IF($D$15="HI",#REF!*0.000001,IF($D$15="PR",#REF!*0.000001,(VLOOKUP($D$15,'Grid Emission Forecast'!$B$4:$AF$52,MATCH(T48,'Grid Emission Forecast'!$B$4:$AF$4,0),FALSE)*0.000001)*(1-($E$21/100)))))))</f>
        <v>#N/A</v>
      </c>
      <c r="AA48" s="129" t="e">
        <f>IF($D$15="AK",#REF!*0.000001,IF($D$15="DC",#REF!*0.000001,IF($D$15="HI",#REF!*0.000001,IF($D$15="PR",#REF!*0.000001,(VLOOKUP($D$15,'Grid Emission Forecast'!$B$57:$AF$105,MATCH(T48,'Grid Emission Forecast'!$B$57:$AF$57,0),FALSE)*0.000001)*(1-($E$21/100))))))</f>
        <v>#N/A</v>
      </c>
      <c r="AB48" s="131" t="e">
        <f>IF($E$17=$DD$7,'Emission Factors'!$C$3,IF($E$17=$DD$8,Z48,IF($E$17=$DD$9,AA48,Z48)))</f>
        <v>#N/A</v>
      </c>
      <c r="AC48" s="129">
        <f>IF(I48='Emission Factors'!$B$3,AB48,IF(I48='Emission Factors'!$B$4,'Emission Factors'!$C$4,IF(I48='Emission Factors'!$B$5,'Emission Factors'!$C$5,IF(I48='Emission Factors'!$B$6,'Emission Factors'!$C$6,IF(I48='Emission Factors'!$B$7,'Emission Factors'!$C$7,IF(I48='Emission Factors'!$B$8,'Emission Factors'!$C$8,IF(I48='Emission Factors'!$B$9,'Emission Factors'!$C$9,IF(I48='Emission Factors'!$B$10,'Emission Factors'!$C$10,IF(I48='Emission Factors'!$B$11,'Emission Factors'!$C$11,IF(I48='Emission Factors'!$B$12,'Emission Factors'!$C$12,IF(I48='Emission Factors'!$B$13,'Emission Factors'!$C$13,IF(I48='Emission Factors'!$B$14,'Emission Factors'!$C$14,0))))))))))))</f>
        <v>0</v>
      </c>
      <c r="AD48" s="138" t="str">
        <f t="shared" si="12"/>
        <v/>
      </c>
      <c r="AE48" s="29" t="str">
        <f t="shared" si="13"/>
        <v/>
      </c>
      <c r="AF48" s="103">
        <f t="shared" si="4"/>
        <v>0</v>
      </c>
      <c r="AG48" s="138" t="e">
        <f t="shared" si="5"/>
        <v>#VALUE!</v>
      </c>
      <c r="AH48" s="119" t="e">
        <f t="shared" si="6"/>
        <v>#VALUE!</v>
      </c>
      <c r="AI48" s="139" t="e">
        <f t="shared" si="7"/>
        <v>#VALUE!</v>
      </c>
      <c r="AJ48" s="119" t="e">
        <f t="shared" si="8"/>
        <v>#VALUE!</v>
      </c>
      <c r="AK48" s="119" t="e">
        <f t="shared" si="9"/>
        <v>#VALUE!</v>
      </c>
      <c r="AL48" s="139" t="e">
        <f t="shared" si="10"/>
        <v>#VALUE!</v>
      </c>
      <c r="AM48" s="102" t="str">
        <f t="shared" si="17"/>
        <v/>
      </c>
      <c r="AN48" s="65" t="str">
        <f t="shared" si="14"/>
        <v/>
      </c>
      <c r="AO48" s="86" t="str">
        <f t="shared" si="15"/>
        <v/>
      </c>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2:105" x14ac:dyDescent="0.35">
      <c r="B49" s="169"/>
      <c r="C49" s="97"/>
      <c r="D49" s="6" t="str">
        <f t="shared" si="11"/>
        <v/>
      </c>
      <c r="E49" s="68"/>
      <c r="F49" s="110"/>
      <c r="G49" s="55"/>
      <c r="H49" s="55"/>
      <c r="I49" s="8"/>
      <c r="J49" s="113"/>
      <c r="K49" s="40"/>
      <c r="L49" s="40"/>
      <c r="M49" s="40"/>
      <c r="N49" s="40"/>
      <c r="O49" s="33"/>
      <c r="P49" s="8"/>
      <c r="Q49" s="8"/>
      <c r="R49" s="55"/>
      <c r="S49" s="71" t="str">
        <f t="shared" si="0"/>
        <v/>
      </c>
      <c r="T49" s="98" t="str">
        <f t="shared" si="16"/>
        <v/>
      </c>
      <c r="U49" s="62" t="str">
        <f t="shared" si="1"/>
        <v/>
      </c>
      <c r="V49" s="62" t="str">
        <f t="shared" si="2"/>
        <v/>
      </c>
      <c r="W49" s="116" t="str">
        <f t="shared" si="3"/>
        <v/>
      </c>
      <c r="X49" s="128">
        <f>IF(G49='Emission Factors'!$B$3,AB49,IF(G49='Emission Factors'!$B$4,'Emission Factors'!$C$4,IF(G49='Emission Factors'!$B$5,'Emission Factors'!$C$5,IF(G49='Emission Factors'!$B$6,'Emission Factors'!$C$6,IF(G49='Emission Factors'!$B$7,'Emission Factors'!$C$7,IF(G49='Emission Factors'!$B$8,'Emission Factors'!$C$8,IF(G49='Emission Factors'!$B$9,'Emission Factors'!$C$9,IF(G49='Emission Factors'!$B$10,'Emission Factors'!$C$10,IF(G49='Emission Factors'!$B$11,'Emission Factors'!$C$11,IF(G49='Emission Factors'!$B$12,'Emission Factors'!$C$12,IF(G49='Emission Factors'!$B$13,'Emission Factors'!$C$13,IF(G49='Emission Factors'!$B$14,'Emission Factors'!$C$14,0))))))))))))</f>
        <v>0</v>
      </c>
      <c r="Y49" s="129">
        <f>IF(H49='Emission Factors'!$B$3,AB49,IF(H49='Emission Factors'!$B$4,'Emission Factors'!$C$4,IF(H49='Emission Factors'!$B$5,'Emission Factors'!$C$5,IF(H49='Emission Factors'!$B$6,'Emission Factors'!$C$6,IF(H49='Emission Factors'!$B$7,'Emission Factors'!$C$7,IF(H49='Emission Factors'!$B$8,'Emission Factors'!$C$8,IF(H49='Emission Factors'!$B$9,'Emission Factors'!$C$9,IF(H49='Emission Factors'!$B$10,'Emission Factors'!$C$10,IF(H49='Emission Factors'!$B$11,'Emission Factors'!$C$11,IF(H49='Emission Factors'!$B$12,'Emission Factors'!$C$12,IF(H49='Emission Factors'!$B$13,'Emission Factors'!$C$13,IF(H49='Emission Factors'!$B$14,'Emission Factors'!$C$14,0))))))))))))</f>
        <v>0</v>
      </c>
      <c r="Z49" s="130" t="e">
        <f>IF(AND($E$8&lt;&gt;"",$E$10&lt;&gt;""),$E$8*AL49/AH49,IF($D$15="AK",#REF!*0.000001,IF($D$15="DC",#REF!*0.000001,IF($D$15="HI",#REF!*0.000001,IF($D$15="PR",#REF!*0.000001,(VLOOKUP($D$15,'Grid Emission Forecast'!$B$4:$AF$52,MATCH(T49,'Grid Emission Forecast'!$B$4:$AF$4,0),FALSE)*0.000001)*(1-($E$21/100)))))))</f>
        <v>#N/A</v>
      </c>
      <c r="AA49" s="129" t="e">
        <f>IF($D$15="AK",#REF!*0.000001,IF($D$15="DC",#REF!*0.000001,IF($D$15="HI",#REF!*0.000001,IF($D$15="PR",#REF!*0.000001,(VLOOKUP($D$15,'Grid Emission Forecast'!$B$57:$AF$105,MATCH(T49,'Grid Emission Forecast'!$B$57:$AF$57,0),FALSE)*0.000001)*(1-($E$21/100))))))</f>
        <v>#N/A</v>
      </c>
      <c r="AB49" s="131" t="e">
        <f>IF($E$17=$DD$7,'Emission Factors'!$C$3,IF($E$17=$DD$8,Z49,IF($E$17=$DD$9,AA49,Z49)))</f>
        <v>#N/A</v>
      </c>
      <c r="AC49" s="129">
        <f>IF(I49='Emission Factors'!$B$3,AB49,IF(I49='Emission Factors'!$B$4,'Emission Factors'!$C$4,IF(I49='Emission Factors'!$B$5,'Emission Factors'!$C$5,IF(I49='Emission Factors'!$B$6,'Emission Factors'!$C$6,IF(I49='Emission Factors'!$B$7,'Emission Factors'!$C$7,IF(I49='Emission Factors'!$B$8,'Emission Factors'!$C$8,IF(I49='Emission Factors'!$B$9,'Emission Factors'!$C$9,IF(I49='Emission Factors'!$B$10,'Emission Factors'!$C$10,IF(I49='Emission Factors'!$B$11,'Emission Factors'!$C$11,IF(I49='Emission Factors'!$B$12,'Emission Factors'!$C$12,IF(I49='Emission Factors'!$B$13,'Emission Factors'!$C$13,IF(I49='Emission Factors'!$B$14,'Emission Factors'!$C$14,0))))))))))))</f>
        <v>0</v>
      </c>
      <c r="AD49" s="138" t="str">
        <f t="shared" si="12"/>
        <v/>
      </c>
      <c r="AE49" s="29" t="str">
        <f t="shared" si="13"/>
        <v/>
      </c>
      <c r="AF49" s="103">
        <f t="shared" si="4"/>
        <v>0</v>
      </c>
      <c r="AG49" s="138" t="e">
        <f t="shared" si="5"/>
        <v>#VALUE!</v>
      </c>
      <c r="AH49" s="119" t="e">
        <f t="shared" si="6"/>
        <v>#VALUE!</v>
      </c>
      <c r="AI49" s="139" t="e">
        <f t="shared" si="7"/>
        <v>#VALUE!</v>
      </c>
      <c r="AJ49" s="119" t="e">
        <f t="shared" si="8"/>
        <v>#VALUE!</v>
      </c>
      <c r="AK49" s="119" t="e">
        <f t="shared" si="9"/>
        <v>#VALUE!</v>
      </c>
      <c r="AL49" s="139" t="e">
        <f t="shared" si="10"/>
        <v>#VALUE!</v>
      </c>
      <c r="AM49" s="102" t="str">
        <f t="shared" si="17"/>
        <v/>
      </c>
      <c r="AN49" s="65" t="str">
        <f t="shared" si="14"/>
        <v/>
      </c>
      <c r="AO49" s="86" t="str">
        <f t="shared" si="15"/>
        <v/>
      </c>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2:105" x14ac:dyDescent="0.35">
      <c r="B50" s="169"/>
      <c r="C50" s="97"/>
      <c r="D50" s="6" t="str">
        <f t="shared" si="11"/>
        <v/>
      </c>
      <c r="E50" s="68"/>
      <c r="F50" s="110"/>
      <c r="G50" s="55"/>
      <c r="H50" s="55"/>
      <c r="I50" s="8"/>
      <c r="J50" s="113"/>
      <c r="K50" s="40"/>
      <c r="L50" s="40"/>
      <c r="M50" s="40"/>
      <c r="N50" s="40"/>
      <c r="O50" s="33"/>
      <c r="P50" s="8"/>
      <c r="Q50" s="8"/>
      <c r="R50" s="55"/>
      <c r="S50" s="71" t="str">
        <f t="shared" si="0"/>
        <v/>
      </c>
      <c r="T50" s="98" t="str">
        <f t="shared" si="16"/>
        <v/>
      </c>
      <c r="U50" s="62" t="str">
        <f t="shared" si="1"/>
        <v/>
      </c>
      <c r="V50" s="62" t="str">
        <f t="shared" si="2"/>
        <v/>
      </c>
      <c r="W50" s="116" t="str">
        <f t="shared" si="3"/>
        <v/>
      </c>
      <c r="X50" s="128">
        <f>IF(G50='Emission Factors'!$B$3,AB50,IF(G50='Emission Factors'!$B$4,'Emission Factors'!$C$4,IF(G50='Emission Factors'!$B$5,'Emission Factors'!$C$5,IF(G50='Emission Factors'!$B$6,'Emission Factors'!$C$6,IF(G50='Emission Factors'!$B$7,'Emission Factors'!$C$7,IF(G50='Emission Factors'!$B$8,'Emission Factors'!$C$8,IF(G50='Emission Factors'!$B$9,'Emission Factors'!$C$9,IF(G50='Emission Factors'!$B$10,'Emission Factors'!$C$10,IF(G50='Emission Factors'!$B$11,'Emission Factors'!$C$11,IF(G50='Emission Factors'!$B$12,'Emission Factors'!$C$12,IF(G50='Emission Factors'!$B$13,'Emission Factors'!$C$13,IF(G50='Emission Factors'!$B$14,'Emission Factors'!$C$14,0))))))))))))</f>
        <v>0</v>
      </c>
      <c r="Y50" s="129">
        <f>IF(H50='Emission Factors'!$B$3,AB50,IF(H50='Emission Factors'!$B$4,'Emission Factors'!$C$4,IF(H50='Emission Factors'!$B$5,'Emission Factors'!$C$5,IF(H50='Emission Factors'!$B$6,'Emission Factors'!$C$6,IF(H50='Emission Factors'!$B$7,'Emission Factors'!$C$7,IF(H50='Emission Factors'!$B$8,'Emission Factors'!$C$8,IF(H50='Emission Factors'!$B$9,'Emission Factors'!$C$9,IF(H50='Emission Factors'!$B$10,'Emission Factors'!$C$10,IF(H50='Emission Factors'!$B$11,'Emission Factors'!$C$11,IF(H50='Emission Factors'!$B$12,'Emission Factors'!$C$12,IF(H50='Emission Factors'!$B$13,'Emission Factors'!$C$13,IF(H50='Emission Factors'!$B$14,'Emission Factors'!$C$14,0))))))))))))</f>
        <v>0</v>
      </c>
      <c r="Z50" s="130" t="e">
        <f>IF(AND($E$8&lt;&gt;"",$E$10&lt;&gt;""),$E$8*AL50/AH50,IF($D$15="AK",#REF!*0.000001,IF($D$15="DC",#REF!*0.000001,IF($D$15="HI",#REF!*0.000001,IF($D$15="PR",#REF!*0.000001,(VLOOKUP($D$15,'Grid Emission Forecast'!$B$4:$AF$52,MATCH(T50,'Grid Emission Forecast'!$B$4:$AF$4,0),FALSE)*0.000001)*(1-($E$21/100)))))))</f>
        <v>#N/A</v>
      </c>
      <c r="AA50" s="129" t="e">
        <f>IF($D$15="AK",#REF!*0.000001,IF($D$15="DC",#REF!*0.000001,IF($D$15="HI",#REF!*0.000001,IF($D$15="PR",#REF!*0.000001,(VLOOKUP($D$15,'Grid Emission Forecast'!$B$57:$AF$105,MATCH(T50,'Grid Emission Forecast'!$B$57:$AF$57,0),FALSE)*0.000001)*(1-($E$21/100))))))</f>
        <v>#N/A</v>
      </c>
      <c r="AB50" s="131" t="e">
        <f>IF($E$17=$DD$7,'Emission Factors'!$C$3,IF($E$17=$DD$8,Z50,IF($E$17=$DD$9,AA50,Z50)))</f>
        <v>#N/A</v>
      </c>
      <c r="AC50" s="129">
        <f>IF(I50='Emission Factors'!$B$3,AB50,IF(I50='Emission Factors'!$B$4,'Emission Factors'!$C$4,IF(I50='Emission Factors'!$B$5,'Emission Factors'!$C$5,IF(I50='Emission Factors'!$B$6,'Emission Factors'!$C$6,IF(I50='Emission Factors'!$B$7,'Emission Factors'!$C$7,IF(I50='Emission Factors'!$B$8,'Emission Factors'!$C$8,IF(I50='Emission Factors'!$B$9,'Emission Factors'!$C$9,IF(I50='Emission Factors'!$B$10,'Emission Factors'!$C$10,IF(I50='Emission Factors'!$B$11,'Emission Factors'!$C$11,IF(I50='Emission Factors'!$B$12,'Emission Factors'!$C$12,IF(I50='Emission Factors'!$B$13,'Emission Factors'!$C$13,IF(I50='Emission Factors'!$B$14,'Emission Factors'!$C$14,0))))))))))))</f>
        <v>0</v>
      </c>
      <c r="AD50" s="138" t="str">
        <f t="shared" si="12"/>
        <v/>
      </c>
      <c r="AE50" s="29" t="str">
        <f t="shared" si="13"/>
        <v/>
      </c>
      <c r="AF50" s="103">
        <f t="shared" si="4"/>
        <v>0</v>
      </c>
      <c r="AG50" s="138" t="e">
        <f t="shared" si="5"/>
        <v>#VALUE!</v>
      </c>
      <c r="AH50" s="119" t="e">
        <f t="shared" si="6"/>
        <v>#VALUE!</v>
      </c>
      <c r="AI50" s="139" t="e">
        <f t="shared" si="7"/>
        <v>#VALUE!</v>
      </c>
      <c r="AJ50" s="119" t="e">
        <f t="shared" si="8"/>
        <v>#VALUE!</v>
      </c>
      <c r="AK50" s="119" t="e">
        <f t="shared" si="9"/>
        <v>#VALUE!</v>
      </c>
      <c r="AL50" s="139" t="e">
        <f t="shared" si="10"/>
        <v>#VALUE!</v>
      </c>
      <c r="AM50" s="102" t="str">
        <f t="shared" si="17"/>
        <v/>
      </c>
      <c r="AN50" s="65" t="str">
        <f t="shared" si="14"/>
        <v/>
      </c>
      <c r="AO50" s="86" t="str">
        <f t="shared" si="15"/>
        <v/>
      </c>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2:105" x14ac:dyDescent="0.35">
      <c r="B51" s="169"/>
      <c r="C51" s="97"/>
      <c r="D51" s="6" t="str">
        <f t="shared" si="11"/>
        <v/>
      </c>
      <c r="E51" s="68"/>
      <c r="F51" s="110"/>
      <c r="G51" s="55"/>
      <c r="H51" s="55"/>
      <c r="I51" s="8"/>
      <c r="J51" s="113"/>
      <c r="K51" s="40"/>
      <c r="L51" s="40"/>
      <c r="M51" s="40"/>
      <c r="N51" s="40"/>
      <c r="O51" s="33"/>
      <c r="P51" s="8"/>
      <c r="Q51" s="8"/>
      <c r="R51" s="55"/>
      <c r="S51" s="71" t="str">
        <f t="shared" si="0"/>
        <v/>
      </c>
      <c r="T51" s="98" t="str">
        <f t="shared" si="16"/>
        <v/>
      </c>
      <c r="U51" s="62" t="str">
        <f t="shared" si="1"/>
        <v/>
      </c>
      <c r="V51" s="62" t="str">
        <f t="shared" si="2"/>
        <v/>
      </c>
      <c r="W51" s="116" t="str">
        <f t="shared" si="3"/>
        <v/>
      </c>
      <c r="X51" s="128">
        <f>IF(G51='Emission Factors'!$B$3,AB51,IF(G51='Emission Factors'!$B$4,'Emission Factors'!$C$4,IF(G51='Emission Factors'!$B$5,'Emission Factors'!$C$5,IF(G51='Emission Factors'!$B$6,'Emission Factors'!$C$6,IF(G51='Emission Factors'!$B$7,'Emission Factors'!$C$7,IF(G51='Emission Factors'!$B$8,'Emission Factors'!$C$8,IF(G51='Emission Factors'!$B$9,'Emission Factors'!$C$9,IF(G51='Emission Factors'!$B$10,'Emission Factors'!$C$10,IF(G51='Emission Factors'!$B$11,'Emission Factors'!$C$11,IF(G51='Emission Factors'!$B$12,'Emission Factors'!$C$12,IF(G51='Emission Factors'!$B$13,'Emission Factors'!$C$13,IF(G51='Emission Factors'!$B$14,'Emission Factors'!$C$14,0))))))))))))</f>
        <v>0</v>
      </c>
      <c r="Y51" s="129">
        <f>IF(H51='Emission Factors'!$B$3,AB51,IF(H51='Emission Factors'!$B$4,'Emission Factors'!$C$4,IF(H51='Emission Factors'!$B$5,'Emission Factors'!$C$5,IF(H51='Emission Factors'!$B$6,'Emission Factors'!$C$6,IF(H51='Emission Factors'!$B$7,'Emission Factors'!$C$7,IF(H51='Emission Factors'!$B$8,'Emission Factors'!$C$8,IF(H51='Emission Factors'!$B$9,'Emission Factors'!$C$9,IF(H51='Emission Factors'!$B$10,'Emission Factors'!$C$10,IF(H51='Emission Factors'!$B$11,'Emission Factors'!$C$11,IF(H51='Emission Factors'!$B$12,'Emission Factors'!$C$12,IF(H51='Emission Factors'!$B$13,'Emission Factors'!$C$13,IF(H51='Emission Factors'!$B$14,'Emission Factors'!$C$14,0))))))))))))</f>
        <v>0</v>
      </c>
      <c r="Z51" s="130" t="e">
        <f>IF(AND($E$8&lt;&gt;"",$E$10&lt;&gt;""),$E$8*AL51/AH51,IF($D$15="AK",#REF!*0.000001,IF($D$15="DC",#REF!*0.000001,IF($D$15="HI",#REF!*0.000001,IF($D$15="PR",#REF!*0.000001,(VLOOKUP($D$15,'Grid Emission Forecast'!$B$4:$AF$52,MATCH(T51,'Grid Emission Forecast'!$B$4:$AF$4,0),FALSE)*0.000001)*(1-($E$21/100)))))))</f>
        <v>#N/A</v>
      </c>
      <c r="AA51" s="129" t="e">
        <f>IF($D$15="AK",#REF!*0.000001,IF($D$15="DC",#REF!*0.000001,IF($D$15="HI",#REF!*0.000001,IF($D$15="PR",#REF!*0.000001,(VLOOKUP($D$15,'Grid Emission Forecast'!$B$57:$AF$105,MATCH(T51,'Grid Emission Forecast'!$B$57:$AF$57,0),FALSE)*0.000001)*(1-($E$21/100))))))</f>
        <v>#N/A</v>
      </c>
      <c r="AB51" s="131" t="e">
        <f>IF($E$17=$DD$7,'Emission Factors'!$C$3,IF($E$17=$DD$8,Z51,IF($E$17=$DD$9,AA51,Z51)))</f>
        <v>#N/A</v>
      </c>
      <c r="AC51" s="129">
        <f>IF(I51='Emission Factors'!$B$3,AB51,IF(I51='Emission Factors'!$B$4,'Emission Factors'!$C$4,IF(I51='Emission Factors'!$B$5,'Emission Factors'!$C$5,IF(I51='Emission Factors'!$B$6,'Emission Factors'!$C$6,IF(I51='Emission Factors'!$B$7,'Emission Factors'!$C$7,IF(I51='Emission Factors'!$B$8,'Emission Factors'!$C$8,IF(I51='Emission Factors'!$B$9,'Emission Factors'!$C$9,IF(I51='Emission Factors'!$B$10,'Emission Factors'!$C$10,IF(I51='Emission Factors'!$B$11,'Emission Factors'!$C$11,IF(I51='Emission Factors'!$B$12,'Emission Factors'!$C$12,IF(I51='Emission Factors'!$B$13,'Emission Factors'!$C$13,IF(I51='Emission Factors'!$B$14,'Emission Factors'!$C$14,0))))))))))))</f>
        <v>0</v>
      </c>
      <c r="AD51" s="138" t="str">
        <f t="shared" si="12"/>
        <v/>
      </c>
      <c r="AE51" s="29" t="str">
        <f t="shared" si="13"/>
        <v/>
      </c>
      <c r="AF51" s="103">
        <f t="shared" si="4"/>
        <v>0</v>
      </c>
      <c r="AG51" s="138" t="e">
        <f t="shared" si="5"/>
        <v>#VALUE!</v>
      </c>
      <c r="AH51" s="119" t="e">
        <f t="shared" si="6"/>
        <v>#VALUE!</v>
      </c>
      <c r="AI51" s="139" t="e">
        <f t="shared" si="7"/>
        <v>#VALUE!</v>
      </c>
      <c r="AJ51" s="119" t="e">
        <f t="shared" si="8"/>
        <v>#VALUE!</v>
      </c>
      <c r="AK51" s="119" t="e">
        <f t="shared" si="9"/>
        <v>#VALUE!</v>
      </c>
      <c r="AL51" s="139" t="e">
        <f t="shared" si="10"/>
        <v>#VALUE!</v>
      </c>
      <c r="AM51" s="102" t="str">
        <f t="shared" si="17"/>
        <v/>
      </c>
      <c r="AN51" s="65" t="str">
        <f t="shared" si="14"/>
        <v/>
      </c>
      <c r="AO51" s="86" t="str">
        <f t="shared" si="15"/>
        <v/>
      </c>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2:105" x14ac:dyDescent="0.35">
      <c r="B52" s="169"/>
      <c r="C52" s="97"/>
      <c r="D52" s="6"/>
      <c r="E52" s="68"/>
      <c r="F52" s="110"/>
      <c r="G52" s="55"/>
      <c r="H52" s="55"/>
      <c r="I52" s="8"/>
      <c r="J52" s="113"/>
      <c r="K52" s="40"/>
      <c r="L52" s="40"/>
      <c r="M52" s="40"/>
      <c r="N52" s="40"/>
      <c r="O52" s="33"/>
      <c r="P52" s="8"/>
      <c r="Q52" s="8"/>
      <c r="R52" s="55"/>
      <c r="S52" s="71" t="str">
        <f t="shared" si="0"/>
        <v/>
      </c>
      <c r="T52" s="98" t="str">
        <f t="shared" si="16"/>
        <v/>
      </c>
      <c r="U52" s="62" t="str">
        <f t="shared" si="1"/>
        <v/>
      </c>
      <c r="V52" s="62" t="str">
        <f t="shared" si="2"/>
        <v/>
      </c>
      <c r="W52" s="116" t="str">
        <f t="shared" si="3"/>
        <v/>
      </c>
      <c r="X52" s="128">
        <f>IF(G52='Emission Factors'!$B$3,AB52,IF(G52='Emission Factors'!$B$4,'Emission Factors'!$C$4,IF(G52='Emission Factors'!$B$5,'Emission Factors'!$C$5,IF(G52='Emission Factors'!$B$6,'Emission Factors'!$C$6,IF(G52='Emission Factors'!$B$7,'Emission Factors'!$C$7,IF(G52='Emission Factors'!$B$8,'Emission Factors'!$C$8,IF(G52='Emission Factors'!$B$9,'Emission Factors'!$C$9,IF(G52='Emission Factors'!$B$10,'Emission Factors'!$C$10,IF(G52='Emission Factors'!$B$11,'Emission Factors'!$C$11,IF(G52='Emission Factors'!$B$12,'Emission Factors'!$C$12,IF(G52='Emission Factors'!$B$13,'Emission Factors'!$C$13,IF(G52='Emission Factors'!$B$14,'Emission Factors'!$C$14,0))))))))))))</f>
        <v>0</v>
      </c>
      <c r="Y52" s="129">
        <f>IF(H52='Emission Factors'!$B$3,AB52,IF(H52='Emission Factors'!$B$4,'Emission Factors'!$C$4,IF(H52='Emission Factors'!$B$5,'Emission Factors'!$C$5,IF(H52='Emission Factors'!$B$6,'Emission Factors'!$C$6,IF(H52='Emission Factors'!$B$7,'Emission Factors'!$C$7,IF(H52='Emission Factors'!$B$8,'Emission Factors'!$C$8,IF(H52='Emission Factors'!$B$9,'Emission Factors'!$C$9,IF(H52='Emission Factors'!$B$10,'Emission Factors'!$C$10,IF(H52='Emission Factors'!$B$11,'Emission Factors'!$C$11,IF(H52='Emission Factors'!$B$12,'Emission Factors'!$C$12,IF(H52='Emission Factors'!$B$13,'Emission Factors'!$C$13,IF(H52='Emission Factors'!$B$14,'Emission Factors'!$C$14,0))))))))))))</f>
        <v>0</v>
      </c>
      <c r="Z52" s="130" t="e">
        <f>IF(AND($E$8&lt;&gt;"",$E$10&lt;&gt;""),$E$8*AL52/AH52,IF($D$15="AK",#REF!*0.000001,IF($D$15="DC",#REF!*0.000001,IF($D$15="HI",#REF!*0.000001,IF($D$15="PR",#REF!*0.000001,(VLOOKUP($D$15,'Grid Emission Forecast'!$B$4:$AF$52,MATCH(T52,'Grid Emission Forecast'!$B$4:$AF$4,0),FALSE)*0.000001)*(1-($E$21/100)))))))</f>
        <v>#N/A</v>
      </c>
      <c r="AA52" s="129" t="e">
        <f>IF($D$15="AK",#REF!*0.000001,IF($D$15="DC",#REF!*0.000001,IF($D$15="HI",#REF!*0.000001,IF($D$15="PR",#REF!*0.000001,(VLOOKUP($D$15,'Grid Emission Forecast'!$B$57:$AF$105,MATCH(T52,'Grid Emission Forecast'!$B$57:$AF$57,0),FALSE)*0.000001)*(1-($E$21/100))))))</f>
        <v>#N/A</v>
      </c>
      <c r="AB52" s="131" t="e">
        <f>IF($E$17=$DD$7,'Emission Factors'!$C$3,IF($E$17=$DD$8,Z52,IF($E$17=$DD$9,AA52,Z52)))</f>
        <v>#N/A</v>
      </c>
      <c r="AC52" s="129">
        <f>IF(I52='Emission Factors'!$B$3,AB52,IF(I52='Emission Factors'!$B$4,'Emission Factors'!$C$4,IF(I52='Emission Factors'!$B$5,'Emission Factors'!$C$5,IF(I52='Emission Factors'!$B$6,'Emission Factors'!$C$6,IF(I52='Emission Factors'!$B$7,'Emission Factors'!$C$7,IF(I52='Emission Factors'!$B$8,'Emission Factors'!$C$8,IF(I52='Emission Factors'!$B$9,'Emission Factors'!$C$9,IF(I52='Emission Factors'!$B$10,'Emission Factors'!$C$10,IF(I52='Emission Factors'!$B$11,'Emission Factors'!$C$11,IF(I52='Emission Factors'!$B$12,'Emission Factors'!$C$12,IF(I52='Emission Factors'!$B$13,'Emission Factors'!$C$13,IF(I52='Emission Factors'!$B$14,'Emission Factors'!$C$14,0))))))))))))</f>
        <v>0</v>
      </c>
      <c r="AD52" s="138" t="str">
        <f t="shared" si="12"/>
        <v/>
      </c>
      <c r="AE52" s="29" t="str">
        <f t="shared" si="13"/>
        <v/>
      </c>
      <c r="AF52" s="103">
        <f t="shared" si="4"/>
        <v>0</v>
      </c>
      <c r="AG52" s="138" t="e">
        <f t="shared" si="5"/>
        <v>#VALUE!</v>
      </c>
      <c r="AH52" s="119" t="e">
        <f t="shared" si="6"/>
        <v>#VALUE!</v>
      </c>
      <c r="AI52" s="139" t="e">
        <f t="shared" si="7"/>
        <v>#VALUE!</v>
      </c>
      <c r="AJ52" s="119" t="e">
        <f t="shared" si="8"/>
        <v>#VALUE!</v>
      </c>
      <c r="AK52" s="119" t="e">
        <f t="shared" si="9"/>
        <v>#VALUE!</v>
      </c>
      <c r="AL52" s="139" t="e">
        <f t="shared" si="10"/>
        <v>#VALUE!</v>
      </c>
      <c r="AM52" s="102" t="str">
        <f t="shared" si="17"/>
        <v/>
      </c>
      <c r="AN52" s="65" t="str">
        <f t="shared" si="14"/>
        <v/>
      </c>
      <c r="AO52" s="86" t="str">
        <f t="shared" si="15"/>
        <v/>
      </c>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2:105" x14ac:dyDescent="0.35">
      <c r="B53" s="169"/>
      <c r="C53" s="97"/>
      <c r="D53" s="6" t="str">
        <f t="shared" ref="D53:D94" si="18">IF(E53&lt;&gt;"",D52+1,"")</f>
        <v/>
      </c>
      <c r="E53" s="68"/>
      <c r="F53" s="110"/>
      <c r="G53" s="55"/>
      <c r="H53" s="55"/>
      <c r="I53" s="8"/>
      <c r="J53" s="113"/>
      <c r="K53" s="40"/>
      <c r="L53" s="40"/>
      <c r="M53" s="40"/>
      <c r="N53" s="40"/>
      <c r="O53" s="33"/>
      <c r="P53" s="8"/>
      <c r="Q53" s="8"/>
      <c r="R53" s="55"/>
      <c r="S53" s="71" t="str">
        <f t="shared" si="0"/>
        <v/>
      </c>
      <c r="T53" s="98" t="str">
        <f t="shared" si="16"/>
        <v/>
      </c>
      <c r="U53" s="62" t="str">
        <f t="shared" si="1"/>
        <v/>
      </c>
      <c r="V53" s="62" t="str">
        <f t="shared" si="2"/>
        <v/>
      </c>
      <c r="W53" s="116" t="str">
        <f t="shared" si="3"/>
        <v/>
      </c>
      <c r="X53" s="128">
        <f>IF(G53='Emission Factors'!$B$3,AB53,IF(G53='Emission Factors'!$B$4,'Emission Factors'!$C$4,IF(G53='Emission Factors'!$B$5,'Emission Factors'!$C$5,IF(G53='Emission Factors'!$B$6,'Emission Factors'!$C$6,IF(G53='Emission Factors'!$B$7,'Emission Factors'!$C$7,IF(G53='Emission Factors'!$B$8,'Emission Factors'!$C$8,IF(G53='Emission Factors'!$B$9,'Emission Factors'!$C$9,IF(G53='Emission Factors'!$B$10,'Emission Factors'!$C$10,IF(G53='Emission Factors'!$B$11,'Emission Factors'!$C$11,IF(G53='Emission Factors'!$B$12,'Emission Factors'!$C$12,IF(G53='Emission Factors'!$B$13,'Emission Factors'!$C$13,IF(G53='Emission Factors'!$B$14,'Emission Factors'!$C$14,0))))))))))))</f>
        <v>0</v>
      </c>
      <c r="Y53" s="129">
        <f>IF(H53='Emission Factors'!$B$3,AB53,IF(H53='Emission Factors'!$B$4,'Emission Factors'!$C$4,IF(H53='Emission Factors'!$B$5,'Emission Factors'!$C$5,IF(H53='Emission Factors'!$B$6,'Emission Factors'!$C$6,IF(H53='Emission Factors'!$B$7,'Emission Factors'!$C$7,IF(H53='Emission Factors'!$B$8,'Emission Factors'!$C$8,IF(H53='Emission Factors'!$B$9,'Emission Factors'!$C$9,IF(H53='Emission Factors'!$B$10,'Emission Factors'!$C$10,IF(H53='Emission Factors'!$B$11,'Emission Factors'!$C$11,IF(H53='Emission Factors'!$B$12,'Emission Factors'!$C$12,IF(H53='Emission Factors'!$B$13,'Emission Factors'!$C$13,IF(H53='Emission Factors'!$B$14,'Emission Factors'!$C$14,0))))))))))))</f>
        <v>0</v>
      </c>
      <c r="Z53" s="130" t="e">
        <f>IF(AND($E$8&lt;&gt;"",$E$10&lt;&gt;""),$E$8*AL53/AH53,IF($D$15="AK",#REF!*0.000001,IF($D$15="DC",#REF!*0.000001,IF($D$15="HI",#REF!*0.000001,IF($D$15="PR",#REF!*0.000001,(VLOOKUP($D$15,'Grid Emission Forecast'!$B$4:$AF$52,MATCH(T53,'Grid Emission Forecast'!$B$4:$AF$4,0),FALSE)*0.000001)*(1-($E$21/100)))))))</f>
        <v>#N/A</v>
      </c>
      <c r="AA53" s="129" t="e">
        <f>IF($D$15="AK",#REF!*0.000001,IF($D$15="DC",#REF!*0.000001,IF($D$15="HI",#REF!*0.000001,IF($D$15="PR",#REF!*0.000001,(VLOOKUP($D$15,'Grid Emission Forecast'!$B$57:$AF$105,MATCH(T53,'Grid Emission Forecast'!$B$57:$AF$57,0),FALSE)*0.000001)*(1-($E$21/100))))))</f>
        <v>#N/A</v>
      </c>
      <c r="AB53" s="131" t="e">
        <f>IF($E$17=$DD$7,'Emission Factors'!$C$3,IF($E$17=$DD$8,Z53,IF($E$17=$DD$9,AA53,Z53)))</f>
        <v>#N/A</v>
      </c>
      <c r="AC53" s="129">
        <f>IF(I53='Emission Factors'!$B$3,AB53,IF(I53='Emission Factors'!$B$4,'Emission Factors'!$C$4,IF(I53='Emission Factors'!$B$5,'Emission Factors'!$C$5,IF(I53='Emission Factors'!$B$6,'Emission Factors'!$C$6,IF(I53='Emission Factors'!$B$7,'Emission Factors'!$C$7,IF(I53='Emission Factors'!$B$8,'Emission Factors'!$C$8,IF(I53='Emission Factors'!$B$9,'Emission Factors'!$C$9,IF(I53='Emission Factors'!$B$10,'Emission Factors'!$C$10,IF(I53='Emission Factors'!$B$11,'Emission Factors'!$C$11,IF(I53='Emission Factors'!$B$12,'Emission Factors'!$C$12,IF(I53='Emission Factors'!$B$13,'Emission Factors'!$C$13,IF(I53='Emission Factors'!$B$14,'Emission Factors'!$C$14,0))))))))))))</f>
        <v>0</v>
      </c>
      <c r="AD53" s="138" t="str">
        <f t="shared" si="12"/>
        <v/>
      </c>
      <c r="AE53" s="29" t="str">
        <f t="shared" si="13"/>
        <v/>
      </c>
      <c r="AF53" s="103">
        <f t="shared" si="4"/>
        <v>0</v>
      </c>
      <c r="AG53" s="138" t="e">
        <f t="shared" si="5"/>
        <v>#VALUE!</v>
      </c>
      <c r="AH53" s="119" t="e">
        <f t="shared" si="6"/>
        <v>#VALUE!</v>
      </c>
      <c r="AI53" s="139" t="e">
        <f t="shared" si="7"/>
        <v>#VALUE!</v>
      </c>
      <c r="AJ53" s="119" t="e">
        <f t="shared" si="8"/>
        <v>#VALUE!</v>
      </c>
      <c r="AK53" s="119" t="e">
        <f t="shared" si="9"/>
        <v>#VALUE!</v>
      </c>
      <c r="AL53" s="139" t="e">
        <f t="shared" si="10"/>
        <v>#VALUE!</v>
      </c>
      <c r="AM53" s="102" t="str">
        <f t="shared" si="17"/>
        <v/>
      </c>
      <c r="AN53" s="65" t="str">
        <f t="shared" si="14"/>
        <v/>
      </c>
      <c r="AO53" s="86" t="str">
        <f t="shared" si="15"/>
        <v/>
      </c>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2:105" x14ac:dyDescent="0.35">
      <c r="B54" s="169"/>
      <c r="C54" s="97"/>
      <c r="D54" s="6" t="str">
        <f t="shared" si="18"/>
        <v/>
      </c>
      <c r="E54" s="68"/>
      <c r="F54" s="110"/>
      <c r="G54" s="55"/>
      <c r="H54" s="55"/>
      <c r="I54" s="8"/>
      <c r="J54" s="113"/>
      <c r="K54" s="40"/>
      <c r="L54" s="40"/>
      <c r="M54" s="40"/>
      <c r="N54" s="40"/>
      <c r="O54" s="33"/>
      <c r="P54" s="8"/>
      <c r="Q54" s="8"/>
      <c r="R54" s="55"/>
      <c r="S54" s="71" t="str">
        <f t="shared" si="0"/>
        <v/>
      </c>
      <c r="T54" s="98" t="str">
        <f t="shared" si="16"/>
        <v/>
      </c>
      <c r="U54" s="62" t="str">
        <f t="shared" si="1"/>
        <v/>
      </c>
      <c r="V54" s="62" t="str">
        <f t="shared" si="2"/>
        <v/>
      </c>
      <c r="W54" s="116" t="str">
        <f t="shared" si="3"/>
        <v/>
      </c>
      <c r="X54" s="128">
        <f>IF(G54='Emission Factors'!$B$3,AB54,IF(G54='Emission Factors'!$B$4,'Emission Factors'!$C$4,IF(G54='Emission Factors'!$B$5,'Emission Factors'!$C$5,IF(G54='Emission Factors'!$B$6,'Emission Factors'!$C$6,IF(G54='Emission Factors'!$B$7,'Emission Factors'!$C$7,IF(G54='Emission Factors'!$B$8,'Emission Factors'!$C$8,IF(G54='Emission Factors'!$B$9,'Emission Factors'!$C$9,IF(G54='Emission Factors'!$B$10,'Emission Factors'!$C$10,IF(G54='Emission Factors'!$B$11,'Emission Factors'!$C$11,IF(G54='Emission Factors'!$B$12,'Emission Factors'!$C$12,IF(G54='Emission Factors'!$B$13,'Emission Factors'!$C$13,IF(G54='Emission Factors'!$B$14,'Emission Factors'!$C$14,0))))))))))))</f>
        <v>0</v>
      </c>
      <c r="Y54" s="129">
        <f>IF(H54='Emission Factors'!$B$3,AB54,IF(H54='Emission Factors'!$B$4,'Emission Factors'!$C$4,IF(H54='Emission Factors'!$B$5,'Emission Factors'!$C$5,IF(H54='Emission Factors'!$B$6,'Emission Factors'!$C$6,IF(H54='Emission Factors'!$B$7,'Emission Factors'!$C$7,IF(H54='Emission Factors'!$B$8,'Emission Factors'!$C$8,IF(H54='Emission Factors'!$B$9,'Emission Factors'!$C$9,IF(H54='Emission Factors'!$B$10,'Emission Factors'!$C$10,IF(H54='Emission Factors'!$B$11,'Emission Factors'!$C$11,IF(H54='Emission Factors'!$B$12,'Emission Factors'!$C$12,IF(H54='Emission Factors'!$B$13,'Emission Factors'!$C$13,IF(H54='Emission Factors'!$B$14,'Emission Factors'!$C$14,0))))))))))))</f>
        <v>0</v>
      </c>
      <c r="Z54" s="130" t="e">
        <f>IF(AND($E$8&lt;&gt;"",$E$10&lt;&gt;""),$E$8*AL54/AH54,IF($D$15="AK",#REF!*0.000001,IF($D$15="DC",#REF!*0.000001,IF($D$15="HI",#REF!*0.000001,IF($D$15="PR",#REF!*0.000001,(VLOOKUP($D$15,'Grid Emission Forecast'!$B$4:$AF$52,MATCH(T54,'Grid Emission Forecast'!$B$4:$AF$4,0),FALSE)*0.000001)*(1-($E$21/100)))))))</f>
        <v>#N/A</v>
      </c>
      <c r="AA54" s="129" t="e">
        <f>IF($D$15="AK",#REF!*0.000001,IF($D$15="DC",#REF!*0.000001,IF($D$15="HI",#REF!*0.000001,IF($D$15="PR",#REF!*0.000001,(VLOOKUP($D$15,'Grid Emission Forecast'!$B$57:$AF$105,MATCH(T54,'Grid Emission Forecast'!$B$57:$AF$57,0),FALSE)*0.000001)*(1-($E$21/100))))))</f>
        <v>#N/A</v>
      </c>
      <c r="AB54" s="131" t="e">
        <f>IF($E$17=$DD$7,'Emission Factors'!$C$3,IF($E$17=$DD$8,Z54,IF($E$17=$DD$9,AA54,Z54)))</f>
        <v>#N/A</v>
      </c>
      <c r="AC54" s="129">
        <f>IF(I54='Emission Factors'!$B$3,AB54,IF(I54='Emission Factors'!$B$4,'Emission Factors'!$C$4,IF(I54='Emission Factors'!$B$5,'Emission Factors'!$C$5,IF(I54='Emission Factors'!$B$6,'Emission Factors'!$C$6,IF(I54='Emission Factors'!$B$7,'Emission Factors'!$C$7,IF(I54='Emission Factors'!$B$8,'Emission Factors'!$C$8,IF(I54='Emission Factors'!$B$9,'Emission Factors'!$C$9,IF(I54='Emission Factors'!$B$10,'Emission Factors'!$C$10,IF(I54='Emission Factors'!$B$11,'Emission Factors'!$C$11,IF(I54='Emission Factors'!$B$12,'Emission Factors'!$C$12,IF(I54='Emission Factors'!$B$13,'Emission Factors'!$C$13,IF(I54='Emission Factors'!$B$14,'Emission Factors'!$C$14,0))))))))))))</f>
        <v>0</v>
      </c>
      <c r="AD54" s="138" t="str">
        <f t="shared" si="12"/>
        <v/>
      </c>
      <c r="AE54" s="29" t="str">
        <f t="shared" si="13"/>
        <v/>
      </c>
      <c r="AF54" s="103">
        <f t="shared" si="4"/>
        <v>0</v>
      </c>
      <c r="AG54" s="138" t="e">
        <f t="shared" si="5"/>
        <v>#VALUE!</v>
      </c>
      <c r="AH54" s="119" t="e">
        <f t="shared" si="6"/>
        <v>#VALUE!</v>
      </c>
      <c r="AI54" s="139" t="e">
        <f t="shared" si="7"/>
        <v>#VALUE!</v>
      </c>
      <c r="AJ54" s="119" t="e">
        <f t="shared" si="8"/>
        <v>#VALUE!</v>
      </c>
      <c r="AK54" s="119" t="e">
        <f t="shared" si="9"/>
        <v>#VALUE!</v>
      </c>
      <c r="AL54" s="139" t="e">
        <f t="shared" si="10"/>
        <v>#VALUE!</v>
      </c>
      <c r="AM54" s="102" t="str">
        <f t="shared" si="17"/>
        <v/>
      </c>
      <c r="AN54" s="65" t="str">
        <f t="shared" si="14"/>
        <v/>
      </c>
      <c r="AO54" s="86" t="str">
        <f t="shared" si="15"/>
        <v/>
      </c>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row>
    <row r="55" spans="2:105" x14ac:dyDescent="0.35">
      <c r="B55" s="169"/>
      <c r="C55" s="97"/>
      <c r="D55" s="6" t="str">
        <f t="shared" si="18"/>
        <v/>
      </c>
      <c r="E55" s="68"/>
      <c r="F55" s="110"/>
      <c r="G55" s="55"/>
      <c r="H55" s="55"/>
      <c r="I55" s="8"/>
      <c r="J55" s="113"/>
      <c r="K55" s="40"/>
      <c r="L55" s="40"/>
      <c r="M55" s="40"/>
      <c r="N55" s="40"/>
      <c r="O55" s="33"/>
      <c r="P55" s="8"/>
      <c r="Q55" s="8"/>
      <c r="R55" s="55"/>
      <c r="S55" s="71" t="str">
        <f t="shared" si="0"/>
        <v/>
      </c>
      <c r="T55" s="98" t="str">
        <f t="shared" si="16"/>
        <v/>
      </c>
      <c r="U55" s="62" t="str">
        <f t="shared" si="1"/>
        <v/>
      </c>
      <c r="V55" s="62" t="str">
        <f t="shared" si="2"/>
        <v/>
      </c>
      <c r="W55" s="116" t="str">
        <f t="shared" si="3"/>
        <v/>
      </c>
      <c r="X55" s="128">
        <f>IF(G55='Emission Factors'!$B$3,AB55,IF(G55='Emission Factors'!$B$4,'Emission Factors'!$C$4,IF(G55='Emission Factors'!$B$5,'Emission Factors'!$C$5,IF(G55='Emission Factors'!$B$6,'Emission Factors'!$C$6,IF(G55='Emission Factors'!$B$7,'Emission Factors'!$C$7,IF(G55='Emission Factors'!$B$8,'Emission Factors'!$C$8,IF(G55='Emission Factors'!$B$9,'Emission Factors'!$C$9,IF(G55='Emission Factors'!$B$10,'Emission Factors'!$C$10,IF(G55='Emission Factors'!$B$11,'Emission Factors'!$C$11,IF(G55='Emission Factors'!$B$12,'Emission Factors'!$C$12,IF(G55='Emission Factors'!$B$13,'Emission Factors'!$C$13,IF(G55='Emission Factors'!$B$14,'Emission Factors'!$C$14,0))))))))))))</f>
        <v>0</v>
      </c>
      <c r="Y55" s="129">
        <f>IF(H55='Emission Factors'!$B$3,AB55,IF(H55='Emission Factors'!$B$4,'Emission Factors'!$C$4,IF(H55='Emission Factors'!$B$5,'Emission Factors'!$C$5,IF(H55='Emission Factors'!$B$6,'Emission Factors'!$C$6,IF(H55='Emission Factors'!$B$7,'Emission Factors'!$C$7,IF(H55='Emission Factors'!$B$8,'Emission Factors'!$C$8,IF(H55='Emission Factors'!$B$9,'Emission Factors'!$C$9,IF(H55='Emission Factors'!$B$10,'Emission Factors'!$C$10,IF(H55='Emission Factors'!$B$11,'Emission Factors'!$C$11,IF(H55='Emission Factors'!$B$12,'Emission Factors'!$C$12,IF(H55='Emission Factors'!$B$13,'Emission Factors'!$C$13,IF(H55='Emission Factors'!$B$14,'Emission Factors'!$C$14,0))))))))))))</f>
        <v>0</v>
      </c>
      <c r="Z55" s="130" t="e">
        <f>IF(AND($E$8&lt;&gt;"",$E$10&lt;&gt;""),$E$8*AL55/AH55,IF($D$15="AK",#REF!*0.000001,IF($D$15="DC",#REF!*0.000001,IF($D$15="HI",#REF!*0.000001,IF($D$15="PR",#REF!*0.000001,(VLOOKUP($D$15,'Grid Emission Forecast'!$B$4:$AF$52,MATCH(T55,'Grid Emission Forecast'!$B$4:$AF$4,0),FALSE)*0.000001)*(1-($E$21/100)))))))</f>
        <v>#N/A</v>
      </c>
      <c r="AA55" s="129" t="e">
        <f>IF($D$15="AK",#REF!*0.000001,IF($D$15="DC",#REF!*0.000001,IF($D$15="HI",#REF!*0.000001,IF($D$15="PR",#REF!*0.000001,(VLOOKUP($D$15,'Grid Emission Forecast'!$B$57:$AF$105,MATCH(T55,'Grid Emission Forecast'!$B$57:$AF$57,0),FALSE)*0.000001)*(1-($E$21/100))))))</f>
        <v>#N/A</v>
      </c>
      <c r="AB55" s="131" t="e">
        <f>IF($E$17=$DD$7,'Emission Factors'!$C$3,IF($E$17=$DD$8,Z55,IF($E$17=$DD$9,AA55,Z55)))</f>
        <v>#N/A</v>
      </c>
      <c r="AC55" s="129">
        <f>IF(I55='Emission Factors'!$B$3,AB55,IF(I55='Emission Factors'!$B$4,'Emission Factors'!$C$4,IF(I55='Emission Factors'!$B$5,'Emission Factors'!$C$5,IF(I55='Emission Factors'!$B$6,'Emission Factors'!$C$6,IF(I55='Emission Factors'!$B$7,'Emission Factors'!$C$7,IF(I55='Emission Factors'!$B$8,'Emission Factors'!$C$8,IF(I55='Emission Factors'!$B$9,'Emission Factors'!$C$9,IF(I55='Emission Factors'!$B$10,'Emission Factors'!$C$10,IF(I55='Emission Factors'!$B$11,'Emission Factors'!$C$11,IF(I55='Emission Factors'!$B$12,'Emission Factors'!$C$12,IF(I55='Emission Factors'!$B$13,'Emission Factors'!$C$13,IF(I55='Emission Factors'!$B$14,'Emission Factors'!$C$14,0))))))))))))</f>
        <v>0</v>
      </c>
      <c r="AD55" s="138" t="str">
        <f t="shared" si="12"/>
        <v/>
      </c>
      <c r="AE55" s="29" t="str">
        <f t="shared" si="13"/>
        <v/>
      </c>
      <c r="AF55" s="103">
        <f t="shared" si="4"/>
        <v>0</v>
      </c>
      <c r="AG55" s="138" t="e">
        <f t="shared" si="5"/>
        <v>#VALUE!</v>
      </c>
      <c r="AH55" s="119" t="e">
        <f t="shared" si="6"/>
        <v>#VALUE!</v>
      </c>
      <c r="AI55" s="139" t="e">
        <f t="shared" si="7"/>
        <v>#VALUE!</v>
      </c>
      <c r="AJ55" s="119" t="e">
        <f t="shared" si="8"/>
        <v>#VALUE!</v>
      </c>
      <c r="AK55" s="119" t="e">
        <f t="shared" si="9"/>
        <v>#VALUE!</v>
      </c>
      <c r="AL55" s="139" t="e">
        <f t="shared" si="10"/>
        <v>#VALUE!</v>
      </c>
      <c r="AM55" s="102" t="str">
        <f t="shared" si="17"/>
        <v/>
      </c>
      <c r="AN55" s="65" t="str">
        <f t="shared" si="14"/>
        <v/>
      </c>
      <c r="AO55" s="86" t="str">
        <f t="shared" si="15"/>
        <v/>
      </c>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row>
    <row r="56" spans="2:105" x14ac:dyDescent="0.35">
      <c r="B56" s="169"/>
      <c r="C56" s="97"/>
      <c r="D56" s="6" t="str">
        <f t="shared" si="18"/>
        <v/>
      </c>
      <c r="E56" s="68"/>
      <c r="F56" s="110"/>
      <c r="G56" s="55"/>
      <c r="H56" s="55"/>
      <c r="I56" s="8"/>
      <c r="J56" s="113"/>
      <c r="K56" s="40"/>
      <c r="L56" s="40"/>
      <c r="M56" s="40"/>
      <c r="N56" s="40"/>
      <c r="O56" s="33"/>
      <c r="P56" s="8"/>
      <c r="Q56" s="8"/>
      <c r="R56" s="55"/>
      <c r="S56" s="71" t="str">
        <f t="shared" si="0"/>
        <v/>
      </c>
      <c r="T56" s="98" t="str">
        <f t="shared" si="16"/>
        <v/>
      </c>
      <c r="U56" s="62" t="str">
        <f t="shared" si="1"/>
        <v/>
      </c>
      <c r="V56" s="62" t="str">
        <f t="shared" si="2"/>
        <v/>
      </c>
      <c r="W56" s="116" t="str">
        <f t="shared" si="3"/>
        <v/>
      </c>
      <c r="X56" s="128">
        <f>IF(G56='Emission Factors'!$B$3,AB56,IF(G56='Emission Factors'!$B$4,'Emission Factors'!$C$4,IF(G56='Emission Factors'!$B$5,'Emission Factors'!$C$5,IF(G56='Emission Factors'!$B$6,'Emission Factors'!$C$6,IF(G56='Emission Factors'!$B$7,'Emission Factors'!$C$7,IF(G56='Emission Factors'!$B$8,'Emission Factors'!$C$8,IF(G56='Emission Factors'!$B$9,'Emission Factors'!$C$9,IF(G56='Emission Factors'!$B$10,'Emission Factors'!$C$10,IF(G56='Emission Factors'!$B$11,'Emission Factors'!$C$11,IF(G56='Emission Factors'!$B$12,'Emission Factors'!$C$12,IF(G56='Emission Factors'!$B$13,'Emission Factors'!$C$13,IF(G56='Emission Factors'!$B$14,'Emission Factors'!$C$14,0))))))))))))</f>
        <v>0</v>
      </c>
      <c r="Y56" s="129">
        <f>IF(H56='Emission Factors'!$B$3,AB56,IF(H56='Emission Factors'!$B$4,'Emission Factors'!$C$4,IF(H56='Emission Factors'!$B$5,'Emission Factors'!$C$5,IF(H56='Emission Factors'!$B$6,'Emission Factors'!$C$6,IF(H56='Emission Factors'!$B$7,'Emission Factors'!$C$7,IF(H56='Emission Factors'!$B$8,'Emission Factors'!$C$8,IF(H56='Emission Factors'!$B$9,'Emission Factors'!$C$9,IF(H56='Emission Factors'!$B$10,'Emission Factors'!$C$10,IF(H56='Emission Factors'!$B$11,'Emission Factors'!$C$11,IF(H56='Emission Factors'!$B$12,'Emission Factors'!$C$12,IF(H56='Emission Factors'!$B$13,'Emission Factors'!$C$13,IF(H56='Emission Factors'!$B$14,'Emission Factors'!$C$14,0))))))))))))</f>
        <v>0</v>
      </c>
      <c r="Z56" s="130" t="e">
        <f>IF(AND($E$8&lt;&gt;"",$E$10&lt;&gt;""),$E$8*AL56/AH56,IF($D$15="AK",#REF!*0.000001,IF($D$15="DC",#REF!*0.000001,IF($D$15="HI",#REF!*0.000001,IF($D$15="PR",#REF!*0.000001,(VLOOKUP($D$15,'Grid Emission Forecast'!$B$4:$AF$52,MATCH(T56,'Grid Emission Forecast'!$B$4:$AF$4,0),FALSE)*0.000001)*(1-($E$21/100)))))))</f>
        <v>#N/A</v>
      </c>
      <c r="AA56" s="129" t="e">
        <f>IF($D$15="AK",#REF!*0.000001,IF($D$15="DC",#REF!*0.000001,IF($D$15="HI",#REF!*0.000001,IF($D$15="PR",#REF!*0.000001,(VLOOKUP($D$15,'Grid Emission Forecast'!$B$57:$AF$105,MATCH(T56,'Grid Emission Forecast'!$B$57:$AF$57,0),FALSE)*0.000001)*(1-($E$21/100))))))</f>
        <v>#N/A</v>
      </c>
      <c r="AB56" s="131" t="e">
        <f>IF($E$17=$DD$7,'Emission Factors'!$C$3,IF($E$17=$DD$8,Z56,IF($E$17=$DD$9,AA56,Z56)))</f>
        <v>#N/A</v>
      </c>
      <c r="AC56" s="129">
        <f>IF(I56='Emission Factors'!$B$3,AB56,IF(I56='Emission Factors'!$B$4,'Emission Factors'!$C$4,IF(I56='Emission Factors'!$B$5,'Emission Factors'!$C$5,IF(I56='Emission Factors'!$B$6,'Emission Factors'!$C$6,IF(I56='Emission Factors'!$B$7,'Emission Factors'!$C$7,IF(I56='Emission Factors'!$B$8,'Emission Factors'!$C$8,IF(I56='Emission Factors'!$B$9,'Emission Factors'!$C$9,IF(I56='Emission Factors'!$B$10,'Emission Factors'!$C$10,IF(I56='Emission Factors'!$B$11,'Emission Factors'!$C$11,IF(I56='Emission Factors'!$B$12,'Emission Factors'!$C$12,IF(I56='Emission Factors'!$B$13,'Emission Factors'!$C$13,IF(I56='Emission Factors'!$B$14,'Emission Factors'!$C$14,0))))))))))))</f>
        <v>0</v>
      </c>
      <c r="AD56" s="138" t="str">
        <f t="shared" si="12"/>
        <v/>
      </c>
      <c r="AE56" s="29" t="str">
        <f t="shared" si="13"/>
        <v/>
      </c>
      <c r="AF56" s="103">
        <f t="shared" si="4"/>
        <v>0</v>
      </c>
      <c r="AG56" s="138" t="e">
        <f t="shared" si="5"/>
        <v>#VALUE!</v>
      </c>
      <c r="AH56" s="119" t="e">
        <f t="shared" si="6"/>
        <v>#VALUE!</v>
      </c>
      <c r="AI56" s="139" t="e">
        <f t="shared" si="7"/>
        <v>#VALUE!</v>
      </c>
      <c r="AJ56" s="119" t="e">
        <f t="shared" si="8"/>
        <v>#VALUE!</v>
      </c>
      <c r="AK56" s="119" t="e">
        <f t="shared" si="9"/>
        <v>#VALUE!</v>
      </c>
      <c r="AL56" s="139" t="e">
        <f t="shared" si="10"/>
        <v>#VALUE!</v>
      </c>
      <c r="AM56" s="102" t="str">
        <f t="shared" si="17"/>
        <v/>
      </c>
      <c r="AN56" s="65" t="str">
        <f t="shared" si="14"/>
        <v/>
      </c>
      <c r="AO56" s="86" t="str">
        <f t="shared" si="15"/>
        <v/>
      </c>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2:105" x14ac:dyDescent="0.35">
      <c r="B57" s="169"/>
      <c r="C57" s="97"/>
      <c r="D57" s="6" t="str">
        <f t="shared" si="18"/>
        <v/>
      </c>
      <c r="E57" s="68"/>
      <c r="F57" s="110"/>
      <c r="G57" s="55"/>
      <c r="H57" s="55"/>
      <c r="I57" s="8"/>
      <c r="J57" s="113"/>
      <c r="K57" s="40"/>
      <c r="L57" s="40"/>
      <c r="M57" s="40"/>
      <c r="N57" s="40"/>
      <c r="O57" s="33"/>
      <c r="P57" s="8"/>
      <c r="Q57" s="8"/>
      <c r="R57" s="55"/>
      <c r="S57" s="71" t="str">
        <f t="shared" si="0"/>
        <v/>
      </c>
      <c r="T57" s="98" t="str">
        <f t="shared" si="16"/>
        <v/>
      </c>
      <c r="U57" s="62" t="str">
        <f t="shared" si="1"/>
        <v/>
      </c>
      <c r="V57" s="62" t="str">
        <f t="shared" si="2"/>
        <v/>
      </c>
      <c r="W57" s="116" t="str">
        <f t="shared" si="3"/>
        <v/>
      </c>
      <c r="X57" s="128">
        <f>IF(G57='Emission Factors'!$B$3,AB57,IF(G57='Emission Factors'!$B$4,'Emission Factors'!$C$4,IF(G57='Emission Factors'!$B$5,'Emission Factors'!$C$5,IF(G57='Emission Factors'!$B$6,'Emission Factors'!$C$6,IF(G57='Emission Factors'!$B$7,'Emission Factors'!$C$7,IF(G57='Emission Factors'!$B$8,'Emission Factors'!$C$8,IF(G57='Emission Factors'!$B$9,'Emission Factors'!$C$9,IF(G57='Emission Factors'!$B$10,'Emission Factors'!$C$10,IF(G57='Emission Factors'!$B$11,'Emission Factors'!$C$11,IF(G57='Emission Factors'!$B$12,'Emission Factors'!$C$12,IF(G57='Emission Factors'!$B$13,'Emission Factors'!$C$13,IF(G57='Emission Factors'!$B$14,'Emission Factors'!$C$14,0))))))))))))</f>
        <v>0</v>
      </c>
      <c r="Y57" s="129">
        <f>IF(H57='Emission Factors'!$B$3,AB57,IF(H57='Emission Factors'!$B$4,'Emission Factors'!$C$4,IF(H57='Emission Factors'!$B$5,'Emission Factors'!$C$5,IF(H57='Emission Factors'!$B$6,'Emission Factors'!$C$6,IF(H57='Emission Factors'!$B$7,'Emission Factors'!$C$7,IF(H57='Emission Factors'!$B$8,'Emission Factors'!$C$8,IF(H57='Emission Factors'!$B$9,'Emission Factors'!$C$9,IF(H57='Emission Factors'!$B$10,'Emission Factors'!$C$10,IF(H57='Emission Factors'!$B$11,'Emission Factors'!$C$11,IF(H57='Emission Factors'!$B$12,'Emission Factors'!$C$12,IF(H57='Emission Factors'!$B$13,'Emission Factors'!$C$13,IF(H57='Emission Factors'!$B$14,'Emission Factors'!$C$14,0))))))))))))</f>
        <v>0</v>
      </c>
      <c r="Z57" s="130" t="e">
        <f>IF(AND($E$8&lt;&gt;"",$E$10&lt;&gt;""),$E$8*AL57/AH57,IF($D$15="AK",#REF!*0.000001,IF($D$15="DC",#REF!*0.000001,IF($D$15="HI",#REF!*0.000001,IF($D$15="PR",#REF!*0.000001,(VLOOKUP($D$15,'Grid Emission Forecast'!$B$4:$AF$52,MATCH(T57,'Grid Emission Forecast'!$B$4:$AF$4,0),FALSE)*0.000001)*(1-($E$21/100)))))))</f>
        <v>#N/A</v>
      </c>
      <c r="AA57" s="129" t="e">
        <f>IF($D$15="AK",#REF!*0.000001,IF($D$15="DC",#REF!*0.000001,IF($D$15="HI",#REF!*0.000001,IF($D$15="PR",#REF!*0.000001,(VLOOKUP($D$15,'Grid Emission Forecast'!$B$57:$AF$105,MATCH(T57,'Grid Emission Forecast'!$B$57:$AF$57,0),FALSE)*0.000001)*(1-($E$21/100))))))</f>
        <v>#N/A</v>
      </c>
      <c r="AB57" s="131" t="e">
        <f>IF($E$17=$DD$7,'Emission Factors'!$C$3,IF($E$17=$DD$8,Z57,IF($E$17=$DD$9,AA57,Z57)))</f>
        <v>#N/A</v>
      </c>
      <c r="AC57" s="129">
        <f>IF(I57='Emission Factors'!$B$3,AB57,IF(I57='Emission Factors'!$B$4,'Emission Factors'!$C$4,IF(I57='Emission Factors'!$B$5,'Emission Factors'!$C$5,IF(I57='Emission Factors'!$B$6,'Emission Factors'!$C$6,IF(I57='Emission Factors'!$B$7,'Emission Factors'!$C$7,IF(I57='Emission Factors'!$B$8,'Emission Factors'!$C$8,IF(I57='Emission Factors'!$B$9,'Emission Factors'!$C$9,IF(I57='Emission Factors'!$B$10,'Emission Factors'!$C$10,IF(I57='Emission Factors'!$B$11,'Emission Factors'!$C$11,IF(I57='Emission Factors'!$B$12,'Emission Factors'!$C$12,IF(I57='Emission Factors'!$B$13,'Emission Factors'!$C$13,IF(I57='Emission Factors'!$B$14,'Emission Factors'!$C$14,0))))))))))))</f>
        <v>0</v>
      </c>
      <c r="AD57" s="138" t="str">
        <f t="shared" si="12"/>
        <v/>
      </c>
      <c r="AE57" s="29" t="str">
        <f t="shared" si="13"/>
        <v/>
      </c>
      <c r="AF57" s="103">
        <f t="shared" si="4"/>
        <v>0</v>
      </c>
      <c r="AG57" s="138" t="e">
        <f t="shared" si="5"/>
        <v>#VALUE!</v>
      </c>
      <c r="AH57" s="119" t="e">
        <f t="shared" si="6"/>
        <v>#VALUE!</v>
      </c>
      <c r="AI57" s="139" t="e">
        <f t="shared" si="7"/>
        <v>#VALUE!</v>
      </c>
      <c r="AJ57" s="119" t="e">
        <f t="shared" si="8"/>
        <v>#VALUE!</v>
      </c>
      <c r="AK57" s="119" t="e">
        <f t="shared" si="9"/>
        <v>#VALUE!</v>
      </c>
      <c r="AL57" s="139" t="e">
        <f t="shared" si="10"/>
        <v>#VALUE!</v>
      </c>
      <c r="AM57" s="102" t="str">
        <f t="shared" si="17"/>
        <v/>
      </c>
      <c r="AN57" s="65" t="str">
        <f t="shared" si="14"/>
        <v/>
      </c>
      <c r="AO57" s="86" t="str">
        <f t="shared" si="15"/>
        <v/>
      </c>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2:105" x14ac:dyDescent="0.35">
      <c r="B58" s="169"/>
      <c r="C58" s="97"/>
      <c r="D58" s="6" t="str">
        <f t="shared" si="18"/>
        <v/>
      </c>
      <c r="E58" s="68"/>
      <c r="F58" s="110"/>
      <c r="G58" s="55"/>
      <c r="H58" s="55"/>
      <c r="I58" s="8"/>
      <c r="J58" s="113"/>
      <c r="K58" s="40"/>
      <c r="L58" s="40"/>
      <c r="M58" s="40"/>
      <c r="N58" s="40"/>
      <c r="O58" s="33"/>
      <c r="P58" s="8"/>
      <c r="Q58" s="8"/>
      <c r="R58" s="55"/>
      <c r="S58" s="71" t="str">
        <f t="shared" si="0"/>
        <v/>
      </c>
      <c r="T58" s="98" t="str">
        <f t="shared" si="16"/>
        <v/>
      </c>
      <c r="U58" s="62" t="str">
        <f t="shared" si="1"/>
        <v/>
      </c>
      <c r="V58" s="62" t="str">
        <f t="shared" si="2"/>
        <v/>
      </c>
      <c r="W58" s="116" t="str">
        <f t="shared" si="3"/>
        <v/>
      </c>
      <c r="X58" s="128">
        <f>IF(G58='Emission Factors'!$B$3,AB58,IF(G58='Emission Factors'!$B$4,'Emission Factors'!$C$4,IF(G58='Emission Factors'!$B$5,'Emission Factors'!$C$5,IF(G58='Emission Factors'!$B$6,'Emission Factors'!$C$6,IF(G58='Emission Factors'!$B$7,'Emission Factors'!$C$7,IF(G58='Emission Factors'!$B$8,'Emission Factors'!$C$8,IF(G58='Emission Factors'!$B$9,'Emission Factors'!$C$9,IF(G58='Emission Factors'!$B$10,'Emission Factors'!$C$10,IF(G58='Emission Factors'!$B$11,'Emission Factors'!$C$11,IF(G58='Emission Factors'!$B$12,'Emission Factors'!$C$12,IF(G58='Emission Factors'!$B$13,'Emission Factors'!$C$13,IF(G58='Emission Factors'!$B$14,'Emission Factors'!$C$14,0))))))))))))</f>
        <v>0</v>
      </c>
      <c r="Y58" s="129">
        <f>IF(H58='Emission Factors'!$B$3,AB58,IF(H58='Emission Factors'!$B$4,'Emission Factors'!$C$4,IF(H58='Emission Factors'!$B$5,'Emission Factors'!$C$5,IF(H58='Emission Factors'!$B$6,'Emission Factors'!$C$6,IF(H58='Emission Factors'!$B$7,'Emission Factors'!$C$7,IF(H58='Emission Factors'!$B$8,'Emission Factors'!$C$8,IF(H58='Emission Factors'!$B$9,'Emission Factors'!$C$9,IF(H58='Emission Factors'!$B$10,'Emission Factors'!$C$10,IF(H58='Emission Factors'!$B$11,'Emission Factors'!$C$11,IF(H58='Emission Factors'!$B$12,'Emission Factors'!$C$12,IF(H58='Emission Factors'!$B$13,'Emission Factors'!$C$13,IF(H58='Emission Factors'!$B$14,'Emission Factors'!$C$14,0))))))))))))</f>
        <v>0</v>
      </c>
      <c r="Z58" s="130" t="e">
        <f>IF(AND($E$8&lt;&gt;"",$E$10&lt;&gt;""),$E$8*AL58/AH58,IF($D$15="AK",#REF!*0.000001,IF($D$15="DC",#REF!*0.000001,IF($D$15="HI",#REF!*0.000001,IF($D$15="PR",#REF!*0.000001,(VLOOKUP($D$15,'Grid Emission Forecast'!$B$4:$AF$52,MATCH(T58,'Grid Emission Forecast'!$B$4:$AF$4,0),FALSE)*0.000001)*(1-($E$21/100)))))))</f>
        <v>#N/A</v>
      </c>
      <c r="AA58" s="129" t="e">
        <f>IF($D$15="AK",#REF!*0.000001,IF($D$15="DC",#REF!*0.000001,IF($D$15="HI",#REF!*0.000001,IF($D$15="PR",#REF!*0.000001,(VLOOKUP($D$15,'Grid Emission Forecast'!$B$57:$AF$105,MATCH(T58,'Grid Emission Forecast'!$B$57:$AF$57,0),FALSE)*0.000001)*(1-($E$21/100))))))</f>
        <v>#N/A</v>
      </c>
      <c r="AB58" s="131" t="e">
        <f>IF($E$17=$DD$7,'Emission Factors'!$C$3,IF($E$17=$DD$8,Z58,IF($E$17=$DD$9,AA58,Z58)))</f>
        <v>#N/A</v>
      </c>
      <c r="AC58" s="129">
        <f>IF(I58='Emission Factors'!$B$3,AB58,IF(I58='Emission Factors'!$B$4,'Emission Factors'!$C$4,IF(I58='Emission Factors'!$B$5,'Emission Factors'!$C$5,IF(I58='Emission Factors'!$B$6,'Emission Factors'!$C$6,IF(I58='Emission Factors'!$B$7,'Emission Factors'!$C$7,IF(I58='Emission Factors'!$B$8,'Emission Factors'!$C$8,IF(I58='Emission Factors'!$B$9,'Emission Factors'!$C$9,IF(I58='Emission Factors'!$B$10,'Emission Factors'!$C$10,IF(I58='Emission Factors'!$B$11,'Emission Factors'!$C$11,IF(I58='Emission Factors'!$B$12,'Emission Factors'!$C$12,IF(I58='Emission Factors'!$B$13,'Emission Factors'!$C$13,IF(I58='Emission Factors'!$B$14,'Emission Factors'!$C$14,0))))))))))))</f>
        <v>0</v>
      </c>
      <c r="AD58" s="138" t="str">
        <f t="shared" si="12"/>
        <v/>
      </c>
      <c r="AE58" s="29" t="str">
        <f t="shared" si="13"/>
        <v/>
      </c>
      <c r="AF58" s="103">
        <f t="shared" si="4"/>
        <v>0</v>
      </c>
      <c r="AG58" s="138" t="e">
        <f t="shared" si="5"/>
        <v>#VALUE!</v>
      </c>
      <c r="AH58" s="119" t="e">
        <f t="shared" si="6"/>
        <v>#VALUE!</v>
      </c>
      <c r="AI58" s="139" t="e">
        <f t="shared" si="7"/>
        <v>#VALUE!</v>
      </c>
      <c r="AJ58" s="119" t="e">
        <f t="shared" si="8"/>
        <v>#VALUE!</v>
      </c>
      <c r="AK58" s="119" t="e">
        <f t="shared" si="9"/>
        <v>#VALUE!</v>
      </c>
      <c r="AL58" s="139" t="e">
        <f t="shared" si="10"/>
        <v>#VALUE!</v>
      </c>
      <c r="AM58" s="102" t="str">
        <f t="shared" si="17"/>
        <v/>
      </c>
      <c r="AN58" s="65" t="str">
        <f t="shared" si="14"/>
        <v/>
      </c>
      <c r="AO58" s="86" t="str">
        <f t="shared" si="15"/>
        <v/>
      </c>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2:105" x14ac:dyDescent="0.35">
      <c r="B59" s="169"/>
      <c r="C59" s="97"/>
      <c r="D59" s="6" t="str">
        <f t="shared" si="18"/>
        <v/>
      </c>
      <c r="E59" s="68"/>
      <c r="F59" s="110"/>
      <c r="G59" s="55"/>
      <c r="H59" s="55"/>
      <c r="I59" s="8"/>
      <c r="J59" s="113"/>
      <c r="K59" s="40"/>
      <c r="L59" s="40"/>
      <c r="M59" s="40"/>
      <c r="N59" s="40"/>
      <c r="O59" s="33"/>
      <c r="P59" s="8"/>
      <c r="Q59" s="8"/>
      <c r="R59" s="55"/>
      <c r="S59" s="71" t="str">
        <f t="shared" si="0"/>
        <v/>
      </c>
      <c r="T59" s="98" t="str">
        <f t="shared" si="16"/>
        <v/>
      </c>
      <c r="U59" s="62" t="str">
        <f t="shared" si="1"/>
        <v/>
      </c>
      <c r="V59" s="62" t="str">
        <f t="shared" si="2"/>
        <v/>
      </c>
      <c r="W59" s="116" t="str">
        <f t="shared" si="3"/>
        <v/>
      </c>
      <c r="X59" s="128">
        <f>IF(G59='Emission Factors'!$B$3,AB59,IF(G59='Emission Factors'!$B$4,'Emission Factors'!$C$4,IF(G59='Emission Factors'!$B$5,'Emission Factors'!$C$5,IF(G59='Emission Factors'!$B$6,'Emission Factors'!$C$6,IF(G59='Emission Factors'!$B$7,'Emission Factors'!$C$7,IF(G59='Emission Factors'!$B$8,'Emission Factors'!$C$8,IF(G59='Emission Factors'!$B$9,'Emission Factors'!$C$9,IF(G59='Emission Factors'!$B$10,'Emission Factors'!$C$10,IF(G59='Emission Factors'!$B$11,'Emission Factors'!$C$11,IF(G59='Emission Factors'!$B$12,'Emission Factors'!$C$12,IF(G59='Emission Factors'!$B$13,'Emission Factors'!$C$13,IF(G59='Emission Factors'!$B$14,'Emission Factors'!$C$14,0))))))))))))</f>
        <v>0</v>
      </c>
      <c r="Y59" s="129">
        <f>IF(H59='Emission Factors'!$B$3,AB59,IF(H59='Emission Factors'!$B$4,'Emission Factors'!$C$4,IF(H59='Emission Factors'!$B$5,'Emission Factors'!$C$5,IF(H59='Emission Factors'!$B$6,'Emission Factors'!$C$6,IF(H59='Emission Factors'!$B$7,'Emission Factors'!$C$7,IF(H59='Emission Factors'!$B$8,'Emission Factors'!$C$8,IF(H59='Emission Factors'!$B$9,'Emission Factors'!$C$9,IF(H59='Emission Factors'!$B$10,'Emission Factors'!$C$10,IF(H59='Emission Factors'!$B$11,'Emission Factors'!$C$11,IF(H59='Emission Factors'!$B$12,'Emission Factors'!$C$12,IF(H59='Emission Factors'!$B$13,'Emission Factors'!$C$13,IF(H59='Emission Factors'!$B$14,'Emission Factors'!$C$14,0))))))))))))</f>
        <v>0</v>
      </c>
      <c r="Z59" s="130" t="e">
        <f>IF(AND($E$8&lt;&gt;"",$E$10&lt;&gt;""),$E$8*AL59/AH59,IF($D$15="AK",#REF!*0.000001,IF($D$15="DC",#REF!*0.000001,IF($D$15="HI",#REF!*0.000001,IF($D$15="PR",#REF!*0.000001,(VLOOKUP($D$15,'Grid Emission Forecast'!$B$4:$AF$52,MATCH(T59,'Grid Emission Forecast'!$B$4:$AF$4,0),FALSE)*0.000001)*(1-($E$21/100)))))))</f>
        <v>#N/A</v>
      </c>
      <c r="AA59" s="129" t="e">
        <f>IF($D$15="AK",#REF!*0.000001,IF($D$15="DC",#REF!*0.000001,IF($D$15="HI",#REF!*0.000001,IF($D$15="PR",#REF!*0.000001,(VLOOKUP($D$15,'Grid Emission Forecast'!$B$57:$AF$105,MATCH(T59,'Grid Emission Forecast'!$B$57:$AF$57,0),FALSE)*0.000001)*(1-($E$21/100))))))</f>
        <v>#N/A</v>
      </c>
      <c r="AB59" s="131" t="e">
        <f>IF($E$17=$DD$7,'Emission Factors'!$C$3,IF($E$17=$DD$8,Z59,IF($E$17=$DD$9,AA59,Z59)))</f>
        <v>#N/A</v>
      </c>
      <c r="AC59" s="129">
        <f>IF(I59='Emission Factors'!$B$3,AB59,IF(I59='Emission Factors'!$B$4,'Emission Factors'!$C$4,IF(I59='Emission Factors'!$B$5,'Emission Factors'!$C$5,IF(I59='Emission Factors'!$B$6,'Emission Factors'!$C$6,IF(I59='Emission Factors'!$B$7,'Emission Factors'!$C$7,IF(I59='Emission Factors'!$B$8,'Emission Factors'!$C$8,IF(I59='Emission Factors'!$B$9,'Emission Factors'!$C$9,IF(I59='Emission Factors'!$B$10,'Emission Factors'!$C$10,IF(I59='Emission Factors'!$B$11,'Emission Factors'!$C$11,IF(I59='Emission Factors'!$B$12,'Emission Factors'!$C$12,IF(I59='Emission Factors'!$B$13,'Emission Factors'!$C$13,IF(I59='Emission Factors'!$B$14,'Emission Factors'!$C$14,0))))))))))))</f>
        <v>0</v>
      </c>
      <c r="AD59" s="138" t="str">
        <f t="shared" si="12"/>
        <v/>
      </c>
      <c r="AE59" s="29" t="str">
        <f t="shared" si="13"/>
        <v/>
      </c>
      <c r="AF59" s="103">
        <f t="shared" si="4"/>
        <v>0</v>
      </c>
      <c r="AG59" s="138" t="e">
        <f t="shared" si="5"/>
        <v>#VALUE!</v>
      </c>
      <c r="AH59" s="119" t="e">
        <f t="shared" si="6"/>
        <v>#VALUE!</v>
      </c>
      <c r="AI59" s="139" t="e">
        <f t="shared" si="7"/>
        <v>#VALUE!</v>
      </c>
      <c r="AJ59" s="119" t="e">
        <f t="shared" si="8"/>
        <v>#VALUE!</v>
      </c>
      <c r="AK59" s="119" t="e">
        <f t="shared" si="9"/>
        <v>#VALUE!</v>
      </c>
      <c r="AL59" s="139" t="e">
        <f t="shared" si="10"/>
        <v>#VALUE!</v>
      </c>
      <c r="AM59" s="102" t="str">
        <f t="shared" si="17"/>
        <v/>
      </c>
      <c r="AN59" s="65" t="str">
        <f t="shared" si="14"/>
        <v/>
      </c>
      <c r="AO59" s="86" t="str">
        <f t="shared" si="15"/>
        <v/>
      </c>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2:105" x14ac:dyDescent="0.35">
      <c r="B60" s="169"/>
      <c r="C60" s="97"/>
      <c r="D60" s="6" t="str">
        <f t="shared" si="18"/>
        <v/>
      </c>
      <c r="E60" s="68"/>
      <c r="F60" s="110"/>
      <c r="G60" s="55"/>
      <c r="H60" s="55"/>
      <c r="I60" s="8"/>
      <c r="J60" s="113"/>
      <c r="K60" s="40"/>
      <c r="L60" s="40"/>
      <c r="M60" s="40"/>
      <c r="N60" s="40"/>
      <c r="O60" s="33"/>
      <c r="P60" s="8"/>
      <c r="Q60" s="8"/>
      <c r="R60" s="55"/>
      <c r="S60" s="71" t="str">
        <f t="shared" si="0"/>
        <v/>
      </c>
      <c r="T60" s="98" t="str">
        <f t="shared" si="16"/>
        <v/>
      </c>
      <c r="U60" s="62" t="str">
        <f t="shared" si="1"/>
        <v/>
      </c>
      <c r="V60" s="62" t="str">
        <f t="shared" si="2"/>
        <v/>
      </c>
      <c r="W60" s="116" t="str">
        <f t="shared" si="3"/>
        <v/>
      </c>
      <c r="X60" s="128">
        <f>IF(G60='Emission Factors'!$B$3,AB60,IF(G60='Emission Factors'!$B$4,'Emission Factors'!$C$4,IF(G60='Emission Factors'!$B$5,'Emission Factors'!$C$5,IF(G60='Emission Factors'!$B$6,'Emission Factors'!$C$6,IF(G60='Emission Factors'!$B$7,'Emission Factors'!$C$7,IF(G60='Emission Factors'!$B$8,'Emission Factors'!$C$8,IF(G60='Emission Factors'!$B$9,'Emission Factors'!$C$9,IF(G60='Emission Factors'!$B$10,'Emission Factors'!$C$10,IF(G60='Emission Factors'!$B$11,'Emission Factors'!$C$11,IF(G60='Emission Factors'!$B$12,'Emission Factors'!$C$12,IF(G60='Emission Factors'!$B$13,'Emission Factors'!$C$13,IF(G60='Emission Factors'!$B$14,'Emission Factors'!$C$14,0))))))))))))</f>
        <v>0</v>
      </c>
      <c r="Y60" s="129">
        <f>IF(H60='Emission Factors'!$B$3,AB60,IF(H60='Emission Factors'!$B$4,'Emission Factors'!$C$4,IF(H60='Emission Factors'!$B$5,'Emission Factors'!$C$5,IF(H60='Emission Factors'!$B$6,'Emission Factors'!$C$6,IF(H60='Emission Factors'!$B$7,'Emission Factors'!$C$7,IF(H60='Emission Factors'!$B$8,'Emission Factors'!$C$8,IF(H60='Emission Factors'!$B$9,'Emission Factors'!$C$9,IF(H60='Emission Factors'!$B$10,'Emission Factors'!$C$10,IF(H60='Emission Factors'!$B$11,'Emission Factors'!$C$11,IF(H60='Emission Factors'!$B$12,'Emission Factors'!$C$12,IF(H60='Emission Factors'!$B$13,'Emission Factors'!$C$13,IF(H60='Emission Factors'!$B$14,'Emission Factors'!$C$14,0))))))))))))</f>
        <v>0</v>
      </c>
      <c r="Z60" s="130" t="e">
        <f>IF(AND($E$8&lt;&gt;"",$E$10&lt;&gt;""),$E$8*AL60/AH60,IF($D$15="AK",#REF!*0.000001,IF($D$15="DC",#REF!*0.000001,IF($D$15="HI",#REF!*0.000001,IF($D$15="PR",#REF!*0.000001,(VLOOKUP($D$15,'Grid Emission Forecast'!$B$4:$AF$52,MATCH(T60,'Grid Emission Forecast'!$B$4:$AF$4,0),FALSE)*0.000001)*(1-($E$21/100)))))))</f>
        <v>#N/A</v>
      </c>
      <c r="AA60" s="129" t="e">
        <f>IF($D$15="AK",#REF!*0.000001,IF($D$15="DC",#REF!*0.000001,IF($D$15="HI",#REF!*0.000001,IF($D$15="PR",#REF!*0.000001,(VLOOKUP($D$15,'Grid Emission Forecast'!$B$57:$AF$105,MATCH(T60,'Grid Emission Forecast'!$B$57:$AF$57,0),FALSE)*0.000001)*(1-($E$21/100))))))</f>
        <v>#N/A</v>
      </c>
      <c r="AB60" s="131" t="e">
        <f>IF($E$17=$DD$7,'Emission Factors'!$C$3,IF($E$17=$DD$8,Z60,IF($E$17=$DD$9,AA60,Z60)))</f>
        <v>#N/A</v>
      </c>
      <c r="AC60" s="129">
        <f>IF(I60='Emission Factors'!$B$3,AB60,IF(I60='Emission Factors'!$B$4,'Emission Factors'!$C$4,IF(I60='Emission Factors'!$B$5,'Emission Factors'!$C$5,IF(I60='Emission Factors'!$B$6,'Emission Factors'!$C$6,IF(I60='Emission Factors'!$B$7,'Emission Factors'!$C$7,IF(I60='Emission Factors'!$B$8,'Emission Factors'!$C$8,IF(I60='Emission Factors'!$B$9,'Emission Factors'!$C$9,IF(I60='Emission Factors'!$B$10,'Emission Factors'!$C$10,IF(I60='Emission Factors'!$B$11,'Emission Factors'!$C$11,IF(I60='Emission Factors'!$B$12,'Emission Factors'!$C$12,IF(I60='Emission Factors'!$B$13,'Emission Factors'!$C$13,IF(I60='Emission Factors'!$B$14,'Emission Factors'!$C$14,0))))))))))))</f>
        <v>0</v>
      </c>
      <c r="AD60" s="138" t="str">
        <f t="shared" si="12"/>
        <v/>
      </c>
      <c r="AE60" s="29" t="str">
        <f t="shared" si="13"/>
        <v/>
      </c>
      <c r="AF60" s="103">
        <f t="shared" si="4"/>
        <v>0</v>
      </c>
      <c r="AG60" s="138" t="e">
        <f t="shared" si="5"/>
        <v>#VALUE!</v>
      </c>
      <c r="AH60" s="119" t="e">
        <f t="shared" si="6"/>
        <v>#VALUE!</v>
      </c>
      <c r="AI60" s="139" t="e">
        <f t="shared" si="7"/>
        <v>#VALUE!</v>
      </c>
      <c r="AJ60" s="119" t="e">
        <f t="shared" si="8"/>
        <v>#VALUE!</v>
      </c>
      <c r="AK60" s="119" t="e">
        <f t="shared" si="9"/>
        <v>#VALUE!</v>
      </c>
      <c r="AL60" s="139" t="e">
        <f t="shared" si="10"/>
        <v>#VALUE!</v>
      </c>
      <c r="AM60" s="102" t="str">
        <f t="shared" si="17"/>
        <v/>
      </c>
      <c r="AN60" s="65" t="str">
        <f t="shared" si="14"/>
        <v/>
      </c>
      <c r="AO60" s="86" t="str">
        <f t="shared" si="15"/>
        <v/>
      </c>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2:105" x14ac:dyDescent="0.35">
      <c r="B61" s="169"/>
      <c r="C61" s="97"/>
      <c r="D61" s="6" t="str">
        <f t="shared" si="18"/>
        <v/>
      </c>
      <c r="E61" s="68"/>
      <c r="F61" s="110"/>
      <c r="G61" s="55"/>
      <c r="H61" s="55"/>
      <c r="I61" s="8"/>
      <c r="J61" s="113"/>
      <c r="K61" s="40"/>
      <c r="L61" s="40"/>
      <c r="M61" s="40"/>
      <c r="N61" s="40"/>
      <c r="O61" s="33"/>
      <c r="P61" s="8"/>
      <c r="Q61" s="8"/>
      <c r="R61" s="55"/>
      <c r="S61" s="71" t="str">
        <f t="shared" si="0"/>
        <v/>
      </c>
      <c r="T61" s="98" t="str">
        <f t="shared" si="16"/>
        <v/>
      </c>
      <c r="U61" s="62" t="str">
        <f t="shared" si="1"/>
        <v/>
      </c>
      <c r="V61" s="62" t="str">
        <f t="shared" si="2"/>
        <v/>
      </c>
      <c r="W61" s="116" t="str">
        <f t="shared" si="3"/>
        <v/>
      </c>
      <c r="X61" s="128">
        <f>IF(G61='Emission Factors'!$B$3,AB61,IF(G61='Emission Factors'!$B$4,'Emission Factors'!$C$4,IF(G61='Emission Factors'!$B$5,'Emission Factors'!$C$5,IF(G61='Emission Factors'!$B$6,'Emission Factors'!$C$6,IF(G61='Emission Factors'!$B$7,'Emission Factors'!$C$7,IF(G61='Emission Factors'!$B$8,'Emission Factors'!$C$8,IF(G61='Emission Factors'!$B$9,'Emission Factors'!$C$9,IF(G61='Emission Factors'!$B$10,'Emission Factors'!$C$10,IF(G61='Emission Factors'!$B$11,'Emission Factors'!$C$11,IF(G61='Emission Factors'!$B$12,'Emission Factors'!$C$12,IF(G61='Emission Factors'!$B$13,'Emission Factors'!$C$13,IF(G61='Emission Factors'!$B$14,'Emission Factors'!$C$14,0))))))))))))</f>
        <v>0</v>
      </c>
      <c r="Y61" s="129">
        <f>IF(H61='Emission Factors'!$B$3,AB61,IF(H61='Emission Factors'!$B$4,'Emission Factors'!$C$4,IF(H61='Emission Factors'!$B$5,'Emission Factors'!$C$5,IF(H61='Emission Factors'!$B$6,'Emission Factors'!$C$6,IF(H61='Emission Factors'!$B$7,'Emission Factors'!$C$7,IF(H61='Emission Factors'!$B$8,'Emission Factors'!$C$8,IF(H61='Emission Factors'!$B$9,'Emission Factors'!$C$9,IF(H61='Emission Factors'!$B$10,'Emission Factors'!$C$10,IF(H61='Emission Factors'!$B$11,'Emission Factors'!$C$11,IF(H61='Emission Factors'!$B$12,'Emission Factors'!$C$12,IF(H61='Emission Factors'!$B$13,'Emission Factors'!$C$13,IF(H61='Emission Factors'!$B$14,'Emission Factors'!$C$14,0))))))))))))</f>
        <v>0</v>
      </c>
      <c r="Z61" s="130" t="e">
        <f>IF(AND($E$8&lt;&gt;"",$E$10&lt;&gt;""),$E$8*AL61/AH61,IF($D$15="AK",#REF!*0.000001,IF($D$15="DC",#REF!*0.000001,IF($D$15="HI",#REF!*0.000001,IF($D$15="PR",#REF!*0.000001,(VLOOKUP($D$15,'Grid Emission Forecast'!$B$4:$AF$52,MATCH(T61,'Grid Emission Forecast'!$B$4:$AF$4,0),FALSE)*0.000001)*(1-($E$21/100)))))))</f>
        <v>#N/A</v>
      </c>
      <c r="AA61" s="129" t="e">
        <f>IF($D$15="AK",#REF!*0.000001,IF($D$15="DC",#REF!*0.000001,IF($D$15="HI",#REF!*0.000001,IF($D$15="PR",#REF!*0.000001,(VLOOKUP($D$15,'Grid Emission Forecast'!$B$57:$AF$105,MATCH(T61,'Grid Emission Forecast'!$B$57:$AF$57,0),FALSE)*0.000001)*(1-($E$21/100))))))</f>
        <v>#N/A</v>
      </c>
      <c r="AB61" s="131" t="e">
        <f>IF($E$17=$DD$7,'Emission Factors'!$C$3,IF($E$17=$DD$8,Z61,IF($E$17=$DD$9,AA61,Z61)))</f>
        <v>#N/A</v>
      </c>
      <c r="AC61" s="129">
        <f>IF(I61='Emission Factors'!$B$3,AB61,IF(I61='Emission Factors'!$B$4,'Emission Factors'!$C$4,IF(I61='Emission Factors'!$B$5,'Emission Factors'!$C$5,IF(I61='Emission Factors'!$B$6,'Emission Factors'!$C$6,IF(I61='Emission Factors'!$B$7,'Emission Factors'!$C$7,IF(I61='Emission Factors'!$B$8,'Emission Factors'!$C$8,IF(I61='Emission Factors'!$B$9,'Emission Factors'!$C$9,IF(I61='Emission Factors'!$B$10,'Emission Factors'!$C$10,IF(I61='Emission Factors'!$B$11,'Emission Factors'!$C$11,IF(I61='Emission Factors'!$B$12,'Emission Factors'!$C$12,IF(I61='Emission Factors'!$B$13,'Emission Factors'!$C$13,IF(I61='Emission Factors'!$B$14,'Emission Factors'!$C$14,0))))))))))))</f>
        <v>0</v>
      </c>
      <c r="AD61" s="138" t="str">
        <f t="shared" si="12"/>
        <v/>
      </c>
      <c r="AE61" s="29" t="str">
        <f t="shared" si="13"/>
        <v/>
      </c>
      <c r="AF61" s="103">
        <f t="shared" si="4"/>
        <v>0</v>
      </c>
      <c r="AG61" s="138" t="e">
        <f t="shared" si="5"/>
        <v>#VALUE!</v>
      </c>
      <c r="AH61" s="119" t="e">
        <f t="shared" si="6"/>
        <v>#VALUE!</v>
      </c>
      <c r="AI61" s="139" t="e">
        <f t="shared" si="7"/>
        <v>#VALUE!</v>
      </c>
      <c r="AJ61" s="119" t="e">
        <f t="shared" si="8"/>
        <v>#VALUE!</v>
      </c>
      <c r="AK61" s="119" t="e">
        <f t="shared" si="9"/>
        <v>#VALUE!</v>
      </c>
      <c r="AL61" s="139" t="e">
        <f t="shared" si="10"/>
        <v>#VALUE!</v>
      </c>
      <c r="AM61" s="102" t="str">
        <f t="shared" si="17"/>
        <v/>
      </c>
      <c r="AN61" s="65" t="str">
        <f t="shared" si="14"/>
        <v/>
      </c>
      <c r="AO61" s="86" t="str">
        <f t="shared" si="15"/>
        <v/>
      </c>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2:105" x14ac:dyDescent="0.35">
      <c r="B62" s="169"/>
      <c r="C62" s="97"/>
      <c r="D62" s="6" t="str">
        <f t="shared" si="18"/>
        <v/>
      </c>
      <c r="E62" s="68"/>
      <c r="F62" s="110"/>
      <c r="G62" s="55"/>
      <c r="H62" s="55"/>
      <c r="I62" s="8"/>
      <c r="J62" s="113"/>
      <c r="K62" s="40"/>
      <c r="L62" s="40"/>
      <c r="M62" s="40"/>
      <c r="N62" s="40"/>
      <c r="O62" s="33"/>
      <c r="P62" s="8"/>
      <c r="Q62" s="8"/>
      <c r="R62" s="55"/>
      <c r="S62" s="71" t="str">
        <f t="shared" si="0"/>
        <v/>
      </c>
      <c r="T62" s="98" t="str">
        <f t="shared" si="16"/>
        <v/>
      </c>
      <c r="U62" s="62" t="str">
        <f t="shared" si="1"/>
        <v/>
      </c>
      <c r="V62" s="62" t="str">
        <f t="shared" si="2"/>
        <v/>
      </c>
      <c r="W62" s="116" t="str">
        <f t="shared" si="3"/>
        <v/>
      </c>
      <c r="X62" s="128">
        <f>IF(G62='Emission Factors'!$B$3,AB62,IF(G62='Emission Factors'!$B$4,'Emission Factors'!$C$4,IF(G62='Emission Factors'!$B$5,'Emission Factors'!$C$5,IF(G62='Emission Factors'!$B$6,'Emission Factors'!$C$6,IF(G62='Emission Factors'!$B$7,'Emission Factors'!$C$7,IF(G62='Emission Factors'!$B$8,'Emission Factors'!$C$8,IF(G62='Emission Factors'!$B$9,'Emission Factors'!$C$9,IF(G62='Emission Factors'!$B$10,'Emission Factors'!$C$10,IF(G62='Emission Factors'!$B$11,'Emission Factors'!$C$11,IF(G62='Emission Factors'!$B$12,'Emission Factors'!$C$12,IF(G62='Emission Factors'!$B$13,'Emission Factors'!$C$13,IF(G62='Emission Factors'!$B$14,'Emission Factors'!$C$14,0))))))))))))</f>
        <v>0</v>
      </c>
      <c r="Y62" s="129">
        <f>IF(H62='Emission Factors'!$B$3,AB62,IF(H62='Emission Factors'!$B$4,'Emission Factors'!$C$4,IF(H62='Emission Factors'!$B$5,'Emission Factors'!$C$5,IF(H62='Emission Factors'!$B$6,'Emission Factors'!$C$6,IF(H62='Emission Factors'!$B$7,'Emission Factors'!$C$7,IF(H62='Emission Factors'!$B$8,'Emission Factors'!$C$8,IF(H62='Emission Factors'!$B$9,'Emission Factors'!$C$9,IF(H62='Emission Factors'!$B$10,'Emission Factors'!$C$10,IF(H62='Emission Factors'!$B$11,'Emission Factors'!$C$11,IF(H62='Emission Factors'!$B$12,'Emission Factors'!$C$12,IF(H62='Emission Factors'!$B$13,'Emission Factors'!$C$13,IF(H62='Emission Factors'!$B$14,'Emission Factors'!$C$14,0))))))))))))</f>
        <v>0</v>
      </c>
      <c r="Z62" s="130" t="e">
        <f>IF(AND($E$8&lt;&gt;"",$E$10&lt;&gt;""),$E$8*AL62/AH62,IF($D$15="AK",#REF!*0.000001,IF($D$15="DC",#REF!*0.000001,IF($D$15="HI",#REF!*0.000001,IF($D$15="PR",#REF!*0.000001,(VLOOKUP($D$15,'Grid Emission Forecast'!$B$4:$AF$52,MATCH(T62,'Grid Emission Forecast'!$B$4:$AF$4,0),FALSE)*0.000001)*(1-($E$21/100)))))))</f>
        <v>#N/A</v>
      </c>
      <c r="AA62" s="129" t="e">
        <f>IF($D$15="AK",#REF!*0.000001,IF($D$15="DC",#REF!*0.000001,IF($D$15="HI",#REF!*0.000001,IF($D$15="PR",#REF!*0.000001,(VLOOKUP($D$15,'Grid Emission Forecast'!$B$57:$AF$105,MATCH(T62,'Grid Emission Forecast'!$B$57:$AF$57,0),FALSE)*0.000001)*(1-($E$21/100))))))</f>
        <v>#N/A</v>
      </c>
      <c r="AB62" s="131" t="e">
        <f>IF($E$17=$DD$7,'Emission Factors'!$C$3,IF($E$17=$DD$8,Z62,IF($E$17=$DD$9,AA62,Z62)))</f>
        <v>#N/A</v>
      </c>
      <c r="AC62" s="129">
        <f>IF(I62='Emission Factors'!$B$3,AB62,IF(I62='Emission Factors'!$B$4,'Emission Factors'!$C$4,IF(I62='Emission Factors'!$B$5,'Emission Factors'!$C$5,IF(I62='Emission Factors'!$B$6,'Emission Factors'!$C$6,IF(I62='Emission Factors'!$B$7,'Emission Factors'!$C$7,IF(I62='Emission Factors'!$B$8,'Emission Factors'!$C$8,IF(I62='Emission Factors'!$B$9,'Emission Factors'!$C$9,IF(I62='Emission Factors'!$B$10,'Emission Factors'!$C$10,IF(I62='Emission Factors'!$B$11,'Emission Factors'!$C$11,IF(I62='Emission Factors'!$B$12,'Emission Factors'!$C$12,IF(I62='Emission Factors'!$B$13,'Emission Factors'!$C$13,IF(I62='Emission Factors'!$B$14,'Emission Factors'!$C$14,0))))))))))))</f>
        <v>0</v>
      </c>
      <c r="AD62" s="138" t="str">
        <f t="shared" si="12"/>
        <v/>
      </c>
      <c r="AE62" s="29" t="str">
        <f t="shared" si="13"/>
        <v/>
      </c>
      <c r="AF62" s="103">
        <f t="shared" si="4"/>
        <v>0</v>
      </c>
      <c r="AG62" s="138" t="e">
        <f t="shared" si="5"/>
        <v>#VALUE!</v>
      </c>
      <c r="AH62" s="119" t="e">
        <f t="shared" si="6"/>
        <v>#VALUE!</v>
      </c>
      <c r="AI62" s="139" t="e">
        <f t="shared" si="7"/>
        <v>#VALUE!</v>
      </c>
      <c r="AJ62" s="119" t="e">
        <f t="shared" si="8"/>
        <v>#VALUE!</v>
      </c>
      <c r="AK62" s="119" t="e">
        <f t="shared" si="9"/>
        <v>#VALUE!</v>
      </c>
      <c r="AL62" s="139" t="e">
        <f t="shared" si="10"/>
        <v>#VALUE!</v>
      </c>
      <c r="AM62" s="102" t="str">
        <f t="shared" si="17"/>
        <v/>
      </c>
      <c r="AN62" s="65" t="str">
        <f t="shared" si="14"/>
        <v/>
      </c>
      <c r="AO62" s="86" t="str">
        <f t="shared" si="15"/>
        <v/>
      </c>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row>
    <row r="63" spans="2:105" x14ac:dyDescent="0.35">
      <c r="B63" s="169"/>
      <c r="C63" s="97"/>
      <c r="D63" s="6" t="str">
        <f t="shared" si="18"/>
        <v/>
      </c>
      <c r="E63" s="68"/>
      <c r="F63" s="110"/>
      <c r="G63" s="55"/>
      <c r="H63" s="55"/>
      <c r="I63" s="8"/>
      <c r="J63" s="113"/>
      <c r="K63" s="40"/>
      <c r="L63" s="40"/>
      <c r="M63" s="40"/>
      <c r="N63" s="40"/>
      <c r="O63" s="33"/>
      <c r="P63" s="8"/>
      <c r="Q63" s="8"/>
      <c r="R63" s="55"/>
      <c r="S63" s="71" t="str">
        <f t="shared" si="0"/>
        <v/>
      </c>
      <c r="T63" s="98" t="str">
        <f t="shared" si="16"/>
        <v/>
      </c>
      <c r="U63" s="62" t="str">
        <f t="shared" si="1"/>
        <v/>
      </c>
      <c r="V63" s="62" t="str">
        <f t="shared" si="2"/>
        <v/>
      </c>
      <c r="W63" s="116" t="str">
        <f t="shared" si="3"/>
        <v/>
      </c>
      <c r="X63" s="128">
        <f>IF(G63='Emission Factors'!$B$3,AB63,IF(G63='Emission Factors'!$B$4,'Emission Factors'!$C$4,IF(G63='Emission Factors'!$B$5,'Emission Factors'!$C$5,IF(G63='Emission Factors'!$B$6,'Emission Factors'!$C$6,IF(G63='Emission Factors'!$B$7,'Emission Factors'!$C$7,IF(G63='Emission Factors'!$B$8,'Emission Factors'!$C$8,IF(G63='Emission Factors'!$B$9,'Emission Factors'!$C$9,IF(G63='Emission Factors'!$B$10,'Emission Factors'!$C$10,IF(G63='Emission Factors'!$B$11,'Emission Factors'!$C$11,IF(G63='Emission Factors'!$B$12,'Emission Factors'!$C$12,IF(G63='Emission Factors'!$B$13,'Emission Factors'!$C$13,IF(G63='Emission Factors'!$B$14,'Emission Factors'!$C$14,0))))))))))))</f>
        <v>0</v>
      </c>
      <c r="Y63" s="129">
        <f>IF(H63='Emission Factors'!$B$3,AB63,IF(H63='Emission Factors'!$B$4,'Emission Factors'!$C$4,IF(H63='Emission Factors'!$B$5,'Emission Factors'!$C$5,IF(H63='Emission Factors'!$B$6,'Emission Factors'!$C$6,IF(H63='Emission Factors'!$B$7,'Emission Factors'!$C$7,IF(H63='Emission Factors'!$B$8,'Emission Factors'!$C$8,IF(H63='Emission Factors'!$B$9,'Emission Factors'!$C$9,IF(H63='Emission Factors'!$B$10,'Emission Factors'!$C$10,IF(H63='Emission Factors'!$B$11,'Emission Factors'!$C$11,IF(H63='Emission Factors'!$B$12,'Emission Factors'!$C$12,IF(H63='Emission Factors'!$B$13,'Emission Factors'!$C$13,IF(H63='Emission Factors'!$B$14,'Emission Factors'!$C$14,0))))))))))))</f>
        <v>0</v>
      </c>
      <c r="Z63" s="130" t="e">
        <f>IF(AND($E$8&lt;&gt;"",$E$10&lt;&gt;""),$E$8*AL63/AH63,IF($D$15="AK",#REF!*0.000001,IF($D$15="DC",#REF!*0.000001,IF($D$15="HI",#REF!*0.000001,IF($D$15="PR",#REF!*0.000001,(VLOOKUP($D$15,'Grid Emission Forecast'!$B$4:$AF$52,MATCH(T63,'Grid Emission Forecast'!$B$4:$AF$4,0),FALSE)*0.000001)*(1-($E$21/100)))))))</f>
        <v>#N/A</v>
      </c>
      <c r="AA63" s="129" t="e">
        <f>IF($D$15="AK",#REF!*0.000001,IF($D$15="DC",#REF!*0.000001,IF($D$15="HI",#REF!*0.000001,IF($D$15="PR",#REF!*0.000001,(VLOOKUP($D$15,'Grid Emission Forecast'!$B$57:$AF$105,MATCH(T63,'Grid Emission Forecast'!$B$57:$AF$57,0),FALSE)*0.000001)*(1-($E$21/100))))))</f>
        <v>#N/A</v>
      </c>
      <c r="AB63" s="131" t="e">
        <f>IF($E$17=$DD$7,'Emission Factors'!$C$3,IF($E$17=$DD$8,Z63,IF($E$17=$DD$9,AA63,Z63)))</f>
        <v>#N/A</v>
      </c>
      <c r="AC63" s="129">
        <f>IF(I63='Emission Factors'!$B$3,AB63,IF(I63='Emission Factors'!$B$4,'Emission Factors'!$C$4,IF(I63='Emission Factors'!$B$5,'Emission Factors'!$C$5,IF(I63='Emission Factors'!$B$6,'Emission Factors'!$C$6,IF(I63='Emission Factors'!$B$7,'Emission Factors'!$C$7,IF(I63='Emission Factors'!$B$8,'Emission Factors'!$C$8,IF(I63='Emission Factors'!$B$9,'Emission Factors'!$C$9,IF(I63='Emission Factors'!$B$10,'Emission Factors'!$C$10,IF(I63='Emission Factors'!$B$11,'Emission Factors'!$C$11,IF(I63='Emission Factors'!$B$12,'Emission Factors'!$C$12,IF(I63='Emission Factors'!$B$13,'Emission Factors'!$C$13,IF(I63='Emission Factors'!$B$14,'Emission Factors'!$C$14,0))))))))))))</f>
        <v>0</v>
      </c>
      <c r="AD63" s="138" t="str">
        <f t="shared" si="12"/>
        <v/>
      </c>
      <c r="AE63" s="29" t="str">
        <f t="shared" si="13"/>
        <v/>
      </c>
      <c r="AF63" s="103">
        <f t="shared" si="4"/>
        <v>0</v>
      </c>
      <c r="AG63" s="138" t="e">
        <f t="shared" si="5"/>
        <v>#VALUE!</v>
      </c>
      <c r="AH63" s="119" t="e">
        <f t="shared" si="6"/>
        <v>#VALUE!</v>
      </c>
      <c r="AI63" s="139" t="e">
        <f t="shared" si="7"/>
        <v>#VALUE!</v>
      </c>
      <c r="AJ63" s="119" t="e">
        <f t="shared" si="8"/>
        <v>#VALUE!</v>
      </c>
      <c r="AK63" s="119" t="e">
        <f t="shared" si="9"/>
        <v>#VALUE!</v>
      </c>
      <c r="AL63" s="139" t="e">
        <f t="shared" si="10"/>
        <v>#VALUE!</v>
      </c>
      <c r="AM63" s="102" t="str">
        <f t="shared" si="17"/>
        <v/>
      </c>
      <c r="AN63" s="65" t="str">
        <f t="shared" si="14"/>
        <v/>
      </c>
      <c r="AO63" s="86" t="str">
        <f t="shared" si="15"/>
        <v/>
      </c>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row>
    <row r="64" spans="2:105" x14ac:dyDescent="0.35">
      <c r="B64" s="169"/>
      <c r="C64" s="97"/>
      <c r="D64" s="6" t="str">
        <f t="shared" si="18"/>
        <v/>
      </c>
      <c r="E64" s="68"/>
      <c r="F64" s="110"/>
      <c r="G64" s="55"/>
      <c r="H64" s="55"/>
      <c r="I64" s="8"/>
      <c r="J64" s="113"/>
      <c r="K64" s="40"/>
      <c r="L64" s="40"/>
      <c r="M64" s="40"/>
      <c r="N64" s="40"/>
      <c r="O64" s="33"/>
      <c r="P64" s="8"/>
      <c r="Q64" s="8"/>
      <c r="R64" s="55"/>
      <c r="S64" s="71" t="str">
        <f t="shared" ref="S64:S94" si="19">IF(E64&lt;&gt;"",5%,"")</f>
        <v/>
      </c>
      <c r="T64" s="98" t="str">
        <f t="shared" si="16"/>
        <v/>
      </c>
      <c r="U64" s="62" t="str">
        <f t="shared" ref="U64:U94" si="20">IF(E64&lt;&gt;"",3.5%,"")</f>
        <v/>
      </c>
      <c r="V64" s="62" t="str">
        <f t="shared" ref="V64:V94" si="21">IF(E64&lt;&gt;"",3.5%,"")</f>
        <v/>
      </c>
      <c r="W64" s="116" t="str">
        <f t="shared" ref="W64:W94" si="22">IF(E64&lt;&gt;"",7.5%,"")</f>
        <v/>
      </c>
      <c r="X64" s="128">
        <f>IF(G64='Emission Factors'!$B$3,AB64,IF(G64='Emission Factors'!$B$4,'Emission Factors'!$C$4,IF(G64='Emission Factors'!$B$5,'Emission Factors'!$C$5,IF(G64='Emission Factors'!$B$6,'Emission Factors'!$C$6,IF(G64='Emission Factors'!$B$7,'Emission Factors'!$C$7,IF(G64='Emission Factors'!$B$8,'Emission Factors'!$C$8,IF(G64='Emission Factors'!$B$9,'Emission Factors'!$C$9,IF(G64='Emission Factors'!$B$10,'Emission Factors'!$C$10,IF(G64='Emission Factors'!$B$11,'Emission Factors'!$C$11,IF(G64='Emission Factors'!$B$12,'Emission Factors'!$C$12,IF(G64='Emission Factors'!$B$13,'Emission Factors'!$C$13,IF(G64='Emission Factors'!$B$14,'Emission Factors'!$C$14,0))))))))))))</f>
        <v>0</v>
      </c>
      <c r="Y64" s="129">
        <f>IF(H64='Emission Factors'!$B$3,AB64,IF(H64='Emission Factors'!$B$4,'Emission Factors'!$C$4,IF(H64='Emission Factors'!$B$5,'Emission Factors'!$C$5,IF(H64='Emission Factors'!$B$6,'Emission Factors'!$C$6,IF(H64='Emission Factors'!$B$7,'Emission Factors'!$C$7,IF(H64='Emission Factors'!$B$8,'Emission Factors'!$C$8,IF(H64='Emission Factors'!$B$9,'Emission Factors'!$C$9,IF(H64='Emission Factors'!$B$10,'Emission Factors'!$C$10,IF(H64='Emission Factors'!$B$11,'Emission Factors'!$C$11,IF(H64='Emission Factors'!$B$12,'Emission Factors'!$C$12,IF(H64='Emission Factors'!$B$13,'Emission Factors'!$C$13,IF(H64='Emission Factors'!$B$14,'Emission Factors'!$C$14,0))))))))))))</f>
        <v>0</v>
      </c>
      <c r="Z64" s="130" t="e">
        <f>IF(AND($E$8&lt;&gt;"",$E$10&lt;&gt;""),$E$8*AL64/AH64,IF($D$15="AK",#REF!*0.000001,IF($D$15="DC",#REF!*0.000001,IF($D$15="HI",#REF!*0.000001,IF($D$15="PR",#REF!*0.000001,(VLOOKUP($D$15,'Grid Emission Forecast'!$B$4:$AF$52,MATCH(T64,'Grid Emission Forecast'!$B$4:$AF$4,0),FALSE)*0.000001)*(1-($E$21/100)))))))</f>
        <v>#N/A</v>
      </c>
      <c r="AA64" s="129" t="e">
        <f>IF($D$15="AK",#REF!*0.000001,IF($D$15="DC",#REF!*0.000001,IF($D$15="HI",#REF!*0.000001,IF($D$15="PR",#REF!*0.000001,(VLOOKUP($D$15,'Grid Emission Forecast'!$B$57:$AF$105,MATCH(T64,'Grid Emission Forecast'!$B$57:$AF$57,0),FALSE)*0.000001)*(1-($E$21/100))))))</f>
        <v>#N/A</v>
      </c>
      <c r="AB64" s="131" t="e">
        <f>IF($E$17=$DD$7,'Emission Factors'!$C$3,IF($E$17=$DD$8,Z64,IF($E$17=$DD$9,AA64,Z64)))</f>
        <v>#N/A</v>
      </c>
      <c r="AC64" s="129">
        <f>IF(I64='Emission Factors'!$B$3,AB64,IF(I64='Emission Factors'!$B$4,'Emission Factors'!$C$4,IF(I64='Emission Factors'!$B$5,'Emission Factors'!$C$5,IF(I64='Emission Factors'!$B$6,'Emission Factors'!$C$6,IF(I64='Emission Factors'!$B$7,'Emission Factors'!$C$7,IF(I64='Emission Factors'!$B$8,'Emission Factors'!$C$8,IF(I64='Emission Factors'!$B$9,'Emission Factors'!$C$9,IF(I64='Emission Factors'!$B$10,'Emission Factors'!$C$10,IF(I64='Emission Factors'!$B$11,'Emission Factors'!$C$11,IF(I64='Emission Factors'!$B$12,'Emission Factors'!$C$12,IF(I64='Emission Factors'!$B$13,'Emission Factors'!$C$13,IF(I64='Emission Factors'!$B$14,'Emission Factors'!$C$14,0))))))))))))</f>
        <v>0</v>
      </c>
      <c r="AD64" s="138" t="str">
        <f t="shared" ref="AD64:AD94" si="23">IF(Q64&lt;&gt;"",AM64/AH64,"")</f>
        <v/>
      </c>
      <c r="AE64" s="29" t="str">
        <f t="shared" si="13"/>
        <v/>
      </c>
      <c r="AF64" s="103">
        <f t="shared" ref="AF64:AF94" si="24">IF(AND($E$23&lt;&gt;"",AE64&lt;&gt;""),(AE64*$E$23),0)</f>
        <v>0</v>
      </c>
      <c r="AG64" s="138" t="e">
        <f t="shared" ref="AG64:AG94" si="25">(1+S64)^(-T64)</f>
        <v>#VALUE!</v>
      </c>
      <c r="AH64" s="119" t="e">
        <f t="shared" ref="AH64:AH94" si="26">(1-(1+S64)^(-T64))/S64</f>
        <v>#VALUE!</v>
      </c>
      <c r="AI64" s="139" t="e">
        <f t="shared" ref="AI64:AI94" si="27">(1-((1+U64)/(1+S64))^T64)/(S64-U64)</f>
        <v>#VALUE!</v>
      </c>
      <c r="AJ64" s="119" t="e">
        <f t="shared" ref="AJ64:AJ94" si="28">(1-((1+V64)/(1+S64))^T64)/(S64-V64)</f>
        <v>#VALUE!</v>
      </c>
      <c r="AK64" s="119" t="e">
        <f t="shared" ref="AK64:AK94" si="29">(1-((1+W64)/(1+S64))^T64)/(S64-W64)</f>
        <v>#VALUE!</v>
      </c>
      <c r="AL64" s="139" t="e">
        <f t="shared" ref="AL64:AL94" si="30">IF($E$10&lt;&gt;"",(1-((1+$E$10)/(1+S64))^T64)/(S64-$E$10),"")</f>
        <v>#VALUE!</v>
      </c>
      <c r="AM64" s="102" t="str">
        <f t="shared" si="17"/>
        <v/>
      </c>
      <c r="AN64" s="65" t="str">
        <f t="shared" si="14"/>
        <v/>
      </c>
      <c r="AO64" s="86" t="str">
        <f t="shared" si="15"/>
        <v/>
      </c>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2:105" x14ac:dyDescent="0.35">
      <c r="B65" s="169"/>
      <c r="C65" s="97"/>
      <c r="D65" s="6" t="str">
        <f t="shared" si="18"/>
        <v/>
      </c>
      <c r="E65" s="68"/>
      <c r="F65" s="110"/>
      <c r="G65" s="55"/>
      <c r="H65" s="55"/>
      <c r="I65" s="8"/>
      <c r="J65" s="113"/>
      <c r="K65" s="40"/>
      <c r="L65" s="40"/>
      <c r="M65" s="40"/>
      <c r="N65" s="40"/>
      <c r="O65" s="33"/>
      <c r="P65" s="8"/>
      <c r="Q65" s="8"/>
      <c r="R65" s="55"/>
      <c r="S65" s="71" t="str">
        <f t="shared" si="19"/>
        <v/>
      </c>
      <c r="T65" s="98" t="str">
        <f t="shared" si="16"/>
        <v/>
      </c>
      <c r="U65" s="62" t="str">
        <f t="shared" si="20"/>
        <v/>
      </c>
      <c r="V65" s="62" t="str">
        <f t="shared" si="21"/>
        <v/>
      </c>
      <c r="W65" s="116" t="str">
        <f t="shared" si="22"/>
        <v/>
      </c>
      <c r="X65" s="128">
        <f>IF(G65='Emission Factors'!$B$3,AB65,IF(G65='Emission Factors'!$B$4,'Emission Factors'!$C$4,IF(G65='Emission Factors'!$B$5,'Emission Factors'!$C$5,IF(G65='Emission Factors'!$B$6,'Emission Factors'!$C$6,IF(G65='Emission Factors'!$B$7,'Emission Factors'!$C$7,IF(G65='Emission Factors'!$B$8,'Emission Factors'!$C$8,IF(G65='Emission Factors'!$B$9,'Emission Factors'!$C$9,IF(G65='Emission Factors'!$B$10,'Emission Factors'!$C$10,IF(G65='Emission Factors'!$B$11,'Emission Factors'!$C$11,IF(G65='Emission Factors'!$B$12,'Emission Factors'!$C$12,IF(G65='Emission Factors'!$B$13,'Emission Factors'!$C$13,IF(G65='Emission Factors'!$B$14,'Emission Factors'!$C$14,0))))))))))))</f>
        <v>0</v>
      </c>
      <c r="Y65" s="129">
        <f>IF(H65='Emission Factors'!$B$3,AB65,IF(H65='Emission Factors'!$B$4,'Emission Factors'!$C$4,IF(H65='Emission Factors'!$B$5,'Emission Factors'!$C$5,IF(H65='Emission Factors'!$B$6,'Emission Factors'!$C$6,IF(H65='Emission Factors'!$B$7,'Emission Factors'!$C$7,IF(H65='Emission Factors'!$B$8,'Emission Factors'!$C$8,IF(H65='Emission Factors'!$B$9,'Emission Factors'!$C$9,IF(H65='Emission Factors'!$B$10,'Emission Factors'!$C$10,IF(H65='Emission Factors'!$B$11,'Emission Factors'!$C$11,IF(H65='Emission Factors'!$B$12,'Emission Factors'!$C$12,IF(H65='Emission Factors'!$B$13,'Emission Factors'!$C$13,IF(H65='Emission Factors'!$B$14,'Emission Factors'!$C$14,0))))))))))))</f>
        <v>0</v>
      </c>
      <c r="Z65" s="130" t="e">
        <f>IF(AND($E$8&lt;&gt;"",$E$10&lt;&gt;""),$E$8*AL65/AH65,IF($D$15="AK",#REF!*0.000001,IF($D$15="DC",#REF!*0.000001,IF($D$15="HI",#REF!*0.000001,IF($D$15="PR",#REF!*0.000001,(VLOOKUP($D$15,'Grid Emission Forecast'!$B$4:$AF$52,MATCH(T65,'Grid Emission Forecast'!$B$4:$AF$4,0),FALSE)*0.000001)*(1-($E$21/100)))))))</f>
        <v>#N/A</v>
      </c>
      <c r="AA65" s="129" t="e">
        <f>IF($D$15="AK",#REF!*0.000001,IF($D$15="DC",#REF!*0.000001,IF($D$15="HI",#REF!*0.000001,IF($D$15="PR",#REF!*0.000001,(VLOOKUP($D$15,'Grid Emission Forecast'!$B$57:$AF$105,MATCH(T65,'Grid Emission Forecast'!$B$57:$AF$57,0),FALSE)*0.000001)*(1-($E$21/100))))))</f>
        <v>#N/A</v>
      </c>
      <c r="AB65" s="131" t="e">
        <f>IF($E$17=$DD$7,'Emission Factors'!$C$3,IF($E$17=$DD$8,Z65,IF($E$17=$DD$9,AA65,Z65)))</f>
        <v>#N/A</v>
      </c>
      <c r="AC65" s="129">
        <f>IF(I65='Emission Factors'!$B$3,AB65,IF(I65='Emission Factors'!$B$4,'Emission Factors'!$C$4,IF(I65='Emission Factors'!$B$5,'Emission Factors'!$C$5,IF(I65='Emission Factors'!$B$6,'Emission Factors'!$C$6,IF(I65='Emission Factors'!$B$7,'Emission Factors'!$C$7,IF(I65='Emission Factors'!$B$8,'Emission Factors'!$C$8,IF(I65='Emission Factors'!$B$9,'Emission Factors'!$C$9,IF(I65='Emission Factors'!$B$10,'Emission Factors'!$C$10,IF(I65='Emission Factors'!$B$11,'Emission Factors'!$C$11,IF(I65='Emission Factors'!$B$12,'Emission Factors'!$C$12,IF(I65='Emission Factors'!$B$13,'Emission Factors'!$C$13,IF(I65='Emission Factors'!$B$14,'Emission Factors'!$C$14,0))))))))))))</f>
        <v>0</v>
      </c>
      <c r="AD65" s="138" t="str">
        <f t="shared" si="23"/>
        <v/>
      </c>
      <c r="AE65" s="29" t="str">
        <f t="shared" si="13"/>
        <v/>
      </c>
      <c r="AF65" s="103">
        <f t="shared" si="24"/>
        <v>0</v>
      </c>
      <c r="AG65" s="138" t="e">
        <f t="shared" si="25"/>
        <v>#VALUE!</v>
      </c>
      <c r="AH65" s="119" t="e">
        <f t="shared" si="26"/>
        <v>#VALUE!</v>
      </c>
      <c r="AI65" s="139" t="e">
        <f t="shared" si="27"/>
        <v>#VALUE!</v>
      </c>
      <c r="AJ65" s="119" t="e">
        <f t="shared" si="28"/>
        <v>#VALUE!</v>
      </c>
      <c r="AK65" s="119" t="e">
        <f t="shared" si="29"/>
        <v>#VALUE!</v>
      </c>
      <c r="AL65" s="139" t="e">
        <f t="shared" si="30"/>
        <v>#VALUE!</v>
      </c>
      <c r="AM65" s="102" t="str">
        <f t="shared" si="17"/>
        <v/>
      </c>
      <c r="AN65" s="65" t="str">
        <f t="shared" si="14"/>
        <v/>
      </c>
      <c r="AO65" s="86" t="str">
        <f t="shared" si="15"/>
        <v/>
      </c>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2:105" x14ac:dyDescent="0.35">
      <c r="B66" s="169"/>
      <c r="C66" s="97"/>
      <c r="D66" s="6" t="str">
        <f t="shared" si="18"/>
        <v/>
      </c>
      <c r="E66" s="68"/>
      <c r="F66" s="110"/>
      <c r="G66" s="55"/>
      <c r="H66" s="55"/>
      <c r="I66" s="8"/>
      <c r="J66" s="113"/>
      <c r="K66" s="40"/>
      <c r="L66" s="40"/>
      <c r="M66" s="40"/>
      <c r="N66" s="40"/>
      <c r="O66" s="33"/>
      <c r="P66" s="8"/>
      <c r="Q66" s="8"/>
      <c r="R66" s="55"/>
      <c r="S66" s="71" t="str">
        <f t="shared" si="19"/>
        <v/>
      </c>
      <c r="T66" s="98" t="str">
        <f t="shared" si="16"/>
        <v/>
      </c>
      <c r="U66" s="62" t="str">
        <f t="shared" si="20"/>
        <v/>
      </c>
      <c r="V66" s="62" t="str">
        <f t="shared" si="21"/>
        <v/>
      </c>
      <c r="W66" s="116" t="str">
        <f t="shared" si="22"/>
        <v/>
      </c>
      <c r="X66" s="128">
        <f>IF(G66='Emission Factors'!$B$3,AB66,IF(G66='Emission Factors'!$B$4,'Emission Factors'!$C$4,IF(G66='Emission Factors'!$B$5,'Emission Factors'!$C$5,IF(G66='Emission Factors'!$B$6,'Emission Factors'!$C$6,IF(G66='Emission Factors'!$B$7,'Emission Factors'!$C$7,IF(G66='Emission Factors'!$B$8,'Emission Factors'!$C$8,IF(G66='Emission Factors'!$B$9,'Emission Factors'!$C$9,IF(G66='Emission Factors'!$B$10,'Emission Factors'!$C$10,IF(G66='Emission Factors'!$B$11,'Emission Factors'!$C$11,IF(G66='Emission Factors'!$B$12,'Emission Factors'!$C$12,IF(G66='Emission Factors'!$B$13,'Emission Factors'!$C$13,IF(G66='Emission Factors'!$B$14,'Emission Factors'!$C$14,0))))))))))))</f>
        <v>0</v>
      </c>
      <c r="Y66" s="129">
        <f>IF(H66='Emission Factors'!$B$3,AB66,IF(H66='Emission Factors'!$B$4,'Emission Factors'!$C$4,IF(H66='Emission Factors'!$B$5,'Emission Factors'!$C$5,IF(H66='Emission Factors'!$B$6,'Emission Factors'!$C$6,IF(H66='Emission Factors'!$B$7,'Emission Factors'!$C$7,IF(H66='Emission Factors'!$B$8,'Emission Factors'!$C$8,IF(H66='Emission Factors'!$B$9,'Emission Factors'!$C$9,IF(H66='Emission Factors'!$B$10,'Emission Factors'!$C$10,IF(H66='Emission Factors'!$B$11,'Emission Factors'!$C$11,IF(H66='Emission Factors'!$B$12,'Emission Factors'!$C$12,IF(H66='Emission Factors'!$B$13,'Emission Factors'!$C$13,IF(H66='Emission Factors'!$B$14,'Emission Factors'!$C$14,0))))))))))))</f>
        <v>0</v>
      </c>
      <c r="Z66" s="130" t="e">
        <f>IF(AND($E$8&lt;&gt;"",$E$10&lt;&gt;""),$E$8*AL66/AH66,IF($D$15="AK",#REF!*0.000001,IF($D$15="DC",#REF!*0.000001,IF($D$15="HI",#REF!*0.000001,IF($D$15="PR",#REF!*0.000001,(VLOOKUP($D$15,'Grid Emission Forecast'!$B$4:$AF$52,MATCH(T66,'Grid Emission Forecast'!$B$4:$AF$4,0),FALSE)*0.000001)*(1-($E$21/100)))))))</f>
        <v>#N/A</v>
      </c>
      <c r="AA66" s="129" t="e">
        <f>IF($D$15="AK",#REF!*0.000001,IF($D$15="DC",#REF!*0.000001,IF($D$15="HI",#REF!*0.000001,IF($D$15="PR",#REF!*0.000001,(VLOOKUP($D$15,'Grid Emission Forecast'!$B$57:$AF$105,MATCH(T66,'Grid Emission Forecast'!$B$57:$AF$57,0),FALSE)*0.000001)*(1-($E$21/100))))))</f>
        <v>#N/A</v>
      </c>
      <c r="AB66" s="131" t="e">
        <f>IF($E$17=$DD$7,'Emission Factors'!$C$3,IF($E$17=$DD$8,Z66,IF($E$17=$DD$9,AA66,Z66)))</f>
        <v>#N/A</v>
      </c>
      <c r="AC66" s="129">
        <f>IF(I66='Emission Factors'!$B$3,AB66,IF(I66='Emission Factors'!$B$4,'Emission Factors'!$C$4,IF(I66='Emission Factors'!$B$5,'Emission Factors'!$C$5,IF(I66='Emission Factors'!$B$6,'Emission Factors'!$C$6,IF(I66='Emission Factors'!$B$7,'Emission Factors'!$C$7,IF(I66='Emission Factors'!$B$8,'Emission Factors'!$C$8,IF(I66='Emission Factors'!$B$9,'Emission Factors'!$C$9,IF(I66='Emission Factors'!$B$10,'Emission Factors'!$C$10,IF(I66='Emission Factors'!$B$11,'Emission Factors'!$C$11,IF(I66='Emission Factors'!$B$12,'Emission Factors'!$C$12,IF(I66='Emission Factors'!$B$13,'Emission Factors'!$C$13,IF(I66='Emission Factors'!$B$14,'Emission Factors'!$C$14,0))))))))))))</f>
        <v>0</v>
      </c>
      <c r="AD66" s="138" t="str">
        <f t="shared" si="23"/>
        <v/>
      </c>
      <c r="AE66" s="29" t="str">
        <f t="shared" si="13"/>
        <v/>
      </c>
      <c r="AF66" s="103">
        <f t="shared" si="24"/>
        <v>0</v>
      </c>
      <c r="AG66" s="138" t="e">
        <f t="shared" si="25"/>
        <v>#VALUE!</v>
      </c>
      <c r="AH66" s="119" t="e">
        <f t="shared" si="26"/>
        <v>#VALUE!</v>
      </c>
      <c r="AI66" s="139" t="e">
        <f t="shared" si="27"/>
        <v>#VALUE!</v>
      </c>
      <c r="AJ66" s="119" t="e">
        <f t="shared" si="28"/>
        <v>#VALUE!</v>
      </c>
      <c r="AK66" s="119" t="e">
        <f t="shared" si="29"/>
        <v>#VALUE!</v>
      </c>
      <c r="AL66" s="139" t="e">
        <f t="shared" si="30"/>
        <v>#VALUE!</v>
      </c>
      <c r="AM66" s="102" t="str">
        <f t="shared" si="17"/>
        <v/>
      </c>
      <c r="AN66" s="65" t="str">
        <f t="shared" si="14"/>
        <v/>
      </c>
      <c r="AO66" s="86" t="str">
        <f t="shared" si="15"/>
        <v/>
      </c>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2:105" x14ac:dyDescent="0.35">
      <c r="B67" s="169"/>
      <c r="C67" s="97"/>
      <c r="D67" s="6" t="str">
        <f t="shared" si="18"/>
        <v/>
      </c>
      <c r="E67" s="68"/>
      <c r="F67" s="110"/>
      <c r="G67" s="55"/>
      <c r="H67" s="55"/>
      <c r="I67" s="8"/>
      <c r="J67" s="113"/>
      <c r="K67" s="40"/>
      <c r="L67" s="40"/>
      <c r="M67" s="40"/>
      <c r="N67" s="40"/>
      <c r="O67" s="33"/>
      <c r="P67" s="8"/>
      <c r="Q67" s="8"/>
      <c r="R67" s="55"/>
      <c r="S67" s="71" t="str">
        <f t="shared" si="19"/>
        <v/>
      </c>
      <c r="T67" s="98" t="str">
        <f t="shared" si="16"/>
        <v/>
      </c>
      <c r="U67" s="62" t="str">
        <f t="shared" si="20"/>
        <v/>
      </c>
      <c r="V67" s="62" t="str">
        <f t="shared" si="21"/>
        <v/>
      </c>
      <c r="W67" s="116" t="str">
        <f t="shared" si="22"/>
        <v/>
      </c>
      <c r="X67" s="128">
        <f>IF(G67='Emission Factors'!$B$3,AB67,IF(G67='Emission Factors'!$B$4,'Emission Factors'!$C$4,IF(G67='Emission Factors'!$B$5,'Emission Factors'!$C$5,IF(G67='Emission Factors'!$B$6,'Emission Factors'!$C$6,IF(G67='Emission Factors'!$B$7,'Emission Factors'!$C$7,IF(G67='Emission Factors'!$B$8,'Emission Factors'!$C$8,IF(G67='Emission Factors'!$B$9,'Emission Factors'!$C$9,IF(G67='Emission Factors'!$B$10,'Emission Factors'!$C$10,IF(G67='Emission Factors'!$B$11,'Emission Factors'!$C$11,IF(G67='Emission Factors'!$B$12,'Emission Factors'!$C$12,IF(G67='Emission Factors'!$B$13,'Emission Factors'!$C$13,IF(G67='Emission Factors'!$B$14,'Emission Factors'!$C$14,0))))))))))))</f>
        <v>0</v>
      </c>
      <c r="Y67" s="129">
        <f>IF(H67='Emission Factors'!$B$3,AB67,IF(H67='Emission Factors'!$B$4,'Emission Factors'!$C$4,IF(H67='Emission Factors'!$B$5,'Emission Factors'!$C$5,IF(H67='Emission Factors'!$B$6,'Emission Factors'!$C$6,IF(H67='Emission Factors'!$B$7,'Emission Factors'!$C$7,IF(H67='Emission Factors'!$B$8,'Emission Factors'!$C$8,IF(H67='Emission Factors'!$B$9,'Emission Factors'!$C$9,IF(H67='Emission Factors'!$B$10,'Emission Factors'!$C$10,IF(H67='Emission Factors'!$B$11,'Emission Factors'!$C$11,IF(H67='Emission Factors'!$B$12,'Emission Factors'!$C$12,IF(H67='Emission Factors'!$B$13,'Emission Factors'!$C$13,IF(H67='Emission Factors'!$B$14,'Emission Factors'!$C$14,0))))))))))))</f>
        <v>0</v>
      </c>
      <c r="Z67" s="130" t="e">
        <f>IF(AND($E$8&lt;&gt;"",$E$10&lt;&gt;""),$E$8*AF67/#REF!,IF($D$15="AK",#REF!*0.000001,IF($D$15="DC",#REF!*0.000001,IF($D$15="HI",#REF!*0.000001,IF($D$15="PR",#REF!*0.000001,(VLOOKUP($D$15,'Grid Emission Forecast'!$B$4:$AF$52,MATCH(T67,'Grid Emission Forecast'!$B$4:$AF$4,0),FALSE)*0.000001)*(1-($E$21/100)))))))</f>
        <v>#N/A</v>
      </c>
      <c r="AA67" s="129" t="e">
        <f>IF($D$15="AK",#REF!*0.000001,IF($D$15="DC",#REF!*0.000001,IF($D$15="HI",#REF!*0.000001,IF($D$15="PR",#REF!*0.000001,(VLOOKUP($D$15,'Grid Emission Forecast'!$B$57:$AF$105,MATCH(T67,'Grid Emission Forecast'!$B$57:$AF$57,0),FALSE)*0.000001)*(1-($E$21/100))))))</f>
        <v>#N/A</v>
      </c>
      <c r="AB67" s="131" t="e">
        <f>IF($E$17=$DD$7,'Emission Factors'!$C$3,IF($E$17=$DD$8,Z67,IF($E$17=$DD$9,AA67,Z67)))</f>
        <v>#N/A</v>
      </c>
      <c r="AC67" s="129">
        <f>IF(I67='Emission Factors'!$B$3,AB67,IF(I67='Emission Factors'!$B$4,'Emission Factors'!$C$4,IF(I67='Emission Factors'!$B$5,'Emission Factors'!$C$5,IF(I67='Emission Factors'!$B$6,'Emission Factors'!$C$6,IF(I67='Emission Factors'!$B$7,'Emission Factors'!$C$7,IF(I67='Emission Factors'!$B$8,'Emission Factors'!$C$8,IF(I67='Emission Factors'!$B$9,'Emission Factors'!$C$9,IF(I67='Emission Factors'!$B$10,'Emission Factors'!$C$10,IF(I67='Emission Factors'!$B$11,'Emission Factors'!$C$11,IF(I67='Emission Factors'!$B$12,'Emission Factors'!$C$12,IF(I67='Emission Factors'!$B$13,'Emission Factors'!$C$13,IF(I67='Emission Factors'!$B$14,'Emission Factors'!$C$14,0))))))))))))</f>
        <v>0</v>
      </c>
      <c r="AD67" s="138" t="str">
        <f t="shared" si="23"/>
        <v/>
      </c>
      <c r="AE67" s="29" t="str">
        <f t="shared" si="13"/>
        <v/>
      </c>
      <c r="AF67" s="103">
        <f t="shared" si="24"/>
        <v>0</v>
      </c>
      <c r="AG67" s="138" t="e">
        <f t="shared" si="25"/>
        <v>#VALUE!</v>
      </c>
      <c r="AH67" s="119" t="e">
        <f t="shared" si="26"/>
        <v>#VALUE!</v>
      </c>
      <c r="AI67" s="139" t="e">
        <f t="shared" si="27"/>
        <v>#VALUE!</v>
      </c>
      <c r="AJ67" s="119" t="e">
        <f t="shared" si="28"/>
        <v>#VALUE!</v>
      </c>
      <c r="AK67" s="119" t="e">
        <f t="shared" si="29"/>
        <v>#VALUE!</v>
      </c>
      <c r="AL67" s="139" t="e">
        <f t="shared" si="30"/>
        <v>#VALUE!</v>
      </c>
      <c r="AM67" s="102" t="str">
        <f>IF(Q67&lt;&gt;"",(Q67+(R67*AH67)+(N67*(IF(I67='Emission Factors'!B41,AI67,AJ67)))-((P67*AJ67)+(O67*AI67)+(AF67*AK67))),"")</f>
        <v/>
      </c>
      <c r="AN67" s="65" t="str">
        <f t="shared" si="14"/>
        <v/>
      </c>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row>
    <row r="68" spans="2:105" x14ac:dyDescent="0.35">
      <c r="B68" s="169"/>
      <c r="C68" s="97"/>
      <c r="D68" s="6" t="str">
        <f t="shared" si="18"/>
        <v/>
      </c>
      <c r="E68" s="68"/>
      <c r="F68" s="110"/>
      <c r="G68" s="55"/>
      <c r="H68" s="55"/>
      <c r="I68" s="8"/>
      <c r="J68" s="113"/>
      <c r="K68" s="40"/>
      <c r="L68" s="40"/>
      <c r="M68" s="40"/>
      <c r="N68" s="40"/>
      <c r="O68" s="33"/>
      <c r="P68" s="8"/>
      <c r="Q68" s="8"/>
      <c r="R68" s="55"/>
      <c r="S68" s="71" t="str">
        <f t="shared" si="19"/>
        <v/>
      </c>
      <c r="T68" s="98" t="str">
        <f t="shared" si="16"/>
        <v/>
      </c>
      <c r="U68" s="62" t="str">
        <f t="shared" si="20"/>
        <v/>
      </c>
      <c r="V68" s="62" t="str">
        <f t="shared" si="21"/>
        <v/>
      </c>
      <c r="W68" s="116" t="str">
        <f t="shared" si="22"/>
        <v/>
      </c>
      <c r="X68" s="128">
        <f>IF(G68='Emission Factors'!$B$3,AB68,IF(G68='Emission Factors'!$B$4,'Emission Factors'!$C$4,IF(G68='Emission Factors'!$B$5,'Emission Factors'!$C$5,IF(G68='Emission Factors'!$B$6,'Emission Factors'!$C$6,IF(G68='Emission Factors'!$B$7,'Emission Factors'!$C$7,IF(G68='Emission Factors'!$B$8,'Emission Factors'!$C$8,IF(G68='Emission Factors'!$B$9,'Emission Factors'!$C$9,IF(G68='Emission Factors'!$B$10,'Emission Factors'!$C$10,IF(G68='Emission Factors'!$B$11,'Emission Factors'!$C$11,IF(G68='Emission Factors'!$B$12,'Emission Factors'!$C$12,IF(G68='Emission Factors'!$B$13,'Emission Factors'!$C$13,IF(G68='Emission Factors'!$B$14,'Emission Factors'!$C$14,0))))))))))))</f>
        <v>0</v>
      </c>
      <c r="Y68" s="129">
        <f>IF(H68='Emission Factors'!$B$3,AB68,IF(H68='Emission Factors'!$B$4,'Emission Factors'!$C$4,IF(H68='Emission Factors'!$B$5,'Emission Factors'!$C$5,IF(H68='Emission Factors'!$B$6,'Emission Factors'!$C$6,IF(H68='Emission Factors'!$B$7,'Emission Factors'!$C$7,IF(H68='Emission Factors'!$B$8,'Emission Factors'!$C$8,IF(H68='Emission Factors'!$B$9,'Emission Factors'!$C$9,IF(H68='Emission Factors'!$B$10,'Emission Factors'!$C$10,IF(H68='Emission Factors'!$B$11,'Emission Factors'!$C$11,IF(H68='Emission Factors'!$B$12,'Emission Factors'!$C$12,IF(H68='Emission Factors'!$B$13,'Emission Factors'!$C$13,IF(H68='Emission Factors'!$B$14,'Emission Factors'!$C$14,0))))))))))))</f>
        <v>0</v>
      </c>
      <c r="Z68" s="130" t="e">
        <f>IF(AND($E$8&lt;&gt;"",$E$10&lt;&gt;""),$E$8*AF68/#REF!,IF($D$15="AK",#REF!*0.000001,IF($D$15="DC",#REF!*0.000001,IF($D$15="HI",#REF!*0.000001,IF($D$15="PR",#REF!*0.000001,(VLOOKUP($D$15,'Grid Emission Forecast'!$B$4:$AF$52,MATCH(T68,'Grid Emission Forecast'!$B$4:$AF$4,0),FALSE)*0.000001)*(1-($E$21/100)))))))</f>
        <v>#N/A</v>
      </c>
      <c r="AA68" s="129" t="e">
        <f>IF($D$15="AK",#REF!*0.000001,IF($D$15="DC",#REF!*0.000001,IF($D$15="HI",#REF!*0.000001,IF($D$15="PR",#REF!*0.000001,(VLOOKUP($D$15,'Grid Emission Forecast'!$B$57:$AF$105,MATCH(T68,'Grid Emission Forecast'!$B$57:$AF$57,0),FALSE)*0.000001)*(1-($E$21/100))))))</f>
        <v>#N/A</v>
      </c>
      <c r="AB68" s="131" t="e">
        <f>IF($E$17=$DD$7,'Emission Factors'!$C$3,IF($E$17=$DD$8,Z68,IF($E$17=$DD$9,AA68,Z68)))</f>
        <v>#N/A</v>
      </c>
      <c r="AC68" s="129">
        <f>IF(I68='Emission Factors'!$B$3,AB68,IF(I68='Emission Factors'!$B$4,'Emission Factors'!$C$4,IF(I68='Emission Factors'!$B$5,'Emission Factors'!$C$5,IF(I68='Emission Factors'!$B$6,'Emission Factors'!$C$6,IF(I68='Emission Factors'!$B$7,'Emission Factors'!$C$7,IF(I68='Emission Factors'!$B$8,'Emission Factors'!$C$8,IF(I68='Emission Factors'!$B$9,'Emission Factors'!$C$9,IF(I68='Emission Factors'!$B$10,'Emission Factors'!$C$10,IF(I68='Emission Factors'!$B$11,'Emission Factors'!$C$11,IF(I68='Emission Factors'!$B$12,'Emission Factors'!$C$12,IF(I68='Emission Factors'!$B$13,'Emission Factors'!$C$13,IF(I68='Emission Factors'!$B$14,'Emission Factors'!$C$14,0))))))))))))</f>
        <v>0</v>
      </c>
      <c r="AD68" s="138" t="str">
        <f t="shared" si="23"/>
        <v/>
      </c>
      <c r="AE68" s="29" t="str">
        <f t="shared" si="13"/>
        <v/>
      </c>
      <c r="AF68" s="103">
        <f t="shared" si="24"/>
        <v>0</v>
      </c>
      <c r="AG68" s="138" t="e">
        <f t="shared" si="25"/>
        <v>#VALUE!</v>
      </c>
      <c r="AH68" s="119" t="e">
        <f t="shared" si="26"/>
        <v>#VALUE!</v>
      </c>
      <c r="AI68" s="139" t="e">
        <f t="shared" si="27"/>
        <v>#VALUE!</v>
      </c>
      <c r="AJ68" s="119" t="e">
        <f t="shared" si="28"/>
        <v>#VALUE!</v>
      </c>
      <c r="AK68" s="119" t="e">
        <f t="shared" si="29"/>
        <v>#VALUE!</v>
      </c>
      <c r="AL68" s="139" t="e">
        <f t="shared" si="30"/>
        <v>#VALUE!</v>
      </c>
      <c r="AM68" s="102" t="str">
        <f>IF(Q68&lt;&gt;"",(Q68+(R68*AH68)+(N68*(IF(I68='Emission Factors'!B42,AI68,AJ68)))-((P68*AJ68)+(O68*AI68)+(AF68*AK68))),"")</f>
        <v/>
      </c>
      <c r="AN68" s="65" t="str">
        <f t="shared" si="14"/>
        <v/>
      </c>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row>
    <row r="69" spans="2:105" x14ac:dyDescent="0.35">
      <c r="B69" s="169"/>
      <c r="C69" s="97"/>
      <c r="D69" s="6" t="str">
        <f t="shared" si="18"/>
        <v/>
      </c>
      <c r="E69" s="68"/>
      <c r="F69" s="110"/>
      <c r="G69" s="55"/>
      <c r="H69" s="55"/>
      <c r="I69" s="8"/>
      <c r="J69" s="113"/>
      <c r="K69" s="40"/>
      <c r="L69" s="40"/>
      <c r="M69" s="40"/>
      <c r="N69" s="40"/>
      <c r="O69" s="33"/>
      <c r="P69" s="8"/>
      <c r="Q69" s="8"/>
      <c r="R69" s="55"/>
      <c r="S69" s="71" t="str">
        <f t="shared" si="19"/>
        <v/>
      </c>
      <c r="T69" s="98" t="str">
        <f t="shared" ref="T69:T94" si="31">IF(E69&lt;&gt;"",10,"")</f>
        <v/>
      </c>
      <c r="U69" s="62" t="str">
        <f t="shared" si="20"/>
        <v/>
      </c>
      <c r="V69" s="62" t="str">
        <f t="shared" si="21"/>
        <v/>
      </c>
      <c r="W69" s="116" t="str">
        <f t="shared" si="22"/>
        <v/>
      </c>
      <c r="X69" s="128">
        <f>IF(G69='Emission Factors'!$B$3,AB69,IF(G69='Emission Factors'!$B$4,'Emission Factors'!$C$4,IF(G69='Emission Factors'!$B$5,'Emission Factors'!$C$5,IF(G69='Emission Factors'!$B$6,'Emission Factors'!$C$6,IF(G69='Emission Factors'!$B$7,'Emission Factors'!$C$7,IF(G69='Emission Factors'!$B$8,'Emission Factors'!$C$8,IF(G69='Emission Factors'!$B$9,'Emission Factors'!$C$9,IF(G69='Emission Factors'!$B$10,'Emission Factors'!$C$10,IF(G69='Emission Factors'!$B$11,'Emission Factors'!$C$11,IF(G69='Emission Factors'!$B$12,'Emission Factors'!$C$12,IF(G69='Emission Factors'!$B$13,'Emission Factors'!$C$13,IF(G69='Emission Factors'!$B$14,'Emission Factors'!$C$14,0))))))))))))</f>
        <v>0</v>
      </c>
      <c r="Y69" s="129">
        <f>IF(H69='Emission Factors'!$B$3,AB69,IF(H69='Emission Factors'!$B$4,'Emission Factors'!$C$4,IF(H69='Emission Factors'!$B$5,'Emission Factors'!$C$5,IF(H69='Emission Factors'!$B$6,'Emission Factors'!$C$6,IF(H69='Emission Factors'!$B$7,'Emission Factors'!$C$7,IF(H69='Emission Factors'!$B$8,'Emission Factors'!$C$8,IF(H69='Emission Factors'!$B$9,'Emission Factors'!$C$9,IF(H69='Emission Factors'!$B$10,'Emission Factors'!$C$10,IF(H69='Emission Factors'!$B$11,'Emission Factors'!$C$11,IF(H69='Emission Factors'!$B$12,'Emission Factors'!$C$12,IF(H69='Emission Factors'!$B$13,'Emission Factors'!$C$13,IF(H69='Emission Factors'!$B$14,'Emission Factors'!$C$14,0))))))))))))</f>
        <v>0</v>
      </c>
      <c r="Z69" s="130" t="e">
        <f>IF(AND($E$8&lt;&gt;"",$E$10&lt;&gt;""),$E$8*AF69/#REF!,IF($D$15="AK",#REF!*0.000001,IF($D$15="DC",#REF!*0.000001,IF($D$15="HI",#REF!*0.000001,IF($D$15="PR",#REF!*0.000001,(VLOOKUP($D$15,'Grid Emission Forecast'!$B$4:$AF$52,MATCH(T69,'Grid Emission Forecast'!$B$4:$AF$4,0),FALSE)*0.000001)*(1-($E$21/100)))))))</f>
        <v>#N/A</v>
      </c>
      <c r="AA69" s="129" t="e">
        <f>IF($D$15="AK",#REF!*0.000001,IF($D$15="DC",#REF!*0.000001,IF($D$15="HI",#REF!*0.000001,IF($D$15="PR",#REF!*0.000001,(VLOOKUP($D$15,'Grid Emission Forecast'!$B$57:$AF$105,MATCH(T69,'Grid Emission Forecast'!$B$57:$AF$57,0),FALSE)*0.000001)*(1-($E$21/100))))))</f>
        <v>#N/A</v>
      </c>
      <c r="AB69" s="131" t="e">
        <f>IF($E$17=$DD$7,'Emission Factors'!$C$3,IF($E$17=$DD$8,Z69,IF($E$17=$DD$9,AA69,Z69)))</f>
        <v>#N/A</v>
      </c>
      <c r="AC69" s="129">
        <f>IF(I69='Emission Factors'!$B$3,AB69,IF(I69='Emission Factors'!$B$4,'Emission Factors'!$C$4,IF(I69='Emission Factors'!$B$5,'Emission Factors'!$C$5,IF(I69='Emission Factors'!$B$6,'Emission Factors'!$C$6,IF(I69='Emission Factors'!$B$7,'Emission Factors'!$C$7,IF(I69='Emission Factors'!$B$8,'Emission Factors'!$C$8,IF(I69='Emission Factors'!$B$9,'Emission Factors'!$C$9,IF(I69='Emission Factors'!$B$10,'Emission Factors'!$C$10,IF(I69='Emission Factors'!$B$11,'Emission Factors'!$C$11,IF(I69='Emission Factors'!$B$12,'Emission Factors'!$C$12,IF(I69='Emission Factors'!$B$13,'Emission Factors'!$C$13,IF(I69='Emission Factors'!$B$14,'Emission Factors'!$C$14,0))))))))))))</f>
        <v>0</v>
      </c>
      <c r="AD69" s="138" t="str">
        <f t="shared" si="23"/>
        <v/>
      </c>
      <c r="AE69" s="29" t="str">
        <f t="shared" si="13"/>
        <v/>
      </c>
      <c r="AF69" s="103">
        <f t="shared" si="24"/>
        <v>0</v>
      </c>
      <c r="AG69" s="138" t="e">
        <f t="shared" si="25"/>
        <v>#VALUE!</v>
      </c>
      <c r="AH69" s="119" t="e">
        <f t="shared" si="26"/>
        <v>#VALUE!</v>
      </c>
      <c r="AI69" s="139" t="e">
        <f t="shared" si="27"/>
        <v>#VALUE!</v>
      </c>
      <c r="AJ69" s="119" t="e">
        <f t="shared" si="28"/>
        <v>#VALUE!</v>
      </c>
      <c r="AK69" s="119" t="e">
        <f t="shared" si="29"/>
        <v>#VALUE!</v>
      </c>
      <c r="AL69" s="139" t="e">
        <f t="shared" si="30"/>
        <v>#VALUE!</v>
      </c>
      <c r="AM69" s="102" t="str">
        <f>IF(Q69&lt;&gt;"",(Q69+(R69*AH69)+(N69*(IF(I69='Emission Factors'!B45,AI69,AJ69)))-((P69*AJ69)+(O69*AI69)+(AF69*AK69))),"")</f>
        <v/>
      </c>
      <c r="AN69" s="65" t="str">
        <f t="shared" si="14"/>
        <v/>
      </c>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row>
    <row r="70" spans="2:105" x14ac:dyDescent="0.35">
      <c r="B70" s="169"/>
      <c r="C70" s="97"/>
      <c r="D70" s="6" t="str">
        <f t="shared" si="18"/>
        <v/>
      </c>
      <c r="E70" s="68"/>
      <c r="F70" s="110"/>
      <c r="G70" s="55"/>
      <c r="H70" s="55"/>
      <c r="I70" s="8"/>
      <c r="J70" s="113"/>
      <c r="K70" s="40"/>
      <c r="L70" s="40"/>
      <c r="M70" s="40"/>
      <c r="N70" s="40"/>
      <c r="O70" s="33"/>
      <c r="P70" s="8"/>
      <c r="Q70" s="8"/>
      <c r="R70" s="55"/>
      <c r="S70" s="71" t="str">
        <f t="shared" si="19"/>
        <v/>
      </c>
      <c r="T70" s="98" t="str">
        <f t="shared" si="31"/>
        <v/>
      </c>
      <c r="U70" s="62" t="str">
        <f t="shared" si="20"/>
        <v/>
      </c>
      <c r="V70" s="62" t="str">
        <f t="shared" si="21"/>
        <v/>
      </c>
      <c r="W70" s="116" t="str">
        <f t="shared" si="22"/>
        <v/>
      </c>
      <c r="X70" s="128">
        <f>IF(G70='Emission Factors'!$B$3,AB70,IF(G70='Emission Factors'!$B$4,'Emission Factors'!$C$4,IF(G70='Emission Factors'!$B$5,'Emission Factors'!$C$5,IF(G70='Emission Factors'!$B$6,'Emission Factors'!$C$6,IF(G70='Emission Factors'!$B$7,'Emission Factors'!$C$7,IF(G70='Emission Factors'!$B$8,'Emission Factors'!$C$8,IF(G70='Emission Factors'!$B$9,'Emission Factors'!$C$9,IF(G70='Emission Factors'!$B$10,'Emission Factors'!$C$10,IF(G70='Emission Factors'!$B$11,'Emission Factors'!$C$11,IF(G70='Emission Factors'!$B$12,'Emission Factors'!$C$12,IF(G70='Emission Factors'!$B$13,'Emission Factors'!$C$13,IF(G70='Emission Factors'!$B$14,'Emission Factors'!$C$14,0))))))))))))</f>
        <v>0</v>
      </c>
      <c r="Y70" s="129">
        <f>IF(H70='Emission Factors'!$B$3,AB70,IF(H70='Emission Factors'!$B$4,'Emission Factors'!$C$4,IF(H70='Emission Factors'!$B$5,'Emission Factors'!$C$5,IF(H70='Emission Factors'!$B$6,'Emission Factors'!$C$6,IF(H70='Emission Factors'!$B$7,'Emission Factors'!$C$7,IF(H70='Emission Factors'!$B$8,'Emission Factors'!$C$8,IF(H70='Emission Factors'!$B$9,'Emission Factors'!$C$9,IF(H70='Emission Factors'!$B$10,'Emission Factors'!$C$10,IF(H70='Emission Factors'!$B$11,'Emission Factors'!$C$11,IF(H70='Emission Factors'!$B$12,'Emission Factors'!$C$12,IF(H70='Emission Factors'!$B$13,'Emission Factors'!$C$13,IF(H70='Emission Factors'!$B$14,'Emission Factors'!$C$14,0))))))))))))</f>
        <v>0</v>
      </c>
      <c r="Z70" s="130" t="e">
        <f>IF(AND($E$8&lt;&gt;"",$E$10&lt;&gt;""),$E$8*AF70/#REF!,IF($D$15="AK",#REF!*0.000001,IF($D$15="DC",#REF!*0.000001,IF($D$15="HI",#REF!*0.000001,IF($D$15="PR",#REF!*0.000001,(VLOOKUP($D$15,'Grid Emission Forecast'!$B$4:$AF$52,MATCH(T70,'Grid Emission Forecast'!$B$4:$AF$4,0),FALSE)*0.000001)*(1-($E$21/100)))))))</f>
        <v>#N/A</v>
      </c>
      <c r="AA70" s="129" t="e">
        <f>IF($D$15="AK",#REF!*0.000001,IF($D$15="DC",#REF!*0.000001,IF($D$15="HI",#REF!*0.000001,IF($D$15="PR",#REF!*0.000001,(VLOOKUP($D$15,'Grid Emission Forecast'!$B$57:$AF$105,MATCH(T70,'Grid Emission Forecast'!$B$57:$AF$57,0),FALSE)*0.000001)*(1-($E$21/100))))))</f>
        <v>#N/A</v>
      </c>
      <c r="AB70" s="131" t="e">
        <f>IF($E$17=$DD$7,'Emission Factors'!$C$3,IF($E$17=$DD$8,Z70,IF($E$17=$DD$9,AA70,Z70)))</f>
        <v>#N/A</v>
      </c>
      <c r="AC70" s="129">
        <f>IF(I70='Emission Factors'!$B$3,AB70,IF(I70='Emission Factors'!$B$4,'Emission Factors'!$C$4,IF(I70='Emission Factors'!$B$5,'Emission Factors'!$C$5,IF(I70='Emission Factors'!$B$6,'Emission Factors'!$C$6,IF(I70='Emission Factors'!$B$7,'Emission Factors'!$C$7,IF(I70='Emission Factors'!$B$8,'Emission Factors'!$C$8,IF(I70='Emission Factors'!$B$9,'Emission Factors'!$C$9,IF(I70='Emission Factors'!$B$10,'Emission Factors'!$C$10,IF(I70='Emission Factors'!$B$11,'Emission Factors'!$C$11,IF(I70='Emission Factors'!$B$12,'Emission Factors'!$C$12,IF(I70='Emission Factors'!$B$13,'Emission Factors'!$C$13,IF(I70='Emission Factors'!$B$14,'Emission Factors'!$C$14,0))))))))))))</f>
        <v>0</v>
      </c>
      <c r="AD70" s="138" t="str">
        <f t="shared" si="23"/>
        <v/>
      </c>
      <c r="AE70" s="29" t="str">
        <f t="shared" si="13"/>
        <v/>
      </c>
      <c r="AF70" s="103">
        <f t="shared" si="24"/>
        <v>0</v>
      </c>
      <c r="AG70" s="138" t="e">
        <f t="shared" si="25"/>
        <v>#VALUE!</v>
      </c>
      <c r="AH70" s="119" t="e">
        <f t="shared" si="26"/>
        <v>#VALUE!</v>
      </c>
      <c r="AI70" s="139" t="e">
        <f t="shared" si="27"/>
        <v>#VALUE!</v>
      </c>
      <c r="AJ70" s="119" t="e">
        <f t="shared" si="28"/>
        <v>#VALUE!</v>
      </c>
      <c r="AK70" s="119" t="e">
        <f t="shared" si="29"/>
        <v>#VALUE!</v>
      </c>
      <c r="AL70" s="139" t="e">
        <f t="shared" si="30"/>
        <v>#VALUE!</v>
      </c>
      <c r="AM70" s="102" t="str">
        <f>IF(Q70&lt;&gt;"",(Q70+(R70*AH70)+(N70*(IF(I70='Emission Factors'!B46,AI70,AJ70)))-((P70*AJ70)+(O70*AI70)+(AF70*AK70))),"")</f>
        <v/>
      </c>
      <c r="AN70" s="65" t="str">
        <f t="shared" si="14"/>
        <v/>
      </c>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row>
    <row r="71" spans="2:105" x14ac:dyDescent="0.35">
      <c r="B71" s="169"/>
      <c r="C71" s="97"/>
      <c r="D71" s="6" t="str">
        <f t="shared" si="18"/>
        <v/>
      </c>
      <c r="E71" s="68"/>
      <c r="F71" s="110"/>
      <c r="G71" s="55"/>
      <c r="H71" s="55"/>
      <c r="I71" s="8"/>
      <c r="J71" s="113"/>
      <c r="K71" s="40"/>
      <c r="L71" s="40"/>
      <c r="M71" s="40"/>
      <c r="N71" s="40"/>
      <c r="O71" s="33"/>
      <c r="P71" s="8"/>
      <c r="Q71" s="8"/>
      <c r="R71" s="55"/>
      <c r="S71" s="71" t="str">
        <f t="shared" si="19"/>
        <v/>
      </c>
      <c r="T71" s="98" t="str">
        <f t="shared" si="31"/>
        <v/>
      </c>
      <c r="U71" s="62" t="str">
        <f t="shared" si="20"/>
        <v/>
      </c>
      <c r="V71" s="62" t="str">
        <f t="shared" si="21"/>
        <v/>
      </c>
      <c r="W71" s="116" t="str">
        <f t="shared" si="22"/>
        <v/>
      </c>
      <c r="X71" s="128">
        <f>IF(G71='Emission Factors'!$B$3,AB71,IF(G71='Emission Factors'!$B$4,'Emission Factors'!$C$4,IF(G71='Emission Factors'!$B$5,'Emission Factors'!$C$5,IF(G71='Emission Factors'!$B$6,'Emission Factors'!$C$6,IF(G71='Emission Factors'!$B$7,'Emission Factors'!$C$7,IF(G71='Emission Factors'!$B$8,'Emission Factors'!$C$8,IF(G71='Emission Factors'!$B$9,'Emission Factors'!$C$9,IF(G71='Emission Factors'!$B$10,'Emission Factors'!$C$10,IF(G71='Emission Factors'!$B$11,'Emission Factors'!$C$11,IF(G71='Emission Factors'!$B$12,'Emission Factors'!$C$12,IF(G71='Emission Factors'!$B$13,'Emission Factors'!$C$13,IF(G71='Emission Factors'!$B$14,'Emission Factors'!$C$14,0))))))))))))</f>
        <v>0</v>
      </c>
      <c r="Y71" s="129">
        <f>IF(H71='Emission Factors'!$B$3,AB71,IF(H71='Emission Factors'!$B$4,'Emission Factors'!$C$4,IF(H71='Emission Factors'!$B$5,'Emission Factors'!$C$5,IF(H71='Emission Factors'!$B$6,'Emission Factors'!$C$6,IF(H71='Emission Factors'!$B$7,'Emission Factors'!$C$7,IF(H71='Emission Factors'!$B$8,'Emission Factors'!$C$8,IF(H71='Emission Factors'!$B$9,'Emission Factors'!$C$9,IF(H71='Emission Factors'!$B$10,'Emission Factors'!$C$10,IF(H71='Emission Factors'!$B$11,'Emission Factors'!$C$11,IF(H71='Emission Factors'!$B$12,'Emission Factors'!$C$12,IF(H71='Emission Factors'!$B$13,'Emission Factors'!$C$13,IF(H71='Emission Factors'!$B$14,'Emission Factors'!$C$14,0))))))))))))</f>
        <v>0</v>
      </c>
      <c r="Z71" s="130" t="e">
        <f>IF(AND($E$8&lt;&gt;"",$E$10&lt;&gt;""),$E$8*AF71/#REF!,IF($D$15="AK",#REF!*0.000001,IF($D$15="DC",#REF!*0.000001,IF($D$15="HI",#REF!*0.000001,IF($D$15="PR",#REF!*0.000001,(VLOOKUP($D$15,'Grid Emission Forecast'!$B$4:$AF$52,MATCH(T71,'Grid Emission Forecast'!$B$4:$AF$4,0),FALSE)*0.000001)*(1-($E$21/100)))))))</f>
        <v>#N/A</v>
      </c>
      <c r="AA71" s="129" t="e">
        <f>IF($D$15="AK",#REF!*0.000001,IF($D$15="DC",#REF!*0.000001,IF($D$15="HI",#REF!*0.000001,IF($D$15="PR",#REF!*0.000001,(VLOOKUP($D$15,'Grid Emission Forecast'!$B$57:$AF$105,MATCH(T71,'Grid Emission Forecast'!$B$57:$AF$57,0),FALSE)*0.000001)*(1-($E$21/100))))))</f>
        <v>#N/A</v>
      </c>
      <c r="AB71" s="131" t="e">
        <f>IF($E$17=$DD$7,'Emission Factors'!$C$3,IF($E$17=$DD$8,Z71,IF($E$17=$DD$9,AA71,Z71)))</f>
        <v>#N/A</v>
      </c>
      <c r="AC71" s="129">
        <f>IF(I71='Emission Factors'!$B$3,AB71,IF(I71='Emission Factors'!$B$4,'Emission Factors'!$C$4,IF(I71='Emission Factors'!$B$5,'Emission Factors'!$C$5,IF(I71='Emission Factors'!$B$6,'Emission Factors'!$C$6,IF(I71='Emission Factors'!$B$7,'Emission Factors'!$C$7,IF(I71='Emission Factors'!$B$8,'Emission Factors'!$C$8,IF(I71='Emission Factors'!$B$9,'Emission Factors'!$C$9,IF(I71='Emission Factors'!$B$10,'Emission Factors'!$C$10,IF(I71='Emission Factors'!$B$11,'Emission Factors'!$C$11,IF(I71='Emission Factors'!$B$12,'Emission Factors'!$C$12,IF(I71='Emission Factors'!$B$13,'Emission Factors'!$C$13,IF(I71='Emission Factors'!$B$14,'Emission Factors'!$C$14,0))))))))))))</f>
        <v>0</v>
      </c>
      <c r="AD71" s="138" t="str">
        <f t="shared" si="23"/>
        <v/>
      </c>
      <c r="AE71" s="29" t="str">
        <f t="shared" si="13"/>
        <v/>
      </c>
      <c r="AF71" s="103">
        <f t="shared" si="24"/>
        <v>0</v>
      </c>
      <c r="AG71" s="138" t="e">
        <f t="shared" si="25"/>
        <v>#VALUE!</v>
      </c>
      <c r="AH71" s="119" t="e">
        <f t="shared" si="26"/>
        <v>#VALUE!</v>
      </c>
      <c r="AI71" s="139" t="e">
        <f t="shared" si="27"/>
        <v>#VALUE!</v>
      </c>
      <c r="AJ71" s="119" t="e">
        <f t="shared" si="28"/>
        <v>#VALUE!</v>
      </c>
      <c r="AK71" s="119" t="e">
        <f t="shared" si="29"/>
        <v>#VALUE!</v>
      </c>
      <c r="AL71" s="139" t="e">
        <f t="shared" si="30"/>
        <v>#VALUE!</v>
      </c>
      <c r="AM71" s="102" t="str">
        <f>IF(Q71&lt;&gt;"",(Q71+(R71*AH71)+(N71*(IF(I71='Emission Factors'!B47,AI71,AJ71)))-((P71*AJ71)+(O71*AI71)+(AF71*AK71))),"")</f>
        <v/>
      </c>
      <c r="AN71" s="65" t="str">
        <f t="shared" si="14"/>
        <v/>
      </c>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row>
    <row r="72" spans="2:105" x14ac:dyDescent="0.35">
      <c r="B72" s="169"/>
      <c r="C72" s="97"/>
      <c r="D72" s="6" t="str">
        <f t="shared" si="18"/>
        <v/>
      </c>
      <c r="E72" s="68"/>
      <c r="F72" s="110"/>
      <c r="G72" s="55"/>
      <c r="H72" s="55"/>
      <c r="I72" s="8"/>
      <c r="J72" s="113"/>
      <c r="K72" s="40"/>
      <c r="L72" s="40"/>
      <c r="M72" s="40"/>
      <c r="N72" s="40"/>
      <c r="O72" s="33"/>
      <c r="P72" s="8"/>
      <c r="Q72" s="8"/>
      <c r="R72" s="55"/>
      <c r="S72" s="71" t="str">
        <f t="shared" si="19"/>
        <v/>
      </c>
      <c r="T72" s="98" t="str">
        <f t="shared" si="31"/>
        <v/>
      </c>
      <c r="U72" s="62" t="str">
        <f t="shared" si="20"/>
        <v/>
      </c>
      <c r="V72" s="62" t="str">
        <f t="shared" si="21"/>
        <v/>
      </c>
      <c r="W72" s="116" t="str">
        <f t="shared" si="22"/>
        <v/>
      </c>
      <c r="X72" s="128">
        <f>IF(G72='Emission Factors'!$B$3,AB72,IF(G72='Emission Factors'!$B$4,'Emission Factors'!$C$4,IF(G72='Emission Factors'!$B$5,'Emission Factors'!$C$5,IF(G72='Emission Factors'!$B$6,'Emission Factors'!$C$6,IF(G72='Emission Factors'!$B$7,'Emission Factors'!$C$7,IF(G72='Emission Factors'!$B$8,'Emission Factors'!$C$8,IF(G72='Emission Factors'!$B$9,'Emission Factors'!$C$9,IF(G72='Emission Factors'!$B$10,'Emission Factors'!$C$10,IF(G72='Emission Factors'!$B$11,'Emission Factors'!$C$11,IF(G72='Emission Factors'!$B$12,'Emission Factors'!$C$12,IF(G72='Emission Factors'!$B$13,'Emission Factors'!$C$13,IF(G72='Emission Factors'!$B$14,'Emission Factors'!$C$14,0))))))))))))</f>
        <v>0</v>
      </c>
      <c r="Y72" s="129">
        <f>IF(H72='Emission Factors'!$B$3,AB72,IF(H72='Emission Factors'!$B$4,'Emission Factors'!$C$4,IF(H72='Emission Factors'!$B$5,'Emission Factors'!$C$5,IF(H72='Emission Factors'!$B$6,'Emission Factors'!$C$6,IF(H72='Emission Factors'!$B$7,'Emission Factors'!$C$7,IF(H72='Emission Factors'!$B$8,'Emission Factors'!$C$8,IF(H72='Emission Factors'!$B$9,'Emission Factors'!$C$9,IF(H72='Emission Factors'!$B$10,'Emission Factors'!$C$10,IF(H72='Emission Factors'!$B$11,'Emission Factors'!$C$11,IF(H72='Emission Factors'!$B$12,'Emission Factors'!$C$12,IF(H72='Emission Factors'!$B$13,'Emission Factors'!$C$13,IF(H72='Emission Factors'!$B$14,'Emission Factors'!$C$14,0))))))))))))</f>
        <v>0</v>
      </c>
      <c r="Z72" s="130" t="e">
        <f>IF(AND($E$8&lt;&gt;"",$E$10&lt;&gt;""),$E$8*AF72/#REF!,IF($D$15="AK",#REF!*0.000001,IF($D$15="DC",#REF!*0.000001,IF($D$15="HI",#REF!*0.000001,IF($D$15="PR",#REF!*0.000001,(VLOOKUP($D$15,'Grid Emission Forecast'!$B$4:$AF$52,MATCH(T72,'Grid Emission Forecast'!$B$4:$AF$4,0),FALSE)*0.000001)*(1-($E$21/100)))))))</f>
        <v>#N/A</v>
      </c>
      <c r="AA72" s="129" t="e">
        <f>IF($D$15="AK",#REF!*0.000001,IF($D$15="DC",#REF!*0.000001,IF($D$15="HI",#REF!*0.000001,IF($D$15="PR",#REF!*0.000001,(VLOOKUP($D$15,'Grid Emission Forecast'!$B$57:$AF$105,MATCH(T72,'Grid Emission Forecast'!$B$57:$AF$57,0),FALSE)*0.000001)*(1-($E$21/100))))))</f>
        <v>#N/A</v>
      </c>
      <c r="AB72" s="131" t="e">
        <f>IF($E$17=$DD$7,'Emission Factors'!$C$3,IF($E$17=$DD$8,Z72,IF($E$17=$DD$9,AA72,Z72)))</f>
        <v>#N/A</v>
      </c>
      <c r="AC72" s="129">
        <f>IF(I72='Emission Factors'!$B$3,AB72,IF(I72='Emission Factors'!$B$4,'Emission Factors'!$C$4,IF(I72='Emission Factors'!$B$5,'Emission Factors'!$C$5,IF(I72='Emission Factors'!$B$6,'Emission Factors'!$C$6,IF(I72='Emission Factors'!$B$7,'Emission Factors'!$C$7,IF(I72='Emission Factors'!$B$8,'Emission Factors'!$C$8,IF(I72='Emission Factors'!$B$9,'Emission Factors'!$C$9,IF(I72='Emission Factors'!$B$10,'Emission Factors'!$C$10,IF(I72='Emission Factors'!$B$11,'Emission Factors'!$C$11,IF(I72='Emission Factors'!$B$12,'Emission Factors'!$C$12,IF(I72='Emission Factors'!$B$13,'Emission Factors'!$C$13,IF(I72='Emission Factors'!$B$14,'Emission Factors'!$C$14,0))))))))))))</f>
        <v>0</v>
      </c>
      <c r="AD72" s="138" t="str">
        <f t="shared" si="23"/>
        <v/>
      </c>
      <c r="AE72" s="29" t="str">
        <f t="shared" si="13"/>
        <v/>
      </c>
      <c r="AF72" s="103">
        <f t="shared" si="24"/>
        <v>0</v>
      </c>
      <c r="AG72" s="138" t="e">
        <f t="shared" si="25"/>
        <v>#VALUE!</v>
      </c>
      <c r="AH72" s="119" t="e">
        <f t="shared" si="26"/>
        <v>#VALUE!</v>
      </c>
      <c r="AI72" s="139" t="e">
        <f t="shared" si="27"/>
        <v>#VALUE!</v>
      </c>
      <c r="AJ72" s="119" t="e">
        <f t="shared" si="28"/>
        <v>#VALUE!</v>
      </c>
      <c r="AK72" s="119" t="e">
        <f t="shared" si="29"/>
        <v>#VALUE!</v>
      </c>
      <c r="AL72" s="139" t="e">
        <f t="shared" si="30"/>
        <v>#VALUE!</v>
      </c>
      <c r="AM72" s="102" t="str">
        <f>IF(Q72&lt;&gt;"",(Q72+(R72*AH72)+(N72*(IF(I72='Emission Factors'!B48,AI72,AJ72)))-((P72*AJ72)+(O72*AI72)+(AF72*AK72))),"")</f>
        <v/>
      </c>
      <c r="AN72" s="65" t="str">
        <f t="shared" si="14"/>
        <v/>
      </c>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row>
    <row r="73" spans="2:105" x14ac:dyDescent="0.35">
      <c r="B73" s="169"/>
      <c r="C73" s="97"/>
      <c r="D73" s="6" t="str">
        <f t="shared" si="18"/>
        <v/>
      </c>
      <c r="E73" s="68"/>
      <c r="F73" s="110"/>
      <c r="G73" s="55"/>
      <c r="H73" s="55"/>
      <c r="I73" s="8"/>
      <c r="J73" s="113"/>
      <c r="K73" s="40"/>
      <c r="L73" s="40"/>
      <c r="M73" s="40"/>
      <c r="N73" s="40"/>
      <c r="O73" s="33"/>
      <c r="P73" s="8"/>
      <c r="Q73" s="8"/>
      <c r="R73" s="55"/>
      <c r="S73" s="71" t="str">
        <f t="shared" si="19"/>
        <v/>
      </c>
      <c r="T73" s="98" t="str">
        <f t="shared" si="31"/>
        <v/>
      </c>
      <c r="U73" s="62" t="str">
        <f t="shared" si="20"/>
        <v/>
      </c>
      <c r="V73" s="62" t="str">
        <f t="shared" si="21"/>
        <v/>
      </c>
      <c r="W73" s="116" t="str">
        <f t="shared" si="22"/>
        <v/>
      </c>
      <c r="X73" s="128">
        <f>IF(G73='Emission Factors'!$B$3,AB73,IF(G73='Emission Factors'!$B$4,'Emission Factors'!$C$4,IF(G73='Emission Factors'!$B$5,'Emission Factors'!$C$5,IF(G73='Emission Factors'!$B$6,'Emission Factors'!$C$6,IF(G73='Emission Factors'!$B$7,'Emission Factors'!$C$7,IF(G73='Emission Factors'!$B$8,'Emission Factors'!$C$8,IF(G73='Emission Factors'!$B$9,'Emission Factors'!$C$9,IF(G73='Emission Factors'!$B$10,'Emission Factors'!$C$10,IF(G73='Emission Factors'!$B$11,'Emission Factors'!$C$11,IF(G73='Emission Factors'!$B$12,'Emission Factors'!$C$12,IF(G73='Emission Factors'!$B$13,'Emission Factors'!$C$13,IF(G73='Emission Factors'!$B$14,'Emission Factors'!$C$14,0))))))))))))</f>
        <v>0</v>
      </c>
      <c r="Y73" s="129">
        <f>IF(H73='Emission Factors'!$B$3,AB73,IF(H73='Emission Factors'!$B$4,'Emission Factors'!$C$4,IF(H73='Emission Factors'!$B$5,'Emission Factors'!$C$5,IF(H73='Emission Factors'!$B$6,'Emission Factors'!$C$6,IF(H73='Emission Factors'!$B$7,'Emission Factors'!$C$7,IF(H73='Emission Factors'!$B$8,'Emission Factors'!$C$8,IF(H73='Emission Factors'!$B$9,'Emission Factors'!$C$9,IF(H73='Emission Factors'!$B$10,'Emission Factors'!$C$10,IF(H73='Emission Factors'!$B$11,'Emission Factors'!$C$11,IF(H73='Emission Factors'!$B$12,'Emission Factors'!$C$12,IF(H73='Emission Factors'!$B$13,'Emission Factors'!$C$13,IF(H73='Emission Factors'!$B$14,'Emission Factors'!$C$14,0))))))))))))</f>
        <v>0</v>
      </c>
      <c r="Z73" s="130" t="e">
        <f>IF(AND($E$8&lt;&gt;"",$E$10&lt;&gt;""),$E$8*AF73/#REF!,IF($D$15="AK",#REF!*0.000001,IF($D$15="DC",#REF!*0.000001,IF($D$15="HI",#REF!*0.000001,IF($D$15="PR",#REF!*0.000001,(VLOOKUP($D$15,'Grid Emission Forecast'!$B$4:$AF$52,MATCH(T73,'Grid Emission Forecast'!$B$4:$AF$4,0),FALSE)*0.000001)*(1-($E$21/100)))))))</f>
        <v>#N/A</v>
      </c>
      <c r="AA73" s="129" t="e">
        <f>IF($D$15="AK",#REF!*0.000001,IF($D$15="DC",#REF!*0.000001,IF($D$15="HI",#REF!*0.000001,IF($D$15="PR",#REF!*0.000001,(VLOOKUP($D$15,'Grid Emission Forecast'!$B$57:$AF$105,MATCH(T73,'Grid Emission Forecast'!$B$57:$AF$57,0),FALSE)*0.000001)*(1-($E$21/100))))))</f>
        <v>#N/A</v>
      </c>
      <c r="AB73" s="131" t="e">
        <f>IF($E$17=$DD$7,'Emission Factors'!$C$3,IF($E$17=$DD$8,Z73,IF($E$17=$DD$9,AA73,Z73)))</f>
        <v>#N/A</v>
      </c>
      <c r="AC73" s="129">
        <f>IF(I73='Emission Factors'!$B$3,AB73,IF(I73='Emission Factors'!$B$4,'Emission Factors'!$C$4,IF(I73='Emission Factors'!$B$5,'Emission Factors'!$C$5,IF(I73='Emission Factors'!$B$6,'Emission Factors'!$C$6,IF(I73='Emission Factors'!$B$7,'Emission Factors'!$C$7,IF(I73='Emission Factors'!$B$8,'Emission Factors'!$C$8,IF(I73='Emission Factors'!$B$9,'Emission Factors'!$C$9,IF(I73='Emission Factors'!$B$10,'Emission Factors'!$C$10,IF(I73='Emission Factors'!$B$11,'Emission Factors'!$C$11,IF(I73='Emission Factors'!$B$12,'Emission Factors'!$C$12,IF(I73='Emission Factors'!$B$13,'Emission Factors'!$C$13,IF(I73='Emission Factors'!$B$14,'Emission Factors'!$C$14,0))))))))))))</f>
        <v>0</v>
      </c>
      <c r="AD73" s="138" t="str">
        <f t="shared" si="23"/>
        <v/>
      </c>
      <c r="AE73" s="29" t="str">
        <f t="shared" si="13"/>
        <v/>
      </c>
      <c r="AF73" s="103">
        <f t="shared" si="24"/>
        <v>0</v>
      </c>
      <c r="AG73" s="138" t="e">
        <f t="shared" si="25"/>
        <v>#VALUE!</v>
      </c>
      <c r="AH73" s="119" t="e">
        <f t="shared" si="26"/>
        <v>#VALUE!</v>
      </c>
      <c r="AI73" s="139" t="e">
        <f t="shared" si="27"/>
        <v>#VALUE!</v>
      </c>
      <c r="AJ73" s="119" t="e">
        <f t="shared" si="28"/>
        <v>#VALUE!</v>
      </c>
      <c r="AK73" s="119" t="e">
        <f t="shared" si="29"/>
        <v>#VALUE!</v>
      </c>
      <c r="AL73" s="139" t="e">
        <f t="shared" si="30"/>
        <v>#VALUE!</v>
      </c>
      <c r="AM73" s="102" t="str">
        <f>IF(Q73&lt;&gt;"",(Q73+(R73*AH73)+(N73*(IF(I73='Emission Factors'!B49,AI73,AJ73)))-((P73*AJ73)+(O73*AI73)+(AF73*AK73))),"")</f>
        <v/>
      </c>
      <c r="AN73" s="65" t="str">
        <f t="shared" si="14"/>
        <v/>
      </c>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row>
    <row r="74" spans="2:105" x14ac:dyDescent="0.35">
      <c r="B74" s="169"/>
      <c r="C74" s="97"/>
      <c r="D74" s="6" t="str">
        <f t="shared" si="18"/>
        <v/>
      </c>
      <c r="E74" s="68"/>
      <c r="F74" s="110"/>
      <c r="G74" s="55"/>
      <c r="H74" s="55"/>
      <c r="I74" s="8"/>
      <c r="J74" s="113"/>
      <c r="K74" s="40"/>
      <c r="L74" s="40"/>
      <c r="M74" s="40"/>
      <c r="N74" s="40"/>
      <c r="O74" s="33"/>
      <c r="P74" s="8"/>
      <c r="Q74" s="8"/>
      <c r="R74" s="55"/>
      <c r="S74" s="71" t="str">
        <f t="shared" si="19"/>
        <v/>
      </c>
      <c r="T74" s="98" t="str">
        <f t="shared" si="31"/>
        <v/>
      </c>
      <c r="U74" s="62" t="str">
        <f t="shared" si="20"/>
        <v/>
      </c>
      <c r="V74" s="62" t="str">
        <f t="shared" si="21"/>
        <v/>
      </c>
      <c r="W74" s="116" t="str">
        <f t="shared" si="22"/>
        <v/>
      </c>
      <c r="X74" s="128">
        <f>IF(G74='Emission Factors'!$B$3,AB74,IF(G74='Emission Factors'!$B$4,'Emission Factors'!$C$4,IF(G74='Emission Factors'!$B$5,'Emission Factors'!$C$5,IF(G74='Emission Factors'!$B$6,'Emission Factors'!$C$6,IF(G74='Emission Factors'!$B$7,'Emission Factors'!$C$7,IF(G74='Emission Factors'!$B$8,'Emission Factors'!$C$8,IF(G74='Emission Factors'!$B$9,'Emission Factors'!$C$9,IF(G74='Emission Factors'!$B$10,'Emission Factors'!$C$10,IF(G74='Emission Factors'!$B$11,'Emission Factors'!$C$11,IF(G74='Emission Factors'!$B$12,'Emission Factors'!$C$12,IF(G74='Emission Factors'!$B$13,'Emission Factors'!$C$13,IF(G74='Emission Factors'!$B$14,'Emission Factors'!$C$14,0))))))))))))</f>
        <v>0</v>
      </c>
      <c r="Y74" s="129">
        <f>IF(H74='Emission Factors'!$B$3,AB74,IF(H74='Emission Factors'!$B$4,'Emission Factors'!$C$4,IF(H74='Emission Factors'!$B$5,'Emission Factors'!$C$5,IF(H74='Emission Factors'!$B$6,'Emission Factors'!$C$6,IF(H74='Emission Factors'!$B$7,'Emission Factors'!$C$7,IF(H74='Emission Factors'!$B$8,'Emission Factors'!$C$8,IF(H74='Emission Factors'!$B$9,'Emission Factors'!$C$9,IF(H74='Emission Factors'!$B$10,'Emission Factors'!$C$10,IF(H74='Emission Factors'!$B$11,'Emission Factors'!$C$11,IF(H74='Emission Factors'!$B$12,'Emission Factors'!$C$12,IF(H74='Emission Factors'!$B$13,'Emission Factors'!$C$13,IF(H74='Emission Factors'!$B$14,'Emission Factors'!$C$14,0))))))))))))</f>
        <v>0</v>
      </c>
      <c r="Z74" s="130" t="e">
        <f>IF(AND($E$8&lt;&gt;"",$E$10&lt;&gt;""),$E$8*AF74/#REF!,IF($D$15="AK",#REF!*0.000001,IF($D$15="DC",#REF!*0.000001,IF($D$15="HI",#REF!*0.000001,IF($D$15="PR",#REF!*0.000001,(VLOOKUP($D$15,'Grid Emission Forecast'!$B$4:$AF$52,MATCH(T74,'Grid Emission Forecast'!$B$4:$AF$4,0),FALSE)*0.000001)*(1-($E$21/100)))))))</f>
        <v>#N/A</v>
      </c>
      <c r="AA74" s="129" t="e">
        <f>IF($D$15="AK",#REF!*0.000001,IF($D$15="DC",#REF!*0.000001,IF($D$15="HI",#REF!*0.000001,IF($D$15="PR",#REF!*0.000001,(VLOOKUP($D$15,'Grid Emission Forecast'!$B$57:$AF$105,MATCH(T74,'Grid Emission Forecast'!$B$57:$AF$57,0),FALSE)*0.000001)*(1-($E$21/100))))))</f>
        <v>#N/A</v>
      </c>
      <c r="AB74" s="131" t="e">
        <f>IF($E$17=$DD$7,'Emission Factors'!$C$3,IF($E$17=$DD$8,Z74,IF($E$17=$DD$9,AA74,Z74)))</f>
        <v>#N/A</v>
      </c>
      <c r="AC74" s="129">
        <f>IF(I74='Emission Factors'!$B$3,AB74,IF(I74='Emission Factors'!$B$4,'Emission Factors'!$C$4,IF(I74='Emission Factors'!$B$5,'Emission Factors'!$C$5,IF(I74='Emission Factors'!$B$6,'Emission Factors'!$C$6,IF(I74='Emission Factors'!$B$7,'Emission Factors'!$C$7,IF(I74='Emission Factors'!$B$8,'Emission Factors'!$C$8,IF(I74='Emission Factors'!$B$9,'Emission Factors'!$C$9,IF(I74='Emission Factors'!$B$10,'Emission Factors'!$C$10,IF(I74='Emission Factors'!$B$11,'Emission Factors'!$C$11,IF(I74='Emission Factors'!$B$12,'Emission Factors'!$C$12,IF(I74='Emission Factors'!$B$13,'Emission Factors'!$C$13,IF(I74='Emission Factors'!$B$14,'Emission Factors'!$C$14,0))))))))))))</f>
        <v>0</v>
      </c>
      <c r="AD74" s="138" t="str">
        <f t="shared" si="23"/>
        <v/>
      </c>
      <c r="AE74" s="29" t="str">
        <f t="shared" si="13"/>
        <v/>
      </c>
      <c r="AF74" s="103">
        <f t="shared" si="24"/>
        <v>0</v>
      </c>
      <c r="AG74" s="138" t="e">
        <f t="shared" si="25"/>
        <v>#VALUE!</v>
      </c>
      <c r="AH74" s="119" t="e">
        <f t="shared" si="26"/>
        <v>#VALUE!</v>
      </c>
      <c r="AI74" s="139" t="e">
        <f t="shared" si="27"/>
        <v>#VALUE!</v>
      </c>
      <c r="AJ74" s="119" t="e">
        <f t="shared" si="28"/>
        <v>#VALUE!</v>
      </c>
      <c r="AK74" s="119" t="e">
        <f t="shared" si="29"/>
        <v>#VALUE!</v>
      </c>
      <c r="AL74" s="139" t="e">
        <f t="shared" si="30"/>
        <v>#VALUE!</v>
      </c>
      <c r="AM74" s="102" t="str">
        <f>IF(Q74&lt;&gt;"",(Q74+(R74*AH74)+(N74*(IF(I74=D57,AI74,AJ74)))-((P74*AJ74)+(O74*AI74)+(AF74*AK74))),"")</f>
        <v/>
      </c>
      <c r="AN74" s="65" t="str">
        <f t="shared" si="14"/>
        <v/>
      </c>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row>
    <row r="75" spans="2:105" x14ac:dyDescent="0.35">
      <c r="B75" s="169"/>
      <c r="C75" s="97"/>
      <c r="D75" s="6" t="str">
        <f t="shared" si="18"/>
        <v/>
      </c>
      <c r="E75" s="68"/>
      <c r="F75" s="110"/>
      <c r="G75" s="55"/>
      <c r="H75" s="55"/>
      <c r="I75" s="8"/>
      <c r="J75" s="113"/>
      <c r="K75" s="40"/>
      <c r="L75" s="40"/>
      <c r="M75" s="40"/>
      <c r="N75" s="40"/>
      <c r="O75" s="33"/>
      <c r="P75" s="8"/>
      <c r="Q75" s="8"/>
      <c r="R75" s="55"/>
      <c r="S75" s="71" t="str">
        <f t="shared" si="19"/>
        <v/>
      </c>
      <c r="T75" s="98" t="str">
        <f t="shared" si="31"/>
        <v/>
      </c>
      <c r="U75" s="62" t="str">
        <f t="shared" si="20"/>
        <v/>
      </c>
      <c r="V75" s="62" t="str">
        <f t="shared" si="21"/>
        <v/>
      </c>
      <c r="W75" s="116" t="str">
        <f t="shared" si="22"/>
        <v/>
      </c>
      <c r="X75" s="128">
        <f>IF(G75='Emission Factors'!$B$3,AB75,IF(G75='Emission Factors'!$B$4,'Emission Factors'!$C$4,IF(G75='Emission Factors'!$B$5,'Emission Factors'!$C$5,IF(G75='Emission Factors'!$B$6,'Emission Factors'!$C$6,IF(G75='Emission Factors'!$B$7,'Emission Factors'!$C$7,IF(G75='Emission Factors'!$B$8,'Emission Factors'!$C$8,IF(G75='Emission Factors'!$B$9,'Emission Factors'!$C$9,IF(G75='Emission Factors'!$B$10,'Emission Factors'!$C$10,IF(G75='Emission Factors'!$B$11,'Emission Factors'!$C$11,IF(G75='Emission Factors'!$B$12,'Emission Factors'!$C$12,IF(G75='Emission Factors'!$B$13,'Emission Factors'!$C$13,IF(G75='Emission Factors'!$B$14,'Emission Factors'!$C$14,0))))))))))))</f>
        <v>0</v>
      </c>
      <c r="Y75" s="129">
        <f>IF(H75='Emission Factors'!$B$3,AB75,IF(H75='Emission Factors'!$B$4,'Emission Factors'!$C$4,IF(H75='Emission Factors'!$B$5,'Emission Factors'!$C$5,IF(H75='Emission Factors'!$B$6,'Emission Factors'!$C$6,IF(H75='Emission Factors'!$B$7,'Emission Factors'!$C$7,IF(H75='Emission Factors'!$B$8,'Emission Factors'!$C$8,IF(H75='Emission Factors'!$B$9,'Emission Factors'!$C$9,IF(H75='Emission Factors'!$B$10,'Emission Factors'!$C$10,IF(H75='Emission Factors'!$B$11,'Emission Factors'!$C$11,IF(H75='Emission Factors'!$B$12,'Emission Factors'!$C$12,IF(H75='Emission Factors'!$B$13,'Emission Factors'!$C$13,IF(H75='Emission Factors'!$B$14,'Emission Factors'!$C$14,0))))))))))))</f>
        <v>0</v>
      </c>
      <c r="Z75" s="130" t="e">
        <f>IF(AND($E$8&lt;&gt;"",$E$10&lt;&gt;""),$E$8*AF75/#REF!,IF($D$15="AK",#REF!*0.000001,IF($D$15="DC",#REF!*0.000001,IF($D$15="HI",#REF!*0.000001,IF($D$15="PR",#REF!*0.000001,(VLOOKUP($D$15,'Grid Emission Forecast'!$B$4:$AF$52,MATCH(T75,'Grid Emission Forecast'!$B$4:$AF$4,0),FALSE)*0.000001)*(1-($E$21/100)))))))</f>
        <v>#N/A</v>
      </c>
      <c r="AA75" s="129" t="e">
        <f>IF($D$15="AK",#REF!*0.000001,IF($D$15="DC",#REF!*0.000001,IF($D$15="HI",#REF!*0.000001,IF($D$15="PR",#REF!*0.000001,(VLOOKUP($D$15,'Grid Emission Forecast'!$B$57:$AF$105,MATCH(T75,'Grid Emission Forecast'!$B$57:$AF$57,0),FALSE)*0.000001)*(1-($E$21/100))))))</f>
        <v>#N/A</v>
      </c>
      <c r="AB75" s="131" t="e">
        <f>IF($E$17=$DD$7,'Emission Factors'!$C$3,IF($E$17=$DD$8,Z75,IF($E$17=$DD$9,AA75,Z75)))</f>
        <v>#N/A</v>
      </c>
      <c r="AC75" s="129">
        <f>IF(I75='Emission Factors'!$B$3,AB75,IF(I75='Emission Factors'!$B$4,'Emission Factors'!$C$4,IF(I75='Emission Factors'!$B$5,'Emission Factors'!$C$5,IF(I75='Emission Factors'!$B$6,'Emission Factors'!$C$6,IF(I75='Emission Factors'!$B$7,'Emission Factors'!$C$7,IF(I75='Emission Factors'!$B$8,'Emission Factors'!$C$8,IF(I75='Emission Factors'!$B$9,'Emission Factors'!$C$9,IF(I75='Emission Factors'!$B$10,'Emission Factors'!$C$10,IF(I75='Emission Factors'!$B$11,'Emission Factors'!$C$11,IF(I75='Emission Factors'!$B$12,'Emission Factors'!$C$12,IF(I75='Emission Factors'!$B$13,'Emission Factors'!$C$13,IF(I75='Emission Factors'!$B$14,'Emission Factors'!$C$14,0))))))))))))</f>
        <v>0</v>
      </c>
      <c r="AD75" s="138" t="str">
        <f t="shared" si="23"/>
        <v/>
      </c>
      <c r="AE75" s="29" t="str">
        <f t="shared" si="13"/>
        <v/>
      </c>
      <c r="AF75" s="103">
        <f t="shared" si="24"/>
        <v>0</v>
      </c>
      <c r="AG75" s="138" t="e">
        <f t="shared" si="25"/>
        <v>#VALUE!</v>
      </c>
      <c r="AH75" s="119" t="e">
        <f t="shared" si="26"/>
        <v>#VALUE!</v>
      </c>
      <c r="AI75" s="139" t="e">
        <f t="shared" si="27"/>
        <v>#VALUE!</v>
      </c>
      <c r="AJ75" s="119" t="e">
        <f t="shared" si="28"/>
        <v>#VALUE!</v>
      </c>
      <c r="AK75" s="119" t="e">
        <f t="shared" si="29"/>
        <v>#VALUE!</v>
      </c>
      <c r="AL75" s="139" t="e">
        <f t="shared" si="30"/>
        <v>#VALUE!</v>
      </c>
      <c r="AM75" s="102" t="str">
        <f>IF(Q75&lt;&gt;"",(Q75+(R75*AH75)+(N75*(IF(I75=D58,AI75,AJ75)))-((P75*AJ75)+(O75*AI75)+(AF75*AK75))),"")</f>
        <v/>
      </c>
      <c r="AN75" s="65" t="str">
        <f t="shared" si="14"/>
        <v/>
      </c>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row>
    <row r="76" spans="2:105" x14ac:dyDescent="0.35">
      <c r="B76" s="169"/>
      <c r="C76" s="97"/>
      <c r="D76" s="6" t="str">
        <f t="shared" si="18"/>
        <v/>
      </c>
      <c r="E76" s="68"/>
      <c r="F76" s="110"/>
      <c r="G76" s="55"/>
      <c r="H76" s="55"/>
      <c r="I76" s="8"/>
      <c r="J76" s="113"/>
      <c r="K76" s="40"/>
      <c r="L76" s="40"/>
      <c r="M76" s="40"/>
      <c r="N76" s="40"/>
      <c r="O76" s="33"/>
      <c r="P76" s="8"/>
      <c r="Q76" s="8"/>
      <c r="R76" s="55"/>
      <c r="S76" s="71" t="str">
        <f t="shared" si="19"/>
        <v/>
      </c>
      <c r="T76" s="98" t="str">
        <f t="shared" si="31"/>
        <v/>
      </c>
      <c r="U76" s="62" t="str">
        <f t="shared" si="20"/>
        <v/>
      </c>
      <c r="V76" s="62" t="str">
        <f t="shared" si="21"/>
        <v/>
      </c>
      <c r="W76" s="116" t="str">
        <f t="shared" si="22"/>
        <v/>
      </c>
      <c r="X76" s="128">
        <f>IF(G76='Emission Factors'!$B$3,AB76,IF(G76='Emission Factors'!$B$4,'Emission Factors'!$C$4,IF(G76='Emission Factors'!$B$5,'Emission Factors'!$C$5,IF(G76='Emission Factors'!$B$6,'Emission Factors'!$C$6,IF(G76='Emission Factors'!$B$7,'Emission Factors'!$C$7,IF(G76='Emission Factors'!$B$8,'Emission Factors'!$C$8,IF(G76='Emission Factors'!$B$9,'Emission Factors'!$C$9,IF(G76='Emission Factors'!$B$10,'Emission Factors'!$C$10,IF(G76='Emission Factors'!$B$11,'Emission Factors'!$C$11,IF(G76='Emission Factors'!$B$12,'Emission Factors'!$C$12,IF(G76='Emission Factors'!$B$13,'Emission Factors'!$C$13,IF(G76='Emission Factors'!$B$14,'Emission Factors'!$C$14,0))))))))))))</f>
        <v>0</v>
      </c>
      <c r="Y76" s="129">
        <f>IF(H76='Emission Factors'!$B$3,AB76,IF(H76='Emission Factors'!$B$4,'Emission Factors'!$C$4,IF(H76='Emission Factors'!$B$5,'Emission Factors'!$C$5,IF(H76='Emission Factors'!$B$6,'Emission Factors'!$C$6,IF(H76='Emission Factors'!$B$7,'Emission Factors'!$C$7,IF(H76='Emission Factors'!$B$8,'Emission Factors'!$C$8,IF(H76='Emission Factors'!$B$9,'Emission Factors'!$C$9,IF(H76='Emission Factors'!$B$10,'Emission Factors'!$C$10,IF(H76='Emission Factors'!$B$11,'Emission Factors'!$C$11,IF(H76='Emission Factors'!$B$12,'Emission Factors'!$C$12,IF(H76='Emission Factors'!$B$13,'Emission Factors'!$C$13,IF(H76='Emission Factors'!$B$14,'Emission Factors'!$C$14,0))))))))))))</f>
        <v>0</v>
      </c>
      <c r="Z76" s="130" t="e">
        <f>IF(AND($E$8&lt;&gt;"",$E$10&lt;&gt;""),$E$8*AF76/#REF!,IF($D$15="AK",#REF!*0.000001,IF($D$15="DC",#REF!*0.000001,IF($D$15="HI",#REF!*0.000001,IF($D$15="PR",#REF!*0.000001,(VLOOKUP($D$15,'Grid Emission Forecast'!$B$4:$AF$52,MATCH(T76,'Grid Emission Forecast'!$B$4:$AF$4,0),FALSE)*0.000001)*(1-($E$21/100)))))))</f>
        <v>#N/A</v>
      </c>
      <c r="AA76" s="129" t="e">
        <f>IF($D$15="AK",#REF!*0.000001,IF($D$15="DC",#REF!*0.000001,IF($D$15="HI",#REF!*0.000001,IF($D$15="PR",#REF!*0.000001,(VLOOKUP($D$15,'Grid Emission Forecast'!$B$57:$AF$105,MATCH(T76,'Grid Emission Forecast'!$B$57:$AF$57,0),FALSE)*0.000001)*(1-($E$21/100))))))</f>
        <v>#N/A</v>
      </c>
      <c r="AB76" s="131" t="e">
        <f>IF($E$17=$DD$7,'Emission Factors'!$C$3,IF($E$17=$DD$8,Z76,IF($E$17=$DD$9,AA76,Z76)))</f>
        <v>#N/A</v>
      </c>
      <c r="AC76" s="129">
        <f>IF(I76='Emission Factors'!$B$3,AB76,IF(I76='Emission Factors'!$B$4,'Emission Factors'!$C$4,IF(I76='Emission Factors'!$B$5,'Emission Factors'!$C$5,IF(I76='Emission Factors'!$B$6,'Emission Factors'!$C$6,IF(I76='Emission Factors'!$B$7,'Emission Factors'!$C$7,IF(I76='Emission Factors'!$B$8,'Emission Factors'!$C$8,IF(I76='Emission Factors'!$B$9,'Emission Factors'!$C$9,IF(I76='Emission Factors'!$B$10,'Emission Factors'!$C$10,IF(I76='Emission Factors'!$B$11,'Emission Factors'!$C$11,IF(I76='Emission Factors'!$B$12,'Emission Factors'!$C$12,IF(I76='Emission Factors'!$B$13,'Emission Factors'!$C$13,IF(I76='Emission Factors'!$B$14,'Emission Factors'!$C$14,0))))))))))))</f>
        <v>0</v>
      </c>
      <c r="AD76" s="138" t="str">
        <f t="shared" si="23"/>
        <v/>
      </c>
      <c r="AE76" s="29" t="str">
        <f t="shared" si="13"/>
        <v/>
      </c>
      <c r="AF76" s="103">
        <f t="shared" si="24"/>
        <v>0</v>
      </c>
      <c r="AG76" s="138" t="e">
        <f t="shared" si="25"/>
        <v>#VALUE!</v>
      </c>
      <c r="AH76" s="119" t="e">
        <f t="shared" si="26"/>
        <v>#VALUE!</v>
      </c>
      <c r="AI76" s="139" t="e">
        <f t="shared" si="27"/>
        <v>#VALUE!</v>
      </c>
      <c r="AJ76" s="119" t="e">
        <f t="shared" si="28"/>
        <v>#VALUE!</v>
      </c>
      <c r="AK76" s="119" t="e">
        <f t="shared" si="29"/>
        <v>#VALUE!</v>
      </c>
      <c r="AL76" s="139" t="e">
        <f t="shared" si="30"/>
        <v>#VALUE!</v>
      </c>
      <c r="AM76" s="102" t="str">
        <f>IF(Q76&lt;&gt;"",(Q76+(R76*AH76)+(N76*(IF(I76=D59,AI76,AJ76)))-((P76*AJ76)+(O76*AI76)+(AF76*AK76))),"")</f>
        <v/>
      </c>
      <c r="AN76" s="65" t="str">
        <f t="shared" si="14"/>
        <v/>
      </c>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row>
    <row r="77" spans="2:105" x14ac:dyDescent="0.35">
      <c r="B77" s="169"/>
      <c r="C77" s="97"/>
      <c r="D77" s="6" t="str">
        <f t="shared" si="18"/>
        <v/>
      </c>
      <c r="E77" s="68"/>
      <c r="F77" s="110"/>
      <c r="G77" s="55"/>
      <c r="H77" s="55"/>
      <c r="I77" s="8"/>
      <c r="J77" s="113"/>
      <c r="K77" s="40"/>
      <c r="L77" s="40"/>
      <c r="M77" s="40"/>
      <c r="N77" s="40"/>
      <c r="O77" s="33"/>
      <c r="P77" s="8"/>
      <c r="Q77" s="8"/>
      <c r="R77" s="55"/>
      <c r="S77" s="71" t="str">
        <f t="shared" si="19"/>
        <v/>
      </c>
      <c r="T77" s="98" t="str">
        <f t="shared" si="31"/>
        <v/>
      </c>
      <c r="U77" s="62" t="str">
        <f t="shared" si="20"/>
        <v/>
      </c>
      <c r="V77" s="62" t="str">
        <f t="shared" si="21"/>
        <v/>
      </c>
      <c r="W77" s="116" t="str">
        <f t="shared" si="22"/>
        <v/>
      </c>
      <c r="X77" s="128">
        <f>IF(G77='Emission Factors'!$B$3,AB77,IF(G77='Emission Factors'!$B$4,'Emission Factors'!$C$4,IF(G77='Emission Factors'!$B$5,'Emission Factors'!$C$5,IF(G77='Emission Factors'!$B$6,'Emission Factors'!$C$6,IF(G77='Emission Factors'!$B$7,'Emission Factors'!$C$7,IF(G77='Emission Factors'!$B$8,'Emission Factors'!$C$8,IF(G77='Emission Factors'!$B$9,'Emission Factors'!$C$9,IF(G77='Emission Factors'!$B$10,'Emission Factors'!$C$10,IF(G77='Emission Factors'!$B$11,'Emission Factors'!$C$11,IF(G77='Emission Factors'!$B$12,'Emission Factors'!$C$12,IF(G77='Emission Factors'!$B$13,'Emission Factors'!$C$13,IF(G77='Emission Factors'!$B$14,'Emission Factors'!$C$14,0))))))))))))</f>
        <v>0</v>
      </c>
      <c r="Y77" s="129">
        <f>IF(H77='Emission Factors'!$B$3,AB77,IF(H77='Emission Factors'!$B$4,'Emission Factors'!$C$4,IF(H77='Emission Factors'!$B$5,'Emission Factors'!$C$5,IF(H77='Emission Factors'!$B$6,'Emission Factors'!$C$6,IF(H77='Emission Factors'!$B$7,'Emission Factors'!$C$7,IF(H77='Emission Factors'!$B$8,'Emission Factors'!$C$8,IF(H77='Emission Factors'!$B$9,'Emission Factors'!$C$9,IF(H77='Emission Factors'!$B$10,'Emission Factors'!$C$10,IF(H77='Emission Factors'!$B$11,'Emission Factors'!$C$11,IF(H77='Emission Factors'!$B$12,'Emission Factors'!$C$12,IF(H77='Emission Factors'!$B$13,'Emission Factors'!$C$13,IF(H77='Emission Factors'!$B$14,'Emission Factors'!$C$14,0))))))))))))</f>
        <v>0</v>
      </c>
      <c r="Z77" s="130" t="e">
        <f>IF(AND($E$8&lt;&gt;"",$E$10&lt;&gt;""),$E$8*AF77/#REF!,IF($D$15="AK",#REF!*0.000001,IF($D$15="DC",#REF!*0.000001,IF($D$15="HI",#REF!*0.000001,IF($D$15="PR",#REF!*0.000001,(VLOOKUP($D$15,'Grid Emission Forecast'!$B$4:$AF$52,MATCH(T77,'Grid Emission Forecast'!$B$4:$AF$4,0),FALSE)*0.000001)*(1-($E$21/100)))))))</f>
        <v>#N/A</v>
      </c>
      <c r="AA77" s="129" t="e">
        <f>IF($D$15="AK",#REF!*0.000001,IF($D$15="DC",#REF!*0.000001,IF($D$15="HI",#REF!*0.000001,IF($D$15="PR",#REF!*0.000001,(VLOOKUP($D$15,'Grid Emission Forecast'!$B$57:$AF$105,MATCH(T77,'Grid Emission Forecast'!$B$57:$AF$57,0),FALSE)*0.000001)*(1-($E$21/100))))))</f>
        <v>#N/A</v>
      </c>
      <c r="AB77" s="131" t="e">
        <f>IF($E$17=$DD$7,'Emission Factors'!$C$3,IF($E$17=$DD$8,Z77,IF($E$17=$DD$9,AA77,Z77)))</f>
        <v>#N/A</v>
      </c>
      <c r="AC77" s="129">
        <f>IF(I77='Emission Factors'!$B$3,AB77,IF(I77='Emission Factors'!$B$4,'Emission Factors'!$C$4,IF(I77='Emission Factors'!$B$5,'Emission Factors'!$C$5,IF(I77='Emission Factors'!$B$6,'Emission Factors'!$C$6,IF(I77='Emission Factors'!$B$7,'Emission Factors'!$C$7,IF(I77='Emission Factors'!$B$8,'Emission Factors'!$C$8,IF(I77='Emission Factors'!$B$9,'Emission Factors'!$C$9,IF(I77='Emission Factors'!$B$10,'Emission Factors'!$C$10,IF(I77='Emission Factors'!$B$11,'Emission Factors'!$C$11,IF(I77='Emission Factors'!$B$12,'Emission Factors'!$C$12,IF(I77='Emission Factors'!$B$13,'Emission Factors'!$C$13,IF(I77='Emission Factors'!$B$14,'Emission Factors'!$C$14,0))))))))))))</f>
        <v>0</v>
      </c>
      <c r="AD77" s="138" t="str">
        <f t="shared" si="23"/>
        <v/>
      </c>
      <c r="AE77" s="29" t="str">
        <f t="shared" si="13"/>
        <v/>
      </c>
      <c r="AF77" s="103">
        <f t="shared" si="24"/>
        <v>0</v>
      </c>
      <c r="AG77" s="138" t="e">
        <f t="shared" si="25"/>
        <v>#VALUE!</v>
      </c>
      <c r="AH77" s="119" t="e">
        <f t="shared" si="26"/>
        <v>#VALUE!</v>
      </c>
      <c r="AI77" s="139" t="e">
        <f t="shared" si="27"/>
        <v>#VALUE!</v>
      </c>
      <c r="AJ77" s="119" t="e">
        <f t="shared" si="28"/>
        <v>#VALUE!</v>
      </c>
      <c r="AK77" s="119" t="e">
        <f t="shared" si="29"/>
        <v>#VALUE!</v>
      </c>
      <c r="AL77" s="139" t="e">
        <f t="shared" si="30"/>
        <v>#VALUE!</v>
      </c>
      <c r="AM77" s="102" t="str">
        <f t="shared" ref="AM77:AM94" si="32">IF(Q77&lt;&gt;"",(Q77+(R77*AH77)+(N77*(IF(I77=D64,AI77,AJ77)))-((P77*AJ77)+(O77*AI77)+(AF77*AK77))),"")</f>
        <v/>
      </c>
      <c r="AN77" s="65" t="str">
        <f t="shared" si="14"/>
        <v/>
      </c>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row>
    <row r="78" spans="2:105" x14ac:dyDescent="0.35">
      <c r="B78" s="169"/>
      <c r="C78" s="97"/>
      <c r="D78" s="6" t="str">
        <f t="shared" si="18"/>
        <v/>
      </c>
      <c r="E78" s="68"/>
      <c r="F78" s="110"/>
      <c r="G78" s="55"/>
      <c r="H78" s="55"/>
      <c r="I78" s="8"/>
      <c r="J78" s="113"/>
      <c r="K78" s="40"/>
      <c r="L78" s="40"/>
      <c r="M78" s="40"/>
      <c r="N78" s="40"/>
      <c r="O78" s="33"/>
      <c r="P78" s="8"/>
      <c r="Q78" s="8"/>
      <c r="R78" s="55"/>
      <c r="S78" s="71" t="str">
        <f t="shared" si="19"/>
        <v/>
      </c>
      <c r="T78" s="98" t="str">
        <f t="shared" si="31"/>
        <v/>
      </c>
      <c r="U78" s="62" t="str">
        <f t="shared" si="20"/>
        <v/>
      </c>
      <c r="V78" s="62" t="str">
        <f t="shared" si="21"/>
        <v/>
      </c>
      <c r="W78" s="116" t="str">
        <f t="shared" si="22"/>
        <v/>
      </c>
      <c r="X78" s="128">
        <f>IF(G78='Emission Factors'!$B$3,AB78,IF(G78='Emission Factors'!$B$4,'Emission Factors'!$C$4,IF(G78='Emission Factors'!$B$5,'Emission Factors'!$C$5,IF(G78='Emission Factors'!$B$6,'Emission Factors'!$C$6,IF(G78='Emission Factors'!$B$7,'Emission Factors'!$C$7,IF(G78='Emission Factors'!$B$8,'Emission Factors'!$C$8,IF(G78='Emission Factors'!$B$9,'Emission Factors'!$C$9,IF(G78='Emission Factors'!$B$10,'Emission Factors'!$C$10,IF(G78='Emission Factors'!$B$11,'Emission Factors'!$C$11,IF(G78='Emission Factors'!$B$12,'Emission Factors'!$C$12,IF(G78='Emission Factors'!$B$13,'Emission Factors'!$C$13,IF(G78='Emission Factors'!$B$14,'Emission Factors'!$C$14,0))))))))))))</f>
        <v>0</v>
      </c>
      <c r="Y78" s="129">
        <f>IF(H78='Emission Factors'!$B$3,AB78,IF(H78='Emission Factors'!$B$4,'Emission Factors'!$C$4,IF(H78='Emission Factors'!$B$5,'Emission Factors'!$C$5,IF(H78='Emission Factors'!$B$6,'Emission Factors'!$C$6,IF(H78='Emission Factors'!$B$7,'Emission Factors'!$C$7,IF(H78='Emission Factors'!$B$8,'Emission Factors'!$C$8,IF(H78='Emission Factors'!$B$9,'Emission Factors'!$C$9,IF(H78='Emission Factors'!$B$10,'Emission Factors'!$C$10,IF(H78='Emission Factors'!$B$11,'Emission Factors'!$C$11,IF(H78='Emission Factors'!$B$12,'Emission Factors'!$C$12,IF(H78='Emission Factors'!$B$13,'Emission Factors'!$C$13,IF(H78='Emission Factors'!$B$14,'Emission Factors'!$C$14,0))))))))))))</f>
        <v>0</v>
      </c>
      <c r="Z78" s="130" t="e">
        <f>IF(AND($E$8&lt;&gt;"",$E$10&lt;&gt;""),$E$8*AF78/#REF!,IF($D$15="AK",#REF!*0.000001,IF($D$15="DC",#REF!*0.000001,IF($D$15="HI",#REF!*0.000001,IF($D$15="PR",#REF!*0.000001,(VLOOKUP($D$15,'Grid Emission Forecast'!$B$4:$AF$52,MATCH(T78,'Grid Emission Forecast'!$B$4:$AF$4,0),FALSE)*0.000001)*(1-($E$21/100)))))))</f>
        <v>#N/A</v>
      </c>
      <c r="AA78" s="129" t="e">
        <f>IF($D$15="AK",#REF!*0.000001,IF($D$15="DC",#REF!*0.000001,IF($D$15="HI",#REF!*0.000001,IF($D$15="PR",#REF!*0.000001,(VLOOKUP($D$15,'Grid Emission Forecast'!$B$57:$AF$105,MATCH(T78,'Grid Emission Forecast'!$B$57:$AF$57,0),FALSE)*0.000001)*(1-($E$21/100))))))</f>
        <v>#N/A</v>
      </c>
      <c r="AB78" s="131" t="e">
        <f>IF($E$17=$DD$7,'Emission Factors'!$C$3,IF($E$17=$DD$8,Z78,IF($E$17=$DD$9,AA78,Z78)))</f>
        <v>#N/A</v>
      </c>
      <c r="AC78" s="129">
        <f>IF(I78='Emission Factors'!$B$3,AB78,IF(I78='Emission Factors'!$B$4,'Emission Factors'!$C$4,IF(I78='Emission Factors'!$B$5,'Emission Factors'!$C$5,IF(I78='Emission Factors'!$B$6,'Emission Factors'!$C$6,IF(I78='Emission Factors'!$B$7,'Emission Factors'!$C$7,IF(I78='Emission Factors'!$B$8,'Emission Factors'!$C$8,IF(I78='Emission Factors'!$B$9,'Emission Factors'!$C$9,IF(I78='Emission Factors'!$B$10,'Emission Factors'!$C$10,IF(I78='Emission Factors'!$B$11,'Emission Factors'!$C$11,IF(I78='Emission Factors'!$B$12,'Emission Factors'!$C$12,IF(I78='Emission Factors'!$B$13,'Emission Factors'!$C$13,IF(I78='Emission Factors'!$B$14,'Emission Factors'!$C$14,0))))))))))))</f>
        <v>0</v>
      </c>
      <c r="AD78" s="138" t="str">
        <f t="shared" si="23"/>
        <v/>
      </c>
      <c r="AE78" s="29" t="str">
        <f t="shared" si="13"/>
        <v/>
      </c>
      <c r="AF78" s="103">
        <f t="shared" si="24"/>
        <v>0</v>
      </c>
      <c r="AG78" s="138" t="e">
        <f t="shared" si="25"/>
        <v>#VALUE!</v>
      </c>
      <c r="AH78" s="119" t="e">
        <f t="shared" si="26"/>
        <v>#VALUE!</v>
      </c>
      <c r="AI78" s="139" t="e">
        <f t="shared" si="27"/>
        <v>#VALUE!</v>
      </c>
      <c r="AJ78" s="119" t="e">
        <f t="shared" si="28"/>
        <v>#VALUE!</v>
      </c>
      <c r="AK78" s="119" t="e">
        <f t="shared" si="29"/>
        <v>#VALUE!</v>
      </c>
      <c r="AL78" s="139" t="e">
        <f t="shared" si="30"/>
        <v>#VALUE!</v>
      </c>
      <c r="AM78" s="102" t="str">
        <f t="shared" si="32"/>
        <v/>
      </c>
      <c r="AN78" s="65" t="str">
        <f t="shared" si="14"/>
        <v/>
      </c>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row>
    <row r="79" spans="2:105" x14ac:dyDescent="0.35">
      <c r="B79" s="169"/>
      <c r="C79" s="97"/>
      <c r="D79" s="6" t="str">
        <f t="shared" si="18"/>
        <v/>
      </c>
      <c r="E79" s="68"/>
      <c r="F79" s="110"/>
      <c r="G79" s="55"/>
      <c r="H79" s="55"/>
      <c r="I79" s="8"/>
      <c r="J79" s="113"/>
      <c r="K79" s="40"/>
      <c r="L79" s="40"/>
      <c r="M79" s="40"/>
      <c r="N79" s="40"/>
      <c r="O79" s="33"/>
      <c r="P79" s="8"/>
      <c r="Q79" s="8"/>
      <c r="R79" s="55"/>
      <c r="S79" s="71" t="str">
        <f t="shared" si="19"/>
        <v/>
      </c>
      <c r="T79" s="98" t="str">
        <f t="shared" si="31"/>
        <v/>
      </c>
      <c r="U79" s="62" t="str">
        <f t="shared" si="20"/>
        <v/>
      </c>
      <c r="V79" s="62" t="str">
        <f t="shared" si="21"/>
        <v/>
      </c>
      <c r="W79" s="116" t="str">
        <f t="shared" si="22"/>
        <v/>
      </c>
      <c r="X79" s="128">
        <f>IF(G79='Emission Factors'!$B$3,AB79,IF(G79='Emission Factors'!$B$4,'Emission Factors'!$C$4,IF(G79='Emission Factors'!$B$5,'Emission Factors'!$C$5,IF(G79='Emission Factors'!$B$6,'Emission Factors'!$C$6,IF(G79='Emission Factors'!$B$7,'Emission Factors'!$C$7,IF(G79='Emission Factors'!$B$8,'Emission Factors'!$C$8,IF(G79='Emission Factors'!$B$9,'Emission Factors'!$C$9,IF(G79='Emission Factors'!$B$10,'Emission Factors'!$C$10,IF(G79='Emission Factors'!$B$11,'Emission Factors'!$C$11,IF(G79='Emission Factors'!$B$12,'Emission Factors'!$C$12,IF(G79='Emission Factors'!$B$13,'Emission Factors'!$C$13,IF(G79='Emission Factors'!$B$14,'Emission Factors'!$C$14,0))))))))))))</f>
        <v>0</v>
      </c>
      <c r="Y79" s="129">
        <f>IF(H79='Emission Factors'!$B$3,AB79,IF(H79='Emission Factors'!$B$4,'Emission Factors'!$C$4,IF(H79='Emission Factors'!$B$5,'Emission Factors'!$C$5,IF(H79='Emission Factors'!$B$6,'Emission Factors'!$C$6,IF(H79='Emission Factors'!$B$7,'Emission Factors'!$C$7,IF(H79='Emission Factors'!$B$8,'Emission Factors'!$C$8,IF(H79='Emission Factors'!$B$9,'Emission Factors'!$C$9,IF(H79='Emission Factors'!$B$10,'Emission Factors'!$C$10,IF(H79='Emission Factors'!$B$11,'Emission Factors'!$C$11,IF(H79='Emission Factors'!$B$12,'Emission Factors'!$C$12,IF(H79='Emission Factors'!$B$13,'Emission Factors'!$C$13,IF(H79='Emission Factors'!$B$14,'Emission Factors'!$C$14,0))))))))))))</f>
        <v>0</v>
      </c>
      <c r="Z79" s="130" t="e">
        <f>IF(AND($E$8&lt;&gt;"",$E$10&lt;&gt;""),$E$8*AF79/#REF!,IF($D$15="AK",#REF!*0.000001,IF($D$15="DC",#REF!*0.000001,IF($D$15="HI",#REF!*0.000001,IF($D$15="PR",#REF!*0.000001,(VLOOKUP($D$15,'Grid Emission Forecast'!$B$4:$AF$52,MATCH(T79,'Grid Emission Forecast'!$B$4:$AF$4,0),FALSE)*0.000001)*(1-($E$21/100)))))))</f>
        <v>#N/A</v>
      </c>
      <c r="AA79" s="129" t="e">
        <f>IF($D$15="AK",#REF!*0.000001,IF($D$15="DC",#REF!*0.000001,IF($D$15="HI",#REF!*0.000001,IF($D$15="PR",#REF!*0.000001,(VLOOKUP($D$15,'Grid Emission Forecast'!$B$57:$AF$105,MATCH(T79,'Grid Emission Forecast'!$B$57:$AF$57,0),FALSE)*0.000001)*(1-($E$21/100))))))</f>
        <v>#N/A</v>
      </c>
      <c r="AB79" s="131" t="e">
        <f>IF($E$17=$DD$7,'Emission Factors'!$C$3,IF($E$17=$DD$8,Z79,IF($E$17=$DD$9,AA79,Z79)))</f>
        <v>#N/A</v>
      </c>
      <c r="AC79" s="129">
        <f>IF(I79='Emission Factors'!$B$3,AB79,IF(I79='Emission Factors'!$B$4,'Emission Factors'!$C$4,IF(I79='Emission Factors'!$B$5,'Emission Factors'!$C$5,IF(I79='Emission Factors'!$B$6,'Emission Factors'!$C$6,IF(I79='Emission Factors'!$B$7,'Emission Factors'!$C$7,IF(I79='Emission Factors'!$B$8,'Emission Factors'!$C$8,IF(I79='Emission Factors'!$B$9,'Emission Factors'!$C$9,IF(I79='Emission Factors'!$B$10,'Emission Factors'!$C$10,IF(I79='Emission Factors'!$B$11,'Emission Factors'!$C$11,IF(I79='Emission Factors'!$B$12,'Emission Factors'!$C$12,IF(I79='Emission Factors'!$B$13,'Emission Factors'!$C$13,IF(I79='Emission Factors'!$B$14,'Emission Factors'!$C$14,0))))))))))))</f>
        <v>0</v>
      </c>
      <c r="AD79" s="138" t="str">
        <f t="shared" si="23"/>
        <v/>
      </c>
      <c r="AE79" s="29" t="str">
        <f t="shared" si="13"/>
        <v/>
      </c>
      <c r="AF79" s="103">
        <f t="shared" si="24"/>
        <v>0</v>
      </c>
      <c r="AG79" s="138" t="e">
        <f t="shared" si="25"/>
        <v>#VALUE!</v>
      </c>
      <c r="AH79" s="119" t="e">
        <f t="shared" si="26"/>
        <v>#VALUE!</v>
      </c>
      <c r="AI79" s="139" t="e">
        <f t="shared" si="27"/>
        <v>#VALUE!</v>
      </c>
      <c r="AJ79" s="119" t="e">
        <f t="shared" si="28"/>
        <v>#VALUE!</v>
      </c>
      <c r="AK79" s="119" t="e">
        <f t="shared" si="29"/>
        <v>#VALUE!</v>
      </c>
      <c r="AL79" s="139" t="e">
        <f t="shared" si="30"/>
        <v>#VALUE!</v>
      </c>
      <c r="AM79" s="102" t="str">
        <f t="shared" si="32"/>
        <v/>
      </c>
      <c r="AN79" s="65" t="str">
        <f t="shared" si="14"/>
        <v/>
      </c>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row>
    <row r="80" spans="2:105" x14ac:dyDescent="0.35">
      <c r="B80" s="169"/>
      <c r="C80" s="97"/>
      <c r="D80" s="6" t="str">
        <f t="shared" si="18"/>
        <v/>
      </c>
      <c r="E80" s="68"/>
      <c r="F80" s="110"/>
      <c r="G80" s="55"/>
      <c r="H80" s="55"/>
      <c r="I80" s="8"/>
      <c r="J80" s="113"/>
      <c r="K80" s="40"/>
      <c r="L80" s="40"/>
      <c r="M80" s="40"/>
      <c r="N80" s="40"/>
      <c r="O80" s="33"/>
      <c r="P80" s="8"/>
      <c r="Q80" s="8"/>
      <c r="R80" s="55"/>
      <c r="S80" s="71" t="str">
        <f t="shared" si="19"/>
        <v/>
      </c>
      <c r="T80" s="98" t="str">
        <f t="shared" si="31"/>
        <v/>
      </c>
      <c r="U80" s="62" t="str">
        <f t="shared" si="20"/>
        <v/>
      </c>
      <c r="V80" s="62" t="str">
        <f t="shared" si="21"/>
        <v/>
      </c>
      <c r="W80" s="116" t="str">
        <f t="shared" si="22"/>
        <v/>
      </c>
      <c r="X80" s="128">
        <f>IF(G80='Emission Factors'!$B$3,AB80,IF(G80='Emission Factors'!$B$4,'Emission Factors'!$C$4,IF(G80='Emission Factors'!$B$5,'Emission Factors'!$C$5,IF(G80='Emission Factors'!$B$6,'Emission Factors'!$C$6,IF(G80='Emission Factors'!$B$7,'Emission Factors'!$C$7,IF(G80='Emission Factors'!$B$8,'Emission Factors'!$C$8,IF(G80='Emission Factors'!$B$9,'Emission Factors'!$C$9,IF(G80='Emission Factors'!$B$10,'Emission Factors'!$C$10,IF(G80='Emission Factors'!$B$11,'Emission Factors'!$C$11,IF(G80='Emission Factors'!$B$12,'Emission Factors'!$C$12,IF(G80='Emission Factors'!$B$13,'Emission Factors'!$C$13,IF(G80='Emission Factors'!$B$14,'Emission Factors'!$C$14,0))))))))))))</f>
        <v>0</v>
      </c>
      <c r="Y80" s="129">
        <f>IF(H80='Emission Factors'!$B$3,AB80,IF(H80='Emission Factors'!$B$4,'Emission Factors'!$C$4,IF(H80='Emission Factors'!$B$5,'Emission Factors'!$C$5,IF(H80='Emission Factors'!$B$6,'Emission Factors'!$C$6,IF(H80='Emission Factors'!$B$7,'Emission Factors'!$C$7,IF(H80='Emission Factors'!$B$8,'Emission Factors'!$C$8,IF(H80='Emission Factors'!$B$9,'Emission Factors'!$C$9,IF(H80='Emission Factors'!$B$10,'Emission Factors'!$C$10,IF(H80='Emission Factors'!$B$11,'Emission Factors'!$C$11,IF(H80='Emission Factors'!$B$12,'Emission Factors'!$C$12,IF(H80='Emission Factors'!$B$13,'Emission Factors'!$C$13,IF(H80='Emission Factors'!$B$14,'Emission Factors'!$C$14,0))))))))))))</f>
        <v>0</v>
      </c>
      <c r="Z80" s="130" t="e">
        <f>IF(AND($E$8&lt;&gt;"",$E$10&lt;&gt;""),$E$8*AF80/#REF!,IF($D$15="AK",#REF!*0.000001,IF($D$15="DC",#REF!*0.000001,IF($D$15="HI",#REF!*0.000001,IF($D$15="PR",#REF!*0.000001,(VLOOKUP($D$15,'Grid Emission Forecast'!$B$4:$AF$52,MATCH(T80,'Grid Emission Forecast'!$B$4:$AF$4,0),FALSE)*0.000001)*(1-($E$21/100)))))))</f>
        <v>#N/A</v>
      </c>
      <c r="AA80" s="129" t="e">
        <f>IF($D$15="AK",#REF!*0.000001,IF($D$15="DC",#REF!*0.000001,IF($D$15="HI",#REF!*0.000001,IF($D$15="PR",#REF!*0.000001,(VLOOKUP($D$15,'Grid Emission Forecast'!$B$57:$AF$105,MATCH(T80,'Grid Emission Forecast'!$B$57:$AF$57,0),FALSE)*0.000001)*(1-($E$21/100))))))</f>
        <v>#N/A</v>
      </c>
      <c r="AB80" s="131" t="e">
        <f>IF($E$17=$DD$7,'Emission Factors'!$C$3,IF($E$17=$DD$8,Z80,IF($E$17=$DD$9,AA80,Z80)))</f>
        <v>#N/A</v>
      </c>
      <c r="AC80" s="129">
        <f>IF(I80='Emission Factors'!$B$3,AB80,IF(I80='Emission Factors'!$B$4,'Emission Factors'!$C$4,IF(I80='Emission Factors'!$B$5,'Emission Factors'!$C$5,IF(I80='Emission Factors'!$B$6,'Emission Factors'!$C$6,IF(I80='Emission Factors'!$B$7,'Emission Factors'!$C$7,IF(I80='Emission Factors'!$B$8,'Emission Factors'!$C$8,IF(I80='Emission Factors'!$B$9,'Emission Factors'!$C$9,IF(I80='Emission Factors'!$B$10,'Emission Factors'!$C$10,IF(I80='Emission Factors'!$B$11,'Emission Factors'!$C$11,IF(I80='Emission Factors'!$B$12,'Emission Factors'!$C$12,IF(I80='Emission Factors'!$B$13,'Emission Factors'!$C$13,IF(I80='Emission Factors'!$B$14,'Emission Factors'!$C$14,0))))))))))))</f>
        <v>0</v>
      </c>
      <c r="AD80" s="138" t="str">
        <f t="shared" si="23"/>
        <v/>
      </c>
      <c r="AE80" s="29" t="str">
        <f t="shared" si="13"/>
        <v/>
      </c>
      <c r="AF80" s="103">
        <f t="shared" si="24"/>
        <v>0</v>
      </c>
      <c r="AG80" s="138" t="e">
        <f t="shared" si="25"/>
        <v>#VALUE!</v>
      </c>
      <c r="AH80" s="119" t="e">
        <f t="shared" si="26"/>
        <v>#VALUE!</v>
      </c>
      <c r="AI80" s="139" t="e">
        <f t="shared" si="27"/>
        <v>#VALUE!</v>
      </c>
      <c r="AJ80" s="119" t="e">
        <f t="shared" si="28"/>
        <v>#VALUE!</v>
      </c>
      <c r="AK80" s="119" t="e">
        <f t="shared" si="29"/>
        <v>#VALUE!</v>
      </c>
      <c r="AL80" s="139" t="e">
        <f t="shared" si="30"/>
        <v>#VALUE!</v>
      </c>
      <c r="AM80" s="102" t="str">
        <f t="shared" si="32"/>
        <v/>
      </c>
      <c r="AN80" s="65" t="str">
        <f t="shared" si="14"/>
        <v/>
      </c>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row>
    <row r="81" spans="2:99" x14ac:dyDescent="0.35">
      <c r="B81" s="169"/>
      <c r="C81" s="97"/>
      <c r="D81" s="6" t="str">
        <f t="shared" si="18"/>
        <v/>
      </c>
      <c r="E81" s="68"/>
      <c r="F81" s="110"/>
      <c r="G81" s="55"/>
      <c r="H81" s="55"/>
      <c r="I81" s="8"/>
      <c r="J81" s="113"/>
      <c r="K81" s="40"/>
      <c r="L81" s="40"/>
      <c r="M81" s="40"/>
      <c r="N81" s="40"/>
      <c r="O81" s="33"/>
      <c r="P81" s="8"/>
      <c r="Q81" s="8"/>
      <c r="R81" s="55"/>
      <c r="S81" s="71" t="str">
        <f t="shared" si="19"/>
        <v/>
      </c>
      <c r="T81" s="98" t="str">
        <f t="shared" si="31"/>
        <v/>
      </c>
      <c r="U81" s="62" t="str">
        <f t="shared" si="20"/>
        <v/>
      </c>
      <c r="V81" s="62" t="str">
        <f t="shared" si="21"/>
        <v/>
      </c>
      <c r="W81" s="116" t="str">
        <f t="shared" si="22"/>
        <v/>
      </c>
      <c r="X81" s="128">
        <f>IF(G81='Emission Factors'!$B$3,AB81,IF(G81='Emission Factors'!$B$4,'Emission Factors'!$C$4,IF(G81='Emission Factors'!$B$5,'Emission Factors'!$C$5,IF(G81='Emission Factors'!$B$6,'Emission Factors'!$C$6,IF(G81='Emission Factors'!$B$7,'Emission Factors'!$C$7,IF(G81='Emission Factors'!$B$8,'Emission Factors'!$C$8,IF(G81='Emission Factors'!$B$9,'Emission Factors'!$C$9,IF(G81='Emission Factors'!$B$10,'Emission Factors'!$C$10,IF(G81='Emission Factors'!$B$11,'Emission Factors'!$C$11,IF(G81='Emission Factors'!$B$12,'Emission Factors'!$C$12,IF(G81='Emission Factors'!$B$13,'Emission Factors'!$C$13,IF(G81='Emission Factors'!$B$14,'Emission Factors'!$C$14,0))))))))))))</f>
        <v>0</v>
      </c>
      <c r="Y81" s="129">
        <f>IF(H81='Emission Factors'!$B$3,AB81,IF(H81='Emission Factors'!$B$4,'Emission Factors'!$C$4,IF(H81='Emission Factors'!$B$5,'Emission Factors'!$C$5,IF(H81='Emission Factors'!$B$6,'Emission Factors'!$C$6,IF(H81='Emission Factors'!$B$7,'Emission Factors'!$C$7,IF(H81='Emission Factors'!$B$8,'Emission Factors'!$C$8,IF(H81='Emission Factors'!$B$9,'Emission Factors'!$C$9,IF(H81='Emission Factors'!$B$10,'Emission Factors'!$C$10,IF(H81='Emission Factors'!$B$11,'Emission Factors'!$C$11,IF(H81='Emission Factors'!$B$12,'Emission Factors'!$C$12,IF(H81='Emission Factors'!$B$13,'Emission Factors'!$C$13,IF(H81='Emission Factors'!$B$14,'Emission Factors'!$C$14,0))))))))))))</f>
        <v>0</v>
      </c>
      <c r="Z81" s="130" t="e">
        <f>IF(AND($E$8&lt;&gt;"",$E$10&lt;&gt;""),$E$8*AF81/#REF!,IF($D$15="AK",#REF!*0.000001,IF($D$15="DC",#REF!*0.000001,IF($D$15="HI",#REF!*0.000001,IF($D$15="PR",#REF!*0.000001,(VLOOKUP($D$15,'Grid Emission Forecast'!$B$4:$AF$52,MATCH(T81,'Grid Emission Forecast'!$B$4:$AF$4,0),FALSE)*0.000001)*(1-($E$21/100)))))))</f>
        <v>#N/A</v>
      </c>
      <c r="AA81" s="129" t="e">
        <f>IF($D$15="AK",#REF!*0.000001,IF($D$15="DC",#REF!*0.000001,IF($D$15="HI",#REF!*0.000001,IF($D$15="PR",#REF!*0.000001,(VLOOKUP($D$15,'Grid Emission Forecast'!$B$57:$AF$105,MATCH(T81,'Grid Emission Forecast'!$B$57:$AF$57,0),FALSE)*0.000001)*(1-($E$21/100))))))</f>
        <v>#N/A</v>
      </c>
      <c r="AB81" s="131" t="e">
        <f>IF($E$17=$DD$7,'Emission Factors'!$C$3,IF($E$17=$DD$8,Z81,IF($E$17=$DD$9,AA81,Z81)))</f>
        <v>#N/A</v>
      </c>
      <c r="AC81" s="129">
        <f>IF(I81='Emission Factors'!$B$3,AB81,IF(I81='Emission Factors'!$B$4,'Emission Factors'!$C$4,IF(I81='Emission Factors'!$B$5,'Emission Factors'!$C$5,IF(I81='Emission Factors'!$B$6,'Emission Factors'!$C$6,IF(I81='Emission Factors'!$B$7,'Emission Factors'!$C$7,IF(I81='Emission Factors'!$B$8,'Emission Factors'!$C$8,IF(I81='Emission Factors'!$B$9,'Emission Factors'!$C$9,IF(I81='Emission Factors'!$B$10,'Emission Factors'!$C$10,IF(I81='Emission Factors'!$B$11,'Emission Factors'!$C$11,IF(I81='Emission Factors'!$B$12,'Emission Factors'!$C$12,IF(I81='Emission Factors'!$B$13,'Emission Factors'!$C$13,IF(I81='Emission Factors'!$B$14,'Emission Factors'!$C$14,0))))))))))))</f>
        <v>0</v>
      </c>
      <c r="AD81" s="138" t="str">
        <f t="shared" si="23"/>
        <v/>
      </c>
      <c r="AE81" s="29" t="str">
        <f t="shared" si="13"/>
        <v/>
      </c>
      <c r="AF81" s="103">
        <f t="shared" si="24"/>
        <v>0</v>
      </c>
      <c r="AG81" s="138" t="e">
        <f t="shared" si="25"/>
        <v>#VALUE!</v>
      </c>
      <c r="AH81" s="119" t="e">
        <f t="shared" si="26"/>
        <v>#VALUE!</v>
      </c>
      <c r="AI81" s="139" t="e">
        <f t="shared" si="27"/>
        <v>#VALUE!</v>
      </c>
      <c r="AJ81" s="119" t="e">
        <f t="shared" si="28"/>
        <v>#VALUE!</v>
      </c>
      <c r="AK81" s="119" t="e">
        <f t="shared" si="29"/>
        <v>#VALUE!</v>
      </c>
      <c r="AL81" s="139" t="e">
        <f t="shared" si="30"/>
        <v>#VALUE!</v>
      </c>
      <c r="AM81" s="102" t="str">
        <f t="shared" si="32"/>
        <v/>
      </c>
      <c r="AN81" s="65" t="str">
        <f t="shared" si="14"/>
        <v/>
      </c>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row>
    <row r="82" spans="2:99" x14ac:dyDescent="0.35">
      <c r="B82" s="169"/>
      <c r="C82" s="97"/>
      <c r="D82" s="6" t="str">
        <f t="shared" si="18"/>
        <v/>
      </c>
      <c r="E82" s="68"/>
      <c r="F82" s="110"/>
      <c r="G82" s="55"/>
      <c r="H82" s="55"/>
      <c r="I82" s="8"/>
      <c r="J82" s="113"/>
      <c r="K82" s="40"/>
      <c r="L82" s="40"/>
      <c r="M82" s="40"/>
      <c r="N82" s="40"/>
      <c r="O82" s="33"/>
      <c r="P82" s="8"/>
      <c r="Q82" s="8"/>
      <c r="R82" s="55"/>
      <c r="S82" s="71" t="str">
        <f t="shared" si="19"/>
        <v/>
      </c>
      <c r="T82" s="98" t="str">
        <f t="shared" si="31"/>
        <v/>
      </c>
      <c r="U82" s="62" t="str">
        <f t="shared" si="20"/>
        <v/>
      </c>
      <c r="V82" s="62" t="str">
        <f t="shared" si="21"/>
        <v/>
      </c>
      <c r="W82" s="116" t="str">
        <f t="shared" si="22"/>
        <v/>
      </c>
      <c r="X82" s="128">
        <f>IF(G82='Emission Factors'!$B$3,AB82,IF(G82='Emission Factors'!$B$4,'Emission Factors'!$C$4,IF(G82='Emission Factors'!$B$5,'Emission Factors'!$C$5,IF(G82='Emission Factors'!$B$6,'Emission Factors'!$C$6,IF(G82='Emission Factors'!$B$7,'Emission Factors'!$C$7,IF(G82='Emission Factors'!$B$8,'Emission Factors'!$C$8,IF(G82='Emission Factors'!$B$9,'Emission Factors'!$C$9,IF(G82='Emission Factors'!$B$10,'Emission Factors'!$C$10,IF(G82='Emission Factors'!$B$11,'Emission Factors'!$C$11,IF(G82='Emission Factors'!$B$12,'Emission Factors'!$C$12,IF(G82='Emission Factors'!$B$13,'Emission Factors'!$C$13,IF(G82='Emission Factors'!$B$14,'Emission Factors'!$C$14,0))))))))))))</f>
        <v>0</v>
      </c>
      <c r="Y82" s="129">
        <f>IF(H82='Emission Factors'!$B$3,AB82,IF(H82='Emission Factors'!$B$4,'Emission Factors'!$C$4,IF(H82='Emission Factors'!$B$5,'Emission Factors'!$C$5,IF(H82='Emission Factors'!$B$6,'Emission Factors'!$C$6,IF(H82='Emission Factors'!$B$7,'Emission Factors'!$C$7,IF(H82='Emission Factors'!$B$8,'Emission Factors'!$C$8,IF(H82='Emission Factors'!$B$9,'Emission Factors'!$C$9,IF(H82='Emission Factors'!$B$10,'Emission Factors'!$C$10,IF(H82='Emission Factors'!$B$11,'Emission Factors'!$C$11,IF(H82='Emission Factors'!$B$12,'Emission Factors'!$C$12,IF(H82='Emission Factors'!$B$13,'Emission Factors'!$C$13,IF(H82='Emission Factors'!$B$14,'Emission Factors'!$C$14,0))))))))))))</f>
        <v>0</v>
      </c>
      <c r="Z82" s="130" t="e">
        <f>IF(AND($E$8&lt;&gt;"",$E$10&lt;&gt;""),$E$8*AF82/#REF!,IF($D$15="AK",#REF!*0.000001,IF($D$15="DC",#REF!*0.000001,IF($D$15="HI",#REF!*0.000001,IF($D$15="PR",#REF!*0.000001,(VLOOKUP($D$15,'Grid Emission Forecast'!$B$4:$AF$52,MATCH(T82,'Grid Emission Forecast'!$B$4:$AF$4,0),FALSE)*0.000001)*(1-($E$21/100)))))))</f>
        <v>#N/A</v>
      </c>
      <c r="AA82" s="129" t="e">
        <f>IF($D$15="AK",#REF!*0.000001,IF($D$15="DC",#REF!*0.000001,IF($D$15="HI",#REF!*0.000001,IF($D$15="PR",#REF!*0.000001,(VLOOKUP($D$15,'Grid Emission Forecast'!$B$57:$AF$105,MATCH(T82,'Grid Emission Forecast'!$B$57:$AF$57,0),FALSE)*0.000001)*(1-($E$21/100))))))</f>
        <v>#N/A</v>
      </c>
      <c r="AB82" s="131" t="e">
        <f>IF($E$17=$DD$7,'Emission Factors'!$C$3,IF($E$17=$DD$8,Z82,IF($E$17=$DD$9,AA82,Z82)))</f>
        <v>#N/A</v>
      </c>
      <c r="AC82" s="129">
        <f>IF(I82='Emission Factors'!$B$3,AB82,IF(I82='Emission Factors'!$B$4,'Emission Factors'!$C$4,IF(I82='Emission Factors'!$B$5,'Emission Factors'!$C$5,IF(I82='Emission Factors'!$B$6,'Emission Factors'!$C$6,IF(I82='Emission Factors'!$B$7,'Emission Factors'!$C$7,IF(I82='Emission Factors'!$B$8,'Emission Factors'!$C$8,IF(I82='Emission Factors'!$B$9,'Emission Factors'!$C$9,IF(I82='Emission Factors'!$B$10,'Emission Factors'!$C$10,IF(I82='Emission Factors'!$B$11,'Emission Factors'!$C$11,IF(I82='Emission Factors'!$B$12,'Emission Factors'!$C$12,IF(I82='Emission Factors'!$B$13,'Emission Factors'!$C$13,IF(I82='Emission Factors'!$B$14,'Emission Factors'!$C$14,0))))))))))))</f>
        <v>0</v>
      </c>
      <c r="AD82" s="138" t="str">
        <f t="shared" si="23"/>
        <v/>
      </c>
      <c r="AE82" s="29" t="str">
        <f t="shared" si="13"/>
        <v/>
      </c>
      <c r="AF82" s="103">
        <f t="shared" si="24"/>
        <v>0</v>
      </c>
      <c r="AG82" s="138" t="e">
        <f t="shared" si="25"/>
        <v>#VALUE!</v>
      </c>
      <c r="AH82" s="119" t="e">
        <f t="shared" si="26"/>
        <v>#VALUE!</v>
      </c>
      <c r="AI82" s="139" t="e">
        <f t="shared" si="27"/>
        <v>#VALUE!</v>
      </c>
      <c r="AJ82" s="119" t="e">
        <f t="shared" si="28"/>
        <v>#VALUE!</v>
      </c>
      <c r="AK82" s="119" t="e">
        <f t="shared" si="29"/>
        <v>#VALUE!</v>
      </c>
      <c r="AL82" s="139" t="e">
        <f t="shared" si="30"/>
        <v>#VALUE!</v>
      </c>
      <c r="AM82" s="102" t="str">
        <f t="shared" si="32"/>
        <v/>
      </c>
      <c r="AN82" s="65" t="str">
        <f t="shared" si="14"/>
        <v/>
      </c>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row>
    <row r="83" spans="2:99" x14ac:dyDescent="0.35">
      <c r="B83" s="169"/>
      <c r="C83" s="97"/>
      <c r="D83" s="6" t="str">
        <f t="shared" si="18"/>
        <v/>
      </c>
      <c r="E83" s="68"/>
      <c r="F83" s="110"/>
      <c r="G83" s="55"/>
      <c r="H83" s="55"/>
      <c r="I83" s="8"/>
      <c r="J83" s="113"/>
      <c r="K83" s="40"/>
      <c r="L83" s="40"/>
      <c r="M83" s="40"/>
      <c r="N83" s="40"/>
      <c r="O83" s="33"/>
      <c r="P83" s="8"/>
      <c r="Q83" s="8"/>
      <c r="R83" s="55"/>
      <c r="S83" s="71" t="str">
        <f t="shared" si="19"/>
        <v/>
      </c>
      <c r="T83" s="98" t="str">
        <f t="shared" si="31"/>
        <v/>
      </c>
      <c r="U83" s="62" t="str">
        <f t="shared" si="20"/>
        <v/>
      </c>
      <c r="V83" s="62" t="str">
        <f t="shared" si="21"/>
        <v/>
      </c>
      <c r="W83" s="116" t="str">
        <f t="shared" si="22"/>
        <v/>
      </c>
      <c r="X83" s="128">
        <f>IF(G83='Emission Factors'!$B$3,AB83,IF(G83='Emission Factors'!$B$4,'Emission Factors'!$C$4,IF(G83='Emission Factors'!$B$5,'Emission Factors'!$C$5,IF(G83='Emission Factors'!$B$6,'Emission Factors'!$C$6,IF(G83='Emission Factors'!$B$7,'Emission Factors'!$C$7,IF(G83='Emission Factors'!$B$8,'Emission Factors'!$C$8,IF(G83='Emission Factors'!$B$9,'Emission Factors'!$C$9,IF(G83='Emission Factors'!$B$10,'Emission Factors'!$C$10,IF(G83='Emission Factors'!$B$11,'Emission Factors'!$C$11,IF(G83='Emission Factors'!$B$12,'Emission Factors'!$C$12,IF(G83='Emission Factors'!$B$13,'Emission Factors'!$C$13,IF(G83='Emission Factors'!$B$14,'Emission Factors'!$C$14,0))))))))))))</f>
        <v>0</v>
      </c>
      <c r="Y83" s="129">
        <f>IF(H83='Emission Factors'!$B$3,AB83,IF(H83='Emission Factors'!$B$4,'Emission Factors'!$C$4,IF(H83='Emission Factors'!$B$5,'Emission Factors'!$C$5,IF(H83='Emission Factors'!$B$6,'Emission Factors'!$C$6,IF(H83='Emission Factors'!$B$7,'Emission Factors'!$C$7,IF(H83='Emission Factors'!$B$8,'Emission Factors'!$C$8,IF(H83='Emission Factors'!$B$9,'Emission Factors'!$C$9,IF(H83='Emission Factors'!$B$10,'Emission Factors'!$C$10,IF(H83='Emission Factors'!$B$11,'Emission Factors'!$C$11,IF(H83='Emission Factors'!$B$12,'Emission Factors'!$C$12,IF(H83='Emission Factors'!$B$13,'Emission Factors'!$C$13,IF(H83='Emission Factors'!$B$14,'Emission Factors'!$C$14,0))))))))))))</f>
        <v>0</v>
      </c>
      <c r="Z83" s="130" t="e">
        <f>IF(AND($E$8&lt;&gt;"",$E$10&lt;&gt;""),$E$8*AF83/#REF!,IF($D$15="AK",#REF!*0.000001,IF($D$15="DC",#REF!*0.000001,IF($D$15="HI",#REF!*0.000001,IF($D$15="PR",#REF!*0.000001,(VLOOKUP($D$15,'Grid Emission Forecast'!$B$4:$AF$52,MATCH(T83,'Grid Emission Forecast'!$B$4:$AF$4,0),FALSE)*0.000001)*(1-($E$21/100)))))))</f>
        <v>#N/A</v>
      </c>
      <c r="AA83" s="129" t="e">
        <f>IF($D$15="AK",#REF!*0.000001,IF($D$15="DC",#REF!*0.000001,IF($D$15="HI",#REF!*0.000001,IF($D$15="PR",#REF!*0.000001,(VLOOKUP($D$15,'Grid Emission Forecast'!$B$57:$AF$105,MATCH(T83,'Grid Emission Forecast'!$B$57:$AF$57,0),FALSE)*0.000001)*(1-($E$21/100))))))</f>
        <v>#N/A</v>
      </c>
      <c r="AB83" s="131" t="e">
        <f>IF($E$17=$DD$7,'Emission Factors'!$C$3,IF($E$17=$DD$8,Z83,IF($E$17=$DD$9,AA83,Z83)))</f>
        <v>#N/A</v>
      </c>
      <c r="AC83" s="129">
        <f>IF(I83='Emission Factors'!$B$3,AB83,IF(I83='Emission Factors'!$B$4,'Emission Factors'!$C$4,IF(I83='Emission Factors'!$B$5,'Emission Factors'!$C$5,IF(I83='Emission Factors'!$B$6,'Emission Factors'!$C$6,IF(I83='Emission Factors'!$B$7,'Emission Factors'!$C$7,IF(I83='Emission Factors'!$B$8,'Emission Factors'!$C$8,IF(I83='Emission Factors'!$B$9,'Emission Factors'!$C$9,IF(I83='Emission Factors'!$B$10,'Emission Factors'!$C$10,IF(I83='Emission Factors'!$B$11,'Emission Factors'!$C$11,IF(I83='Emission Factors'!$B$12,'Emission Factors'!$C$12,IF(I83='Emission Factors'!$B$13,'Emission Factors'!$C$13,IF(I83='Emission Factors'!$B$14,'Emission Factors'!$C$14,0))))))))))))</f>
        <v>0</v>
      </c>
      <c r="AD83" s="138" t="str">
        <f t="shared" si="23"/>
        <v/>
      </c>
      <c r="AE83" s="29" t="str">
        <f t="shared" si="13"/>
        <v/>
      </c>
      <c r="AF83" s="103">
        <f t="shared" si="24"/>
        <v>0</v>
      </c>
      <c r="AG83" s="138" t="e">
        <f t="shared" si="25"/>
        <v>#VALUE!</v>
      </c>
      <c r="AH83" s="119" t="e">
        <f t="shared" si="26"/>
        <v>#VALUE!</v>
      </c>
      <c r="AI83" s="139" t="e">
        <f t="shared" si="27"/>
        <v>#VALUE!</v>
      </c>
      <c r="AJ83" s="119" t="e">
        <f t="shared" si="28"/>
        <v>#VALUE!</v>
      </c>
      <c r="AK83" s="119" t="e">
        <f t="shared" si="29"/>
        <v>#VALUE!</v>
      </c>
      <c r="AL83" s="139" t="e">
        <f t="shared" si="30"/>
        <v>#VALUE!</v>
      </c>
      <c r="AM83" s="102" t="str">
        <f t="shared" si="32"/>
        <v/>
      </c>
      <c r="AN83" s="65" t="str">
        <f t="shared" si="14"/>
        <v/>
      </c>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row>
    <row r="84" spans="2:99" x14ac:dyDescent="0.35">
      <c r="B84" s="169"/>
      <c r="C84" s="97"/>
      <c r="D84" s="6" t="str">
        <f t="shared" si="18"/>
        <v/>
      </c>
      <c r="E84" s="68"/>
      <c r="F84" s="110"/>
      <c r="G84" s="55"/>
      <c r="H84" s="55"/>
      <c r="I84" s="8"/>
      <c r="J84" s="113"/>
      <c r="K84" s="40"/>
      <c r="L84" s="40"/>
      <c r="M84" s="40"/>
      <c r="N84" s="40"/>
      <c r="O84" s="33"/>
      <c r="P84" s="8"/>
      <c r="Q84" s="8"/>
      <c r="R84" s="55"/>
      <c r="S84" s="71" t="str">
        <f t="shared" si="19"/>
        <v/>
      </c>
      <c r="T84" s="98" t="str">
        <f t="shared" si="31"/>
        <v/>
      </c>
      <c r="U84" s="62" t="str">
        <f t="shared" si="20"/>
        <v/>
      </c>
      <c r="V84" s="62" t="str">
        <f t="shared" si="21"/>
        <v/>
      </c>
      <c r="W84" s="116" t="str">
        <f t="shared" si="22"/>
        <v/>
      </c>
      <c r="X84" s="128">
        <f>IF(G84='Emission Factors'!$B$3,AB84,IF(G84='Emission Factors'!$B$4,'Emission Factors'!$C$4,IF(G84='Emission Factors'!$B$5,'Emission Factors'!$C$5,IF(G84='Emission Factors'!$B$6,'Emission Factors'!$C$6,IF(G84='Emission Factors'!$B$7,'Emission Factors'!$C$7,IF(G84='Emission Factors'!$B$8,'Emission Factors'!$C$8,IF(G84='Emission Factors'!$B$9,'Emission Factors'!$C$9,IF(G84='Emission Factors'!$B$10,'Emission Factors'!$C$10,IF(G84='Emission Factors'!$B$11,'Emission Factors'!$C$11,IF(G84='Emission Factors'!$B$12,'Emission Factors'!$C$12,IF(G84='Emission Factors'!$B$13,'Emission Factors'!$C$13,IF(G84='Emission Factors'!$B$14,'Emission Factors'!$C$14,0))))))))))))</f>
        <v>0</v>
      </c>
      <c r="Y84" s="129">
        <f>IF(H84='Emission Factors'!$B$3,AB84,IF(H84='Emission Factors'!$B$4,'Emission Factors'!$C$4,IF(H84='Emission Factors'!$B$5,'Emission Factors'!$C$5,IF(H84='Emission Factors'!$B$6,'Emission Factors'!$C$6,IF(H84='Emission Factors'!$B$7,'Emission Factors'!$C$7,IF(H84='Emission Factors'!$B$8,'Emission Factors'!$C$8,IF(H84='Emission Factors'!$B$9,'Emission Factors'!$C$9,IF(H84='Emission Factors'!$B$10,'Emission Factors'!$C$10,IF(H84='Emission Factors'!$B$11,'Emission Factors'!$C$11,IF(H84='Emission Factors'!$B$12,'Emission Factors'!$C$12,IF(H84='Emission Factors'!$B$13,'Emission Factors'!$C$13,IF(H84='Emission Factors'!$B$14,'Emission Factors'!$C$14,0))))))))))))</f>
        <v>0</v>
      </c>
      <c r="Z84" s="130" t="e">
        <f>IF(AND($E$8&lt;&gt;"",$E$10&lt;&gt;""),$E$8*AF84/#REF!,IF($D$15="AK",#REF!*0.000001,IF($D$15="DC",#REF!*0.000001,IF($D$15="HI",#REF!*0.000001,IF($D$15="PR",#REF!*0.000001,(VLOOKUP($D$15,'Grid Emission Forecast'!$B$4:$AF$52,MATCH(T84,'Grid Emission Forecast'!$B$4:$AF$4,0),FALSE)*0.000001)*(1-($E$21/100)))))))</f>
        <v>#N/A</v>
      </c>
      <c r="AA84" s="129" t="e">
        <f>IF($D$15="AK",#REF!*0.000001,IF($D$15="DC",#REF!*0.000001,IF($D$15="HI",#REF!*0.000001,IF($D$15="PR",#REF!*0.000001,(VLOOKUP($D$15,'Grid Emission Forecast'!$B$57:$AF$105,MATCH(T84,'Grid Emission Forecast'!$B$57:$AF$57,0),FALSE)*0.000001)*(1-($E$21/100))))))</f>
        <v>#N/A</v>
      </c>
      <c r="AB84" s="131" t="e">
        <f>IF($E$17=$DD$7,'Emission Factors'!$C$3,IF($E$17=$DD$8,Z84,IF($E$17=$DD$9,AA84,Z84)))</f>
        <v>#N/A</v>
      </c>
      <c r="AC84" s="129">
        <f>IF(I84='Emission Factors'!$B$3,AB84,IF(I84='Emission Factors'!$B$4,'Emission Factors'!$C$4,IF(I84='Emission Factors'!$B$5,'Emission Factors'!$C$5,IF(I84='Emission Factors'!$B$6,'Emission Factors'!$C$6,IF(I84='Emission Factors'!$B$7,'Emission Factors'!$C$7,IF(I84='Emission Factors'!$B$8,'Emission Factors'!$C$8,IF(I84='Emission Factors'!$B$9,'Emission Factors'!$C$9,IF(I84='Emission Factors'!$B$10,'Emission Factors'!$C$10,IF(I84='Emission Factors'!$B$11,'Emission Factors'!$C$11,IF(I84='Emission Factors'!$B$12,'Emission Factors'!$C$12,IF(I84='Emission Factors'!$B$13,'Emission Factors'!$C$13,IF(I84='Emission Factors'!$B$14,'Emission Factors'!$C$14,0))))))))))))</f>
        <v>0</v>
      </c>
      <c r="AD84" s="138" t="str">
        <f t="shared" si="23"/>
        <v/>
      </c>
      <c r="AE84" s="29" t="str">
        <f t="shared" si="13"/>
        <v/>
      </c>
      <c r="AF84" s="103">
        <f t="shared" si="24"/>
        <v>0</v>
      </c>
      <c r="AG84" s="138" t="e">
        <f t="shared" si="25"/>
        <v>#VALUE!</v>
      </c>
      <c r="AH84" s="119" t="e">
        <f t="shared" si="26"/>
        <v>#VALUE!</v>
      </c>
      <c r="AI84" s="139" t="e">
        <f t="shared" si="27"/>
        <v>#VALUE!</v>
      </c>
      <c r="AJ84" s="119" t="e">
        <f t="shared" si="28"/>
        <v>#VALUE!</v>
      </c>
      <c r="AK84" s="119" t="e">
        <f t="shared" si="29"/>
        <v>#VALUE!</v>
      </c>
      <c r="AL84" s="139" t="e">
        <f t="shared" si="30"/>
        <v>#VALUE!</v>
      </c>
      <c r="AM84" s="102" t="str">
        <f t="shared" si="32"/>
        <v/>
      </c>
      <c r="AN84" s="65" t="str">
        <f t="shared" si="14"/>
        <v/>
      </c>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row>
    <row r="85" spans="2:99" x14ac:dyDescent="0.35">
      <c r="B85" s="169"/>
      <c r="C85" s="97"/>
      <c r="D85" s="6" t="str">
        <f t="shared" si="18"/>
        <v/>
      </c>
      <c r="E85" s="68"/>
      <c r="F85" s="110"/>
      <c r="G85" s="55"/>
      <c r="H85" s="55"/>
      <c r="I85" s="8"/>
      <c r="J85" s="113"/>
      <c r="K85" s="40"/>
      <c r="L85" s="40"/>
      <c r="M85" s="40"/>
      <c r="N85" s="40"/>
      <c r="O85" s="33"/>
      <c r="P85" s="8"/>
      <c r="Q85" s="8"/>
      <c r="R85" s="55"/>
      <c r="S85" s="71" t="str">
        <f t="shared" si="19"/>
        <v/>
      </c>
      <c r="T85" s="98" t="str">
        <f t="shared" si="31"/>
        <v/>
      </c>
      <c r="U85" s="62" t="str">
        <f t="shared" si="20"/>
        <v/>
      </c>
      <c r="V85" s="62" t="str">
        <f t="shared" si="21"/>
        <v/>
      </c>
      <c r="W85" s="116" t="str">
        <f t="shared" si="22"/>
        <v/>
      </c>
      <c r="X85" s="128">
        <f>IF(G85='Emission Factors'!$B$3,AB85,IF(G85='Emission Factors'!$B$4,'Emission Factors'!$C$4,IF(G85='Emission Factors'!$B$5,'Emission Factors'!$C$5,IF(G85='Emission Factors'!$B$6,'Emission Factors'!$C$6,IF(G85='Emission Factors'!$B$7,'Emission Factors'!$C$7,IF(G85='Emission Factors'!$B$8,'Emission Factors'!$C$8,IF(G85='Emission Factors'!$B$9,'Emission Factors'!$C$9,IF(G85='Emission Factors'!$B$10,'Emission Factors'!$C$10,IF(G85='Emission Factors'!$B$11,'Emission Factors'!$C$11,IF(G85='Emission Factors'!$B$12,'Emission Factors'!$C$12,IF(G85='Emission Factors'!$B$13,'Emission Factors'!$C$13,IF(G85='Emission Factors'!$B$14,'Emission Factors'!$C$14,0))))))))))))</f>
        <v>0</v>
      </c>
      <c r="Y85" s="129">
        <f>IF(H85='Emission Factors'!$B$3,AB85,IF(H85='Emission Factors'!$B$4,'Emission Factors'!$C$4,IF(H85='Emission Factors'!$B$5,'Emission Factors'!$C$5,IF(H85='Emission Factors'!$B$6,'Emission Factors'!$C$6,IF(H85='Emission Factors'!$B$7,'Emission Factors'!$C$7,IF(H85='Emission Factors'!$B$8,'Emission Factors'!$C$8,IF(H85='Emission Factors'!$B$9,'Emission Factors'!$C$9,IF(H85='Emission Factors'!$B$10,'Emission Factors'!$C$10,IF(H85='Emission Factors'!$B$11,'Emission Factors'!$C$11,IF(H85='Emission Factors'!$B$12,'Emission Factors'!$C$12,IF(H85='Emission Factors'!$B$13,'Emission Factors'!$C$13,IF(H85='Emission Factors'!$B$14,'Emission Factors'!$C$14,0))))))))))))</f>
        <v>0</v>
      </c>
      <c r="Z85" s="130" t="e">
        <f>IF(AND($E$8&lt;&gt;"",$E$10&lt;&gt;""),$E$8*AF85/#REF!,IF($D$15="AK",#REF!*0.000001,IF($D$15="DC",#REF!*0.000001,IF($D$15="HI",#REF!*0.000001,IF($D$15="PR",#REF!*0.000001,(VLOOKUP($D$15,'Grid Emission Forecast'!$B$4:$AF$52,MATCH(T85,'Grid Emission Forecast'!$B$4:$AF$4,0),FALSE)*0.000001)*(1-($E$21/100)))))))</f>
        <v>#N/A</v>
      </c>
      <c r="AA85" s="129" t="e">
        <f>IF($D$15="AK",#REF!*0.000001,IF($D$15="DC",#REF!*0.000001,IF($D$15="HI",#REF!*0.000001,IF($D$15="PR",#REF!*0.000001,(VLOOKUP($D$15,'Grid Emission Forecast'!$B$57:$AF$105,MATCH(T85,'Grid Emission Forecast'!$B$57:$AF$57,0),FALSE)*0.000001)*(1-($E$21/100))))))</f>
        <v>#N/A</v>
      </c>
      <c r="AB85" s="131" t="e">
        <f>IF($E$17=$DD$7,'Emission Factors'!$C$3,IF($E$17=$DD$8,Z85,IF($E$17=$DD$9,AA85,Z85)))</f>
        <v>#N/A</v>
      </c>
      <c r="AC85" s="129">
        <f>IF(I85='Emission Factors'!$B$3,AB85,IF(I85='Emission Factors'!$B$4,'Emission Factors'!$C$4,IF(I85='Emission Factors'!$B$5,'Emission Factors'!$C$5,IF(I85='Emission Factors'!$B$6,'Emission Factors'!$C$6,IF(I85='Emission Factors'!$B$7,'Emission Factors'!$C$7,IF(I85='Emission Factors'!$B$8,'Emission Factors'!$C$8,IF(I85='Emission Factors'!$B$9,'Emission Factors'!$C$9,IF(I85='Emission Factors'!$B$10,'Emission Factors'!$C$10,IF(I85='Emission Factors'!$B$11,'Emission Factors'!$C$11,IF(I85='Emission Factors'!$B$12,'Emission Factors'!$C$12,IF(I85='Emission Factors'!$B$13,'Emission Factors'!$C$13,IF(I85='Emission Factors'!$B$14,'Emission Factors'!$C$14,0))))))))))))</f>
        <v>0</v>
      </c>
      <c r="AD85" s="138" t="str">
        <f t="shared" si="23"/>
        <v/>
      </c>
      <c r="AE85" s="29" t="str">
        <f t="shared" si="13"/>
        <v/>
      </c>
      <c r="AF85" s="103">
        <f t="shared" si="24"/>
        <v>0</v>
      </c>
      <c r="AG85" s="138" t="e">
        <f t="shared" si="25"/>
        <v>#VALUE!</v>
      </c>
      <c r="AH85" s="119" t="e">
        <f t="shared" si="26"/>
        <v>#VALUE!</v>
      </c>
      <c r="AI85" s="139" t="e">
        <f t="shared" si="27"/>
        <v>#VALUE!</v>
      </c>
      <c r="AJ85" s="119" t="e">
        <f t="shared" si="28"/>
        <v>#VALUE!</v>
      </c>
      <c r="AK85" s="119" t="e">
        <f t="shared" si="29"/>
        <v>#VALUE!</v>
      </c>
      <c r="AL85" s="139" t="e">
        <f t="shared" si="30"/>
        <v>#VALUE!</v>
      </c>
      <c r="AM85" s="102" t="str">
        <f t="shared" si="32"/>
        <v/>
      </c>
      <c r="AN85" s="65" t="str">
        <f t="shared" si="14"/>
        <v/>
      </c>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row>
    <row r="86" spans="2:99" x14ac:dyDescent="0.35">
      <c r="B86" s="169"/>
      <c r="C86" s="97"/>
      <c r="D86" s="6" t="str">
        <f t="shared" si="18"/>
        <v/>
      </c>
      <c r="E86" s="68"/>
      <c r="F86" s="110"/>
      <c r="G86" s="55"/>
      <c r="H86" s="55"/>
      <c r="I86" s="8"/>
      <c r="J86" s="113"/>
      <c r="K86" s="40"/>
      <c r="L86" s="40"/>
      <c r="M86" s="40"/>
      <c r="N86" s="40"/>
      <c r="O86" s="33"/>
      <c r="P86" s="8"/>
      <c r="Q86" s="8"/>
      <c r="R86" s="55"/>
      <c r="S86" s="71" t="str">
        <f t="shared" si="19"/>
        <v/>
      </c>
      <c r="T86" s="98" t="str">
        <f t="shared" si="31"/>
        <v/>
      </c>
      <c r="U86" s="62" t="str">
        <f t="shared" si="20"/>
        <v/>
      </c>
      <c r="V86" s="62" t="str">
        <f t="shared" si="21"/>
        <v/>
      </c>
      <c r="W86" s="116" t="str">
        <f t="shared" si="22"/>
        <v/>
      </c>
      <c r="X86" s="128">
        <f>IF(G86='Emission Factors'!$B$3,AB86,IF(G86='Emission Factors'!$B$4,'Emission Factors'!$C$4,IF(G86='Emission Factors'!$B$5,'Emission Factors'!$C$5,IF(G86='Emission Factors'!$B$6,'Emission Factors'!$C$6,IF(G86='Emission Factors'!$B$7,'Emission Factors'!$C$7,IF(G86='Emission Factors'!$B$8,'Emission Factors'!$C$8,IF(G86='Emission Factors'!$B$9,'Emission Factors'!$C$9,IF(G86='Emission Factors'!$B$10,'Emission Factors'!$C$10,IF(G86='Emission Factors'!$B$11,'Emission Factors'!$C$11,IF(G86='Emission Factors'!$B$12,'Emission Factors'!$C$12,IF(G86='Emission Factors'!$B$13,'Emission Factors'!$C$13,IF(G86='Emission Factors'!$B$14,'Emission Factors'!$C$14,0))))))))))))</f>
        <v>0</v>
      </c>
      <c r="Y86" s="129">
        <f>IF(H86='Emission Factors'!$B$3,AB86,IF(H86='Emission Factors'!$B$4,'Emission Factors'!$C$4,IF(H86='Emission Factors'!$B$5,'Emission Factors'!$C$5,IF(H86='Emission Factors'!$B$6,'Emission Factors'!$C$6,IF(H86='Emission Factors'!$B$7,'Emission Factors'!$C$7,IF(H86='Emission Factors'!$B$8,'Emission Factors'!$C$8,IF(H86='Emission Factors'!$B$9,'Emission Factors'!$C$9,IF(H86='Emission Factors'!$B$10,'Emission Factors'!$C$10,IF(H86='Emission Factors'!$B$11,'Emission Factors'!$C$11,IF(H86='Emission Factors'!$B$12,'Emission Factors'!$C$12,IF(H86='Emission Factors'!$B$13,'Emission Factors'!$C$13,IF(H86='Emission Factors'!$B$14,'Emission Factors'!$C$14,0))))))))))))</f>
        <v>0</v>
      </c>
      <c r="Z86" s="130" t="e">
        <f>IF(AND($E$8&lt;&gt;"",$E$10&lt;&gt;""),$E$8*AF86/#REF!,IF($D$15="AK",#REF!*0.000001,IF($D$15="DC",#REF!*0.000001,IF($D$15="HI",#REF!*0.000001,IF($D$15="PR",#REF!*0.000001,(VLOOKUP($D$15,'Grid Emission Forecast'!$B$4:$AF$52,MATCH(T86,'Grid Emission Forecast'!$B$4:$AF$4,0),FALSE)*0.000001)*(1-($E$21/100)))))))</f>
        <v>#N/A</v>
      </c>
      <c r="AA86" s="129" t="e">
        <f>IF($D$15="AK",#REF!*0.000001,IF($D$15="DC",#REF!*0.000001,IF($D$15="HI",#REF!*0.000001,IF($D$15="PR",#REF!*0.000001,(VLOOKUP($D$15,'Grid Emission Forecast'!$B$57:$AF$105,MATCH(T86,'Grid Emission Forecast'!$B$57:$AF$57,0),FALSE)*0.000001)*(1-($E$21/100))))))</f>
        <v>#N/A</v>
      </c>
      <c r="AB86" s="131" t="e">
        <f>IF($E$17=$DD$7,'Emission Factors'!$C$3,IF($E$17=$DD$8,Z86,IF($E$17=$DD$9,AA86,Z86)))</f>
        <v>#N/A</v>
      </c>
      <c r="AC86" s="129">
        <f>IF(I86='Emission Factors'!$B$3,AB86,IF(I86='Emission Factors'!$B$4,'Emission Factors'!$C$4,IF(I86='Emission Factors'!$B$5,'Emission Factors'!$C$5,IF(I86='Emission Factors'!$B$6,'Emission Factors'!$C$6,IF(I86='Emission Factors'!$B$7,'Emission Factors'!$C$7,IF(I86='Emission Factors'!$B$8,'Emission Factors'!$C$8,IF(I86='Emission Factors'!$B$9,'Emission Factors'!$C$9,IF(I86='Emission Factors'!$B$10,'Emission Factors'!$C$10,IF(I86='Emission Factors'!$B$11,'Emission Factors'!$C$11,IF(I86='Emission Factors'!$B$12,'Emission Factors'!$C$12,IF(I86='Emission Factors'!$B$13,'Emission Factors'!$C$13,IF(I86='Emission Factors'!$B$14,'Emission Factors'!$C$14,0))))))))))))</f>
        <v>0</v>
      </c>
      <c r="AD86" s="138" t="str">
        <f t="shared" si="23"/>
        <v/>
      </c>
      <c r="AE86" s="29" t="str">
        <f t="shared" si="13"/>
        <v/>
      </c>
      <c r="AF86" s="103">
        <f t="shared" si="24"/>
        <v>0</v>
      </c>
      <c r="AG86" s="138" t="e">
        <f t="shared" si="25"/>
        <v>#VALUE!</v>
      </c>
      <c r="AH86" s="119" t="e">
        <f t="shared" si="26"/>
        <v>#VALUE!</v>
      </c>
      <c r="AI86" s="139" t="e">
        <f t="shared" si="27"/>
        <v>#VALUE!</v>
      </c>
      <c r="AJ86" s="119" t="e">
        <f t="shared" si="28"/>
        <v>#VALUE!</v>
      </c>
      <c r="AK86" s="119" t="e">
        <f t="shared" si="29"/>
        <v>#VALUE!</v>
      </c>
      <c r="AL86" s="139" t="e">
        <f t="shared" si="30"/>
        <v>#VALUE!</v>
      </c>
      <c r="AM86" s="102" t="str">
        <f t="shared" si="32"/>
        <v/>
      </c>
      <c r="AN86" s="65" t="str">
        <f t="shared" si="14"/>
        <v/>
      </c>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row>
    <row r="87" spans="2:99" x14ac:dyDescent="0.35">
      <c r="B87" s="169"/>
      <c r="C87" s="97"/>
      <c r="D87" s="6" t="str">
        <f t="shared" si="18"/>
        <v/>
      </c>
      <c r="E87" s="68"/>
      <c r="F87" s="110"/>
      <c r="G87" s="55"/>
      <c r="H87" s="55"/>
      <c r="I87" s="8"/>
      <c r="J87" s="113"/>
      <c r="K87" s="40"/>
      <c r="L87" s="40"/>
      <c r="M87" s="40"/>
      <c r="N87" s="40"/>
      <c r="O87" s="33"/>
      <c r="P87" s="8"/>
      <c r="Q87" s="8"/>
      <c r="R87" s="55"/>
      <c r="S87" s="71" t="str">
        <f t="shared" si="19"/>
        <v/>
      </c>
      <c r="T87" s="98" t="str">
        <f t="shared" si="31"/>
        <v/>
      </c>
      <c r="U87" s="62" t="str">
        <f t="shared" si="20"/>
        <v/>
      </c>
      <c r="V87" s="62" t="str">
        <f t="shared" si="21"/>
        <v/>
      </c>
      <c r="W87" s="116" t="str">
        <f t="shared" si="22"/>
        <v/>
      </c>
      <c r="X87" s="128">
        <f>IF(G87='Emission Factors'!$B$3,AB87,IF(G87='Emission Factors'!$B$4,'Emission Factors'!$C$4,IF(G87='Emission Factors'!$B$5,'Emission Factors'!$C$5,IF(G87='Emission Factors'!$B$6,'Emission Factors'!$C$6,IF(G87='Emission Factors'!$B$7,'Emission Factors'!$C$7,IF(G87='Emission Factors'!$B$8,'Emission Factors'!$C$8,IF(G87='Emission Factors'!$B$9,'Emission Factors'!$C$9,IF(G87='Emission Factors'!$B$10,'Emission Factors'!$C$10,IF(G87='Emission Factors'!$B$11,'Emission Factors'!$C$11,IF(G87='Emission Factors'!$B$12,'Emission Factors'!$C$12,IF(G87='Emission Factors'!$B$13,'Emission Factors'!$C$13,IF(G87='Emission Factors'!$B$14,'Emission Factors'!$C$14,0))))))))))))</f>
        <v>0</v>
      </c>
      <c r="Y87" s="129">
        <f>IF(H87='Emission Factors'!$B$3,AB87,IF(H87='Emission Factors'!$B$4,'Emission Factors'!$C$4,IF(H87='Emission Factors'!$B$5,'Emission Factors'!$C$5,IF(H87='Emission Factors'!$B$6,'Emission Factors'!$C$6,IF(H87='Emission Factors'!$B$7,'Emission Factors'!$C$7,IF(H87='Emission Factors'!$B$8,'Emission Factors'!$C$8,IF(H87='Emission Factors'!$B$9,'Emission Factors'!$C$9,IF(H87='Emission Factors'!$B$10,'Emission Factors'!$C$10,IF(H87='Emission Factors'!$B$11,'Emission Factors'!$C$11,IF(H87='Emission Factors'!$B$12,'Emission Factors'!$C$12,IF(H87='Emission Factors'!$B$13,'Emission Factors'!$C$13,IF(H87='Emission Factors'!$B$14,'Emission Factors'!$C$14,0))))))))))))</f>
        <v>0</v>
      </c>
      <c r="Z87" s="130" t="e">
        <f>IF(AND($E$8&lt;&gt;"",$E$10&lt;&gt;""),$E$8*AF87/#REF!,IF($D$15="AK",#REF!*0.000001,IF($D$15="DC",#REF!*0.000001,IF($D$15="HI",#REF!*0.000001,IF($D$15="PR",#REF!*0.000001,(VLOOKUP($D$15,'Grid Emission Forecast'!$B$4:$AF$52,MATCH(T87,'Grid Emission Forecast'!$B$4:$AF$4,0),FALSE)*0.000001)*(1-($E$21/100)))))))</f>
        <v>#N/A</v>
      </c>
      <c r="AA87" s="129" t="e">
        <f>IF($D$15="AK",#REF!*0.000001,IF($D$15="DC",#REF!*0.000001,IF($D$15="HI",#REF!*0.000001,IF($D$15="PR",#REF!*0.000001,(VLOOKUP($D$15,'Grid Emission Forecast'!$B$57:$AF$105,MATCH(T87,'Grid Emission Forecast'!$B$57:$AF$57,0),FALSE)*0.000001)*(1-($E$21/100))))))</f>
        <v>#N/A</v>
      </c>
      <c r="AB87" s="131" t="e">
        <f>IF($E$17=$DD$7,'Emission Factors'!$C$3,IF($E$17=$DD$8,Z87,IF($E$17=$DD$9,AA87,Z87)))</f>
        <v>#N/A</v>
      </c>
      <c r="AC87" s="129">
        <f>IF(I87='Emission Factors'!$B$3,AB87,IF(I87='Emission Factors'!$B$4,'Emission Factors'!$C$4,IF(I87='Emission Factors'!$B$5,'Emission Factors'!$C$5,IF(I87='Emission Factors'!$B$6,'Emission Factors'!$C$6,IF(I87='Emission Factors'!$B$7,'Emission Factors'!$C$7,IF(I87='Emission Factors'!$B$8,'Emission Factors'!$C$8,IF(I87='Emission Factors'!$B$9,'Emission Factors'!$C$9,IF(I87='Emission Factors'!$B$10,'Emission Factors'!$C$10,IF(I87='Emission Factors'!$B$11,'Emission Factors'!$C$11,IF(I87='Emission Factors'!$B$12,'Emission Factors'!$C$12,IF(I87='Emission Factors'!$B$13,'Emission Factors'!$C$13,IF(I87='Emission Factors'!$B$14,'Emission Factors'!$C$14,0))))))))))))</f>
        <v>0</v>
      </c>
      <c r="AD87" s="138" t="str">
        <f t="shared" si="23"/>
        <v/>
      </c>
      <c r="AE87" s="29" t="str">
        <f t="shared" si="13"/>
        <v/>
      </c>
      <c r="AF87" s="103">
        <f t="shared" si="24"/>
        <v>0</v>
      </c>
      <c r="AG87" s="138" t="e">
        <f t="shared" si="25"/>
        <v>#VALUE!</v>
      </c>
      <c r="AH87" s="119" t="e">
        <f t="shared" si="26"/>
        <v>#VALUE!</v>
      </c>
      <c r="AI87" s="139" t="e">
        <f t="shared" si="27"/>
        <v>#VALUE!</v>
      </c>
      <c r="AJ87" s="119" t="e">
        <f t="shared" si="28"/>
        <v>#VALUE!</v>
      </c>
      <c r="AK87" s="119" t="e">
        <f t="shared" si="29"/>
        <v>#VALUE!</v>
      </c>
      <c r="AL87" s="139" t="e">
        <f t="shared" si="30"/>
        <v>#VALUE!</v>
      </c>
      <c r="AM87" s="102" t="str">
        <f t="shared" si="32"/>
        <v/>
      </c>
      <c r="AN87" s="65" t="str">
        <f t="shared" si="14"/>
        <v/>
      </c>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row>
    <row r="88" spans="2:99" x14ac:dyDescent="0.35">
      <c r="B88" s="169"/>
      <c r="C88" s="97"/>
      <c r="D88" s="6" t="str">
        <f t="shared" si="18"/>
        <v/>
      </c>
      <c r="E88" s="68"/>
      <c r="F88" s="110"/>
      <c r="G88" s="55"/>
      <c r="H88" s="55"/>
      <c r="I88" s="8"/>
      <c r="J88" s="113"/>
      <c r="K88" s="40"/>
      <c r="L88" s="40"/>
      <c r="M88" s="40"/>
      <c r="N88" s="40"/>
      <c r="O88" s="33"/>
      <c r="P88" s="8"/>
      <c r="Q88" s="8"/>
      <c r="R88" s="55"/>
      <c r="S88" s="71" t="str">
        <f t="shared" si="19"/>
        <v/>
      </c>
      <c r="T88" s="98" t="str">
        <f t="shared" si="31"/>
        <v/>
      </c>
      <c r="U88" s="62" t="str">
        <f t="shared" si="20"/>
        <v/>
      </c>
      <c r="V88" s="62" t="str">
        <f t="shared" si="21"/>
        <v/>
      </c>
      <c r="W88" s="116" t="str">
        <f t="shared" si="22"/>
        <v/>
      </c>
      <c r="X88" s="128">
        <f>IF(G88='Emission Factors'!$B$3,AB88,IF(G88='Emission Factors'!$B$4,'Emission Factors'!$C$4,IF(G88='Emission Factors'!$B$5,'Emission Factors'!$C$5,IF(G88='Emission Factors'!$B$6,'Emission Factors'!$C$6,IF(G88='Emission Factors'!$B$7,'Emission Factors'!$C$7,IF(G88='Emission Factors'!$B$8,'Emission Factors'!$C$8,IF(G88='Emission Factors'!$B$9,'Emission Factors'!$C$9,IF(G88='Emission Factors'!$B$10,'Emission Factors'!$C$10,IF(G88='Emission Factors'!$B$11,'Emission Factors'!$C$11,IF(G88='Emission Factors'!$B$12,'Emission Factors'!$C$12,IF(G88='Emission Factors'!$B$13,'Emission Factors'!$C$13,IF(G88='Emission Factors'!$B$14,'Emission Factors'!$C$14,0))))))))))))</f>
        <v>0</v>
      </c>
      <c r="Y88" s="129">
        <f>IF(H88='Emission Factors'!$B$3,AB88,IF(H88='Emission Factors'!$B$4,'Emission Factors'!$C$4,IF(H88='Emission Factors'!$B$5,'Emission Factors'!$C$5,IF(H88='Emission Factors'!$B$6,'Emission Factors'!$C$6,IF(H88='Emission Factors'!$B$7,'Emission Factors'!$C$7,IF(H88='Emission Factors'!$B$8,'Emission Factors'!$C$8,IF(H88='Emission Factors'!$B$9,'Emission Factors'!$C$9,IF(H88='Emission Factors'!$B$10,'Emission Factors'!$C$10,IF(H88='Emission Factors'!$B$11,'Emission Factors'!$C$11,IF(H88='Emission Factors'!$B$12,'Emission Factors'!$C$12,IF(H88='Emission Factors'!$B$13,'Emission Factors'!$C$13,IF(H88='Emission Factors'!$B$14,'Emission Factors'!$C$14,0))))))))))))</f>
        <v>0</v>
      </c>
      <c r="Z88" s="130" t="e">
        <f>IF(AND($E$8&lt;&gt;"",$E$10&lt;&gt;""),$E$8*AF88/#REF!,IF($D$15="AK",#REF!*0.000001,IF($D$15="DC",#REF!*0.000001,IF($D$15="HI",#REF!*0.000001,IF($D$15="PR",#REF!*0.000001,(VLOOKUP($D$15,'Grid Emission Forecast'!$B$4:$AF$52,MATCH(T88,'Grid Emission Forecast'!$B$4:$AF$4,0),FALSE)*0.000001)*(1-($E$21/100)))))))</f>
        <v>#N/A</v>
      </c>
      <c r="AA88" s="129" t="e">
        <f>IF($D$15="AK",#REF!*0.000001,IF($D$15="DC",#REF!*0.000001,IF($D$15="HI",#REF!*0.000001,IF($D$15="PR",#REF!*0.000001,(VLOOKUP($D$15,'Grid Emission Forecast'!$B$57:$AF$105,MATCH(T88,'Grid Emission Forecast'!$B$57:$AF$57,0),FALSE)*0.000001)*(1-($E$21/100))))))</f>
        <v>#N/A</v>
      </c>
      <c r="AB88" s="131" t="e">
        <f>IF($E$17=$DD$7,'Emission Factors'!$C$3,IF($E$17=$DD$8,Z88,IF($E$17=$DD$9,AA88,Z88)))</f>
        <v>#N/A</v>
      </c>
      <c r="AC88" s="129">
        <f>IF(I88='Emission Factors'!$B$3,AB88,IF(I88='Emission Factors'!$B$4,'Emission Factors'!$C$4,IF(I88='Emission Factors'!$B$5,'Emission Factors'!$C$5,IF(I88='Emission Factors'!$B$6,'Emission Factors'!$C$6,IF(I88='Emission Factors'!$B$7,'Emission Factors'!$C$7,IF(I88='Emission Factors'!$B$8,'Emission Factors'!$C$8,IF(I88='Emission Factors'!$B$9,'Emission Factors'!$C$9,IF(I88='Emission Factors'!$B$10,'Emission Factors'!$C$10,IF(I88='Emission Factors'!$B$11,'Emission Factors'!$C$11,IF(I88='Emission Factors'!$B$12,'Emission Factors'!$C$12,IF(I88='Emission Factors'!$B$13,'Emission Factors'!$C$13,IF(I88='Emission Factors'!$B$14,'Emission Factors'!$C$14,0))))))))))))</f>
        <v>0</v>
      </c>
      <c r="AD88" s="138" t="str">
        <f t="shared" si="23"/>
        <v/>
      </c>
      <c r="AE88" s="29" t="str">
        <f t="shared" si="13"/>
        <v/>
      </c>
      <c r="AF88" s="103">
        <f t="shared" si="24"/>
        <v>0</v>
      </c>
      <c r="AG88" s="138" t="e">
        <f t="shared" si="25"/>
        <v>#VALUE!</v>
      </c>
      <c r="AH88" s="119" t="e">
        <f t="shared" si="26"/>
        <v>#VALUE!</v>
      </c>
      <c r="AI88" s="139" t="e">
        <f t="shared" si="27"/>
        <v>#VALUE!</v>
      </c>
      <c r="AJ88" s="119" t="e">
        <f t="shared" si="28"/>
        <v>#VALUE!</v>
      </c>
      <c r="AK88" s="119" t="e">
        <f t="shared" si="29"/>
        <v>#VALUE!</v>
      </c>
      <c r="AL88" s="139" t="e">
        <f t="shared" si="30"/>
        <v>#VALUE!</v>
      </c>
      <c r="AM88" s="102" t="str">
        <f t="shared" si="32"/>
        <v/>
      </c>
      <c r="AN88" s="65" t="str">
        <f t="shared" si="14"/>
        <v/>
      </c>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row>
    <row r="89" spans="2:99" x14ac:dyDescent="0.35">
      <c r="B89" s="169"/>
      <c r="C89" s="97"/>
      <c r="D89" s="6" t="str">
        <f t="shared" si="18"/>
        <v/>
      </c>
      <c r="E89" s="68"/>
      <c r="F89" s="110"/>
      <c r="G89" s="55"/>
      <c r="H89" s="55"/>
      <c r="I89" s="8"/>
      <c r="J89" s="113"/>
      <c r="K89" s="40"/>
      <c r="L89" s="40"/>
      <c r="M89" s="40"/>
      <c r="N89" s="40"/>
      <c r="O89" s="33"/>
      <c r="P89" s="8"/>
      <c r="Q89" s="8"/>
      <c r="R89" s="55"/>
      <c r="S89" s="71" t="str">
        <f t="shared" si="19"/>
        <v/>
      </c>
      <c r="T89" s="98" t="str">
        <f t="shared" si="31"/>
        <v/>
      </c>
      <c r="U89" s="62" t="str">
        <f t="shared" si="20"/>
        <v/>
      </c>
      <c r="V89" s="62" t="str">
        <f t="shared" si="21"/>
        <v/>
      </c>
      <c r="W89" s="116" t="str">
        <f t="shared" si="22"/>
        <v/>
      </c>
      <c r="X89" s="128">
        <f>IF(G89='Emission Factors'!$B$3,AB89,IF(G89='Emission Factors'!$B$4,'Emission Factors'!$C$4,IF(G89='Emission Factors'!$B$5,'Emission Factors'!$C$5,IF(G89='Emission Factors'!$B$6,'Emission Factors'!$C$6,IF(G89='Emission Factors'!$B$7,'Emission Factors'!$C$7,IF(G89='Emission Factors'!$B$8,'Emission Factors'!$C$8,IF(G89='Emission Factors'!$B$9,'Emission Factors'!$C$9,IF(G89='Emission Factors'!$B$10,'Emission Factors'!$C$10,IF(G89='Emission Factors'!$B$11,'Emission Factors'!$C$11,IF(G89='Emission Factors'!$B$12,'Emission Factors'!$C$12,IF(G89='Emission Factors'!$B$13,'Emission Factors'!$C$13,IF(G89='Emission Factors'!$B$14,'Emission Factors'!$C$14,0))))))))))))</f>
        <v>0</v>
      </c>
      <c r="Y89" s="129">
        <f>IF(H89='Emission Factors'!$B$3,AB89,IF(H89='Emission Factors'!$B$4,'Emission Factors'!$C$4,IF(H89='Emission Factors'!$B$5,'Emission Factors'!$C$5,IF(H89='Emission Factors'!$B$6,'Emission Factors'!$C$6,IF(H89='Emission Factors'!$B$7,'Emission Factors'!$C$7,IF(H89='Emission Factors'!$B$8,'Emission Factors'!$C$8,IF(H89='Emission Factors'!$B$9,'Emission Factors'!$C$9,IF(H89='Emission Factors'!$B$10,'Emission Factors'!$C$10,IF(H89='Emission Factors'!$B$11,'Emission Factors'!$C$11,IF(H89='Emission Factors'!$B$12,'Emission Factors'!$C$12,IF(H89='Emission Factors'!$B$13,'Emission Factors'!$C$13,IF(H89='Emission Factors'!$B$14,'Emission Factors'!$C$14,0))))))))))))</f>
        <v>0</v>
      </c>
      <c r="Z89" s="130" t="e">
        <f>IF(AND($E$8&lt;&gt;"",$E$10&lt;&gt;""),$E$8*AF89/#REF!,IF($D$15="AK",#REF!*0.000001,IF($D$15="DC",#REF!*0.000001,IF($D$15="HI",#REF!*0.000001,IF($D$15="PR",#REF!*0.000001,(VLOOKUP($D$15,'Grid Emission Forecast'!$B$4:$AF$52,MATCH(T89,'Grid Emission Forecast'!$B$4:$AF$4,0),FALSE)*0.000001)*(1-($E$21/100)))))))</f>
        <v>#N/A</v>
      </c>
      <c r="AA89" s="129" t="e">
        <f>IF($D$15="AK",#REF!*0.000001,IF($D$15="DC",#REF!*0.000001,IF($D$15="HI",#REF!*0.000001,IF($D$15="PR",#REF!*0.000001,(VLOOKUP($D$15,'Grid Emission Forecast'!$B$57:$AF$105,MATCH(T89,'Grid Emission Forecast'!$B$57:$AF$57,0),FALSE)*0.000001)*(1-($E$21/100))))))</f>
        <v>#N/A</v>
      </c>
      <c r="AB89" s="131" t="e">
        <f>IF($E$17=$DD$7,'Emission Factors'!$C$3,IF($E$17=$DD$8,Z89,IF($E$17=$DD$9,AA89,Z89)))</f>
        <v>#N/A</v>
      </c>
      <c r="AC89" s="129">
        <f>IF(I89='Emission Factors'!$B$3,AB89,IF(I89='Emission Factors'!$B$4,'Emission Factors'!$C$4,IF(I89='Emission Factors'!$B$5,'Emission Factors'!$C$5,IF(I89='Emission Factors'!$B$6,'Emission Factors'!$C$6,IF(I89='Emission Factors'!$B$7,'Emission Factors'!$C$7,IF(I89='Emission Factors'!$B$8,'Emission Factors'!$C$8,IF(I89='Emission Factors'!$B$9,'Emission Factors'!$C$9,IF(I89='Emission Factors'!$B$10,'Emission Factors'!$C$10,IF(I89='Emission Factors'!$B$11,'Emission Factors'!$C$11,IF(I89='Emission Factors'!$B$12,'Emission Factors'!$C$12,IF(I89='Emission Factors'!$B$13,'Emission Factors'!$C$13,IF(I89='Emission Factors'!$B$14,'Emission Factors'!$C$14,0))))))))))))</f>
        <v>0</v>
      </c>
      <c r="AD89" s="138" t="str">
        <f t="shared" si="23"/>
        <v/>
      </c>
      <c r="AE89" s="29" t="str">
        <f t="shared" si="13"/>
        <v/>
      </c>
      <c r="AF89" s="103">
        <f t="shared" si="24"/>
        <v>0</v>
      </c>
      <c r="AG89" s="138" t="e">
        <f t="shared" si="25"/>
        <v>#VALUE!</v>
      </c>
      <c r="AH89" s="119" t="e">
        <f t="shared" si="26"/>
        <v>#VALUE!</v>
      </c>
      <c r="AI89" s="139" t="e">
        <f t="shared" si="27"/>
        <v>#VALUE!</v>
      </c>
      <c r="AJ89" s="119" t="e">
        <f t="shared" si="28"/>
        <v>#VALUE!</v>
      </c>
      <c r="AK89" s="119" t="e">
        <f t="shared" si="29"/>
        <v>#VALUE!</v>
      </c>
      <c r="AL89" s="139" t="e">
        <f t="shared" si="30"/>
        <v>#VALUE!</v>
      </c>
      <c r="AM89" s="102" t="str">
        <f t="shared" si="32"/>
        <v/>
      </c>
      <c r="AN89" s="65" t="str">
        <f t="shared" si="14"/>
        <v/>
      </c>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row>
    <row r="90" spans="2:99" x14ac:dyDescent="0.35">
      <c r="B90" s="169"/>
      <c r="C90" s="97"/>
      <c r="D90" s="6" t="str">
        <f t="shared" si="18"/>
        <v/>
      </c>
      <c r="E90" s="68"/>
      <c r="F90" s="110"/>
      <c r="G90" s="55"/>
      <c r="H90" s="55"/>
      <c r="I90" s="8"/>
      <c r="J90" s="113"/>
      <c r="K90" s="40"/>
      <c r="L90" s="40"/>
      <c r="M90" s="40"/>
      <c r="N90" s="40"/>
      <c r="O90" s="33"/>
      <c r="P90" s="8"/>
      <c r="Q90" s="8"/>
      <c r="R90" s="55"/>
      <c r="S90" s="71" t="str">
        <f t="shared" si="19"/>
        <v/>
      </c>
      <c r="T90" s="98" t="str">
        <f t="shared" si="31"/>
        <v/>
      </c>
      <c r="U90" s="62" t="str">
        <f t="shared" si="20"/>
        <v/>
      </c>
      <c r="V90" s="62" t="str">
        <f t="shared" si="21"/>
        <v/>
      </c>
      <c r="W90" s="116" t="str">
        <f t="shared" si="22"/>
        <v/>
      </c>
      <c r="X90" s="128">
        <f>IF(G90='Emission Factors'!$B$3,AB90,IF(G90='Emission Factors'!$B$4,'Emission Factors'!$C$4,IF(G90='Emission Factors'!$B$5,'Emission Factors'!$C$5,IF(G90='Emission Factors'!$B$6,'Emission Factors'!$C$6,IF(G90='Emission Factors'!$B$7,'Emission Factors'!$C$7,IF(G90='Emission Factors'!$B$8,'Emission Factors'!$C$8,IF(G90='Emission Factors'!$B$9,'Emission Factors'!$C$9,IF(G90='Emission Factors'!$B$10,'Emission Factors'!$C$10,IF(G90='Emission Factors'!$B$11,'Emission Factors'!$C$11,IF(G90='Emission Factors'!$B$12,'Emission Factors'!$C$12,IF(G90='Emission Factors'!$B$13,'Emission Factors'!$C$13,IF(G90='Emission Factors'!$B$14,'Emission Factors'!$C$14,0))))))))))))</f>
        <v>0</v>
      </c>
      <c r="Y90" s="129">
        <f>IF(H90='Emission Factors'!$B$3,AB90,IF(H90='Emission Factors'!$B$4,'Emission Factors'!$C$4,IF(H90='Emission Factors'!$B$5,'Emission Factors'!$C$5,IF(H90='Emission Factors'!$B$6,'Emission Factors'!$C$6,IF(H90='Emission Factors'!$B$7,'Emission Factors'!$C$7,IF(H90='Emission Factors'!$B$8,'Emission Factors'!$C$8,IF(H90='Emission Factors'!$B$9,'Emission Factors'!$C$9,IF(H90='Emission Factors'!$B$10,'Emission Factors'!$C$10,IF(H90='Emission Factors'!$B$11,'Emission Factors'!$C$11,IF(H90='Emission Factors'!$B$12,'Emission Factors'!$C$12,IF(H90='Emission Factors'!$B$13,'Emission Factors'!$C$13,IF(H90='Emission Factors'!$B$14,'Emission Factors'!$C$14,0))))))))))))</f>
        <v>0</v>
      </c>
      <c r="Z90" s="130" t="e">
        <f>IF(AND($E$8&lt;&gt;"",$E$10&lt;&gt;""),$E$8*AF90/#REF!,IF($D$15="AK",#REF!*0.000001,IF($D$15="DC",#REF!*0.000001,IF($D$15="HI",#REF!*0.000001,IF($D$15="PR",#REF!*0.000001,(VLOOKUP($D$15,'Grid Emission Forecast'!$B$4:$AF$52,MATCH(T90,'Grid Emission Forecast'!$B$4:$AF$4,0),FALSE)*0.000001)*(1-($E$21/100)))))))</f>
        <v>#N/A</v>
      </c>
      <c r="AA90" s="129" t="e">
        <f>IF($D$15="AK",#REF!*0.000001,IF($D$15="DC",#REF!*0.000001,IF($D$15="HI",#REF!*0.000001,IF($D$15="PR",#REF!*0.000001,(VLOOKUP($D$15,'Grid Emission Forecast'!$B$57:$AF$105,MATCH(T90,'Grid Emission Forecast'!$B$57:$AF$57,0),FALSE)*0.000001)*(1-($E$21/100))))))</f>
        <v>#N/A</v>
      </c>
      <c r="AB90" s="131" t="e">
        <f>IF($E$17=$DD$7,'Emission Factors'!$C$3,IF($E$17=$DD$8,Z90,IF($E$17=$DD$9,AA90,Z90)))</f>
        <v>#N/A</v>
      </c>
      <c r="AC90" s="129">
        <f>IF(I90='Emission Factors'!$B$3,AB90,IF(I90='Emission Factors'!$B$4,'Emission Factors'!$C$4,IF(I90='Emission Factors'!$B$5,'Emission Factors'!$C$5,IF(I90='Emission Factors'!$B$6,'Emission Factors'!$C$6,IF(I90='Emission Factors'!$B$7,'Emission Factors'!$C$7,IF(I90='Emission Factors'!$B$8,'Emission Factors'!$C$8,IF(I90='Emission Factors'!$B$9,'Emission Factors'!$C$9,IF(I90='Emission Factors'!$B$10,'Emission Factors'!$C$10,IF(I90='Emission Factors'!$B$11,'Emission Factors'!$C$11,IF(I90='Emission Factors'!$B$12,'Emission Factors'!$C$12,IF(I90='Emission Factors'!$B$13,'Emission Factors'!$C$13,IF(I90='Emission Factors'!$B$14,'Emission Factors'!$C$14,0))))))))))))</f>
        <v>0</v>
      </c>
      <c r="AD90" s="138" t="str">
        <f t="shared" si="23"/>
        <v/>
      </c>
      <c r="AE90" s="29" t="str">
        <f t="shared" si="13"/>
        <v/>
      </c>
      <c r="AF90" s="103">
        <f t="shared" si="24"/>
        <v>0</v>
      </c>
      <c r="AG90" s="138" t="e">
        <f t="shared" si="25"/>
        <v>#VALUE!</v>
      </c>
      <c r="AH90" s="119" t="e">
        <f t="shared" si="26"/>
        <v>#VALUE!</v>
      </c>
      <c r="AI90" s="139" t="e">
        <f t="shared" si="27"/>
        <v>#VALUE!</v>
      </c>
      <c r="AJ90" s="119" t="e">
        <f t="shared" si="28"/>
        <v>#VALUE!</v>
      </c>
      <c r="AK90" s="119" t="e">
        <f t="shared" si="29"/>
        <v>#VALUE!</v>
      </c>
      <c r="AL90" s="139" t="e">
        <f t="shared" si="30"/>
        <v>#VALUE!</v>
      </c>
      <c r="AM90" s="102" t="str">
        <f t="shared" si="32"/>
        <v/>
      </c>
      <c r="AN90" s="65" t="str">
        <f t="shared" si="14"/>
        <v/>
      </c>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row>
    <row r="91" spans="2:99" x14ac:dyDescent="0.35">
      <c r="B91" s="169"/>
      <c r="C91" s="97"/>
      <c r="D91" s="6" t="str">
        <f t="shared" si="18"/>
        <v/>
      </c>
      <c r="E91" s="68"/>
      <c r="F91" s="110"/>
      <c r="G91" s="55"/>
      <c r="H91" s="55"/>
      <c r="I91" s="8"/>
      <c r="J91" s="113"/>
      <c r="K91" s="40"/>
      <c r="L91" s="40"/>
      <c r="M91" s="40"/>
      <c r="N91" s="40"/>
      <c r="O91" s="33"/>
      <c r="P91" s="8"/>
      <c r="Q91" s="8"/>
      <c r="R91" s="55"/>
      <c r="S91" s="71" t="str">
        <f t="shared" si="19"/>
        <v/>
      </c>
      <c r="T91" s="98" t="str">
        <f t="shared" si="31"/>
        <v/>
      </c>
      <c r="U91" s="62" t="str">
        <f t="shared" si="20"/>
        <v/>
      </c>
      <c r="V91" s="62" t="str">
        <f t="shared" si="21"/>
        <v/>
      </c>
      <c r="W91" s="116" t="str">
        <f t="shared" si="22"/>
        <v/>
      </c>
      <c r="X91" s="128">
        <f>IF(G91='Emission Factors'!$B$3,AB91,IF(G91='Emission Factors'!$B$4,'Emission Factors'!$C$4,IF(G91='Emission Factors'!$B$5,'Emission Factors'!$C$5,IF(G91='Emission Factors'!$B$6,'Emission Factors'!$C$6,IF(G91='Emission Factors'!$B$7,'Emission Factors'!$C$7,IF(G91='Emission Factors'!$B$8,'Emission Factors'!$C$8,IF(G91='Emission Factors'!$B$9,'Emission Factors'!$C$9,IF(G91='Emission Factors'!$B$10,'Emission Factors'!$C$10,IF(G91='Emission Factors'!$B$11,'Emission Factors'!$C$11,IF(G91='Emission Factors'!$B$12,'Emission Factors'!$C$12,IF(G91='Emission Factors'!$B$13,'Emission Factors'!$C$13,IF(G91='Emission Factors'!$B$14,'Emission Factors'!$C$14,0))))))))))))</f>
        <v>0</v>
      </c>
      <c r="Y91" s="129">
        <f>IF(H91='Emission Factors'!$B$3,AB91,IF(H91='Emission Factors'!$B$4,'Emission Factors'!$C$4,IF(H91='Emission Factors'!$B$5,'Emission Factors'!$C$5,IF(H91='Emission Factors'!$B$6,'Emission Factors'!$C$6,IF(H91='Emission Factors'!$B$7,'Emission Factors'!$C$7,IF(H91='Emission Factors'!$B$8,'Emission Factors'!$C$8,IF(H91='Emission Factors'!$B$9,'Emission Factors'!$C$9,IF(H91='Emission Factors'!$B$10,'Emission Factors'!$C$10,IF(H91='Emission Factors'!$B$11,'Emission Factors'!$C$11,IF(H91='Emission Factors'!$B$12,'Emission Factors'!$C$12,IF(H91='Emission Factors'!$B$13,'Emission Factors'!$C$13,IF(H91='Emission Factors'!$B$14,'Emission Factors'!$C$14,0))))))))))))</f>
        <v>0</v>
      </c>
      <c r="Z91" s="130" t="e">
        <f>IF(AND($E$8&lt;&gt;"",$E$10&lt;&gt;""),$E$8*AF91/#REF!,IF($D$15="AK",#REF!*0.000001,IF($D$15="DC",#REF!*0.000001,IF($D$15="HI",#REF!*0.000001,IF($D$15="PR",#REF!*0.000001,(VLOOKUP($D$15,'Grid Emission Forecast'!$B$4:$AF$52,MATCH(T91,'Grid Emission Forecast'!$B$4:$AF$4,0),FALSE)*0.000001)*(1-($E$21/100)))))))</f>
        <v>#N/A</v>
      </c>
      <c r="AA91" s="129" t="e">
        <f>IF($D$15="AK",#REF!*0.000001,IF($D$15="DC",#REF!*0.000001,IF($D$15="HI",#REF!*0.000001,IF($D$15="PR",#REF!*0.000001,(VLOOKUP($D$15,'Grid Emission Forecast'!$B$57:$AF$105,MATCH(T91,'Grid Emission Forecast'!$B$57:$AF$57,0),FALSE)*0.000001)*(1-($E$21/100))))))</f>
        <v>#N/A</v>
      </c>
      <c r="AB91" s="131" t="e">
        <f>IF($E$17=$DD$7,'Emission Factors'!$C$3,IF($E$17=$DD$8,Z91,IF($E$17=$DD$9,AA91,Z91)))</f>
        <v>#N/A</v>
      </c>
      <c r="AC91" s="129">
        <f>IF(I91='Emission Factors'!$B$3,AB91,IF(I91='Emission Factors'!$B$4,'Emission Factors'!$C$4,IF(I91='Emission Factors'!$B$5,'Emission Factors'!$C$5,IF(I91='Emission Factors'!$B$6,'Emission Factors'!$C$6,IF(I91='Emission Factors'!$B$7,'Emission Factors'!$C$7,IF(I91='Emission Factors'!$B$8,'Emission Factors'!$C$8,IF(I91='Emission Factors'!$B$9,'Emission Factors'!$C$9,IF(I91='Emission Factors'!$B$10,'Emission Factors'!$C$10,IF(I91='Emission Factors'!$B$11,'Emission Factors'!$C$11,IF(I91='Emission Factors'!$B$12,'Emission Factors'!$C$12,IF(I91='Emission Factors'!$B$13,'Emission Factors'!$C$13,IF(I91='Emission Factors'!$B$14,'Emission Factors'!$C$14,0))))))))))))</f>
        <v>0</v>
      </c>
      <c r="AD91" s="138" t="str">
        <f t="shared" si="23"/>
        <v/>
      </c>
      <c r="AE91" s="29" t="str">
        <f t="shared" si="13"/>
        <v/>
      </c>
      <c r="AF91" s="103">
        <f t="shared" si="24"/>
        <v>0</v>
      </c>
      <c r="AG91" s="138" t="e">
        <f t="shared" si="25"/>
        <v>#VALUE!</v>
      </c>
      <c r="AH91" s="119" t="e">
        <f t="shared" si="26"/>
        <v>#VALUE!</v>
      </c>
      <c r="AI91" s="139" t="e">
        <f t="shared" si="27"/>
        <v>#VALUE!</v>
      </c>
      <c r="AJ91" s="119" t="e">
        <f t="shared" si="28"/>
        <v>#VALUE!</v>
      </c>
      <c r="AK91" s="119" t="e">
        <f t="shared" si="29"/>
        <v>#VALUE!</v>
      </c>
      <c r="AL91" s="139" t="e">
        <f t="shared" si="30"/>
        <v>#VALUE!</v>
      </c>
      <c r="AM91" s="102" t="str">
        <f t="shared" si="32"/>
        <v/>
      </c>
      <c r="AN91" s="65" t="str">
        <f t="shared" si="14"/>
        <v/>
      </c>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row>
    <row r="92" spans="2:99" x14ac:dyDescent="0.35">
      <c r="B92" s="169"/>
      <c r="C92" s="97"/>
      <c r="D92" s="6" t="str">
        <f t="shared" si="18"/>
        <v/>
      </c>
      <c r="E92" s="68"/>
      <c r="F92" s="110"/>
      <c r="G92" s="55"/>
      <c r="H92" s="55"/>
      <c r="I92" s="8"/>
      <c r="J92" s="113"/>
      <c r="K92" s="40"/>
      <c r="L92" s="40"/>
      <c r="M92" s="40"/>
      <c r="N92" s="40"/>
      <c r="O92" s="33"/>
      <c r="P92" s="8"/>
      <c r="Q92" s="8"/>
      <c r="R92" s="55"/>
      <c r="S92" s="71" t="str">
        <f t="shared" si="19"/>
        <v/>
      </c>
      <c r="T92" s="98" t="str">
        <f t="shared" si="31"/>
        <v/>
      </c>
      <c r="U92" s="62" t="str">
        <f t="shared" si="20"/>
        <v/>
      </c>
      <c r="V92" s="62" t="str">
        <f t="shared" si="21"/>
        <v/>
      </c>
      <c r="W92" s="116" t="str">
        <f t="shared" si="22"/>
        <v/>
      </c>
      <c r="X92" s="128">
        <f>IF(G92='Emission Factors'!$B$3,AB92,IF(G92='Emission Factors'!$B$4,'Emission Factors'!$C$4,IF(G92='Emission Factors'!$B$5,'Emission Factors'!$C$5,IF(G92='Emission Factors'!$B$6,'Emission Factors'!$C$6,IF(G92='Emission Factors'!$B$7,'Emission Factors'!$C$7,IF(G92='Emission Factors'!$B$8,'Emission Factors'!$C$8,IF(G92='Emission Factors'!$B$9,'Emission Factors'!$C$9,IF(G92='Emission Factors'!$B$10,'Emission Factors'!$C$10,IF(G92='Emission Factors'!$B$11,'Emission Factors'!$C$11,IF(G92='Emission Factors'!$B$12,'Emission Factors'!$C$12,IF(G92='Emission Factors'!$B$13,'Emission Factors'!$C$13,IF(G92='Emission Factors'!$B$14,'Emission Factors'!$C$14,0))))))))))))</f>
        <v>0</v>
      </c>
      <c r="Y92" s="129">
        <f>IF(H92='Emission Factors'!$B$3,AB92,IF(H92='Emission Factors'!$B$4,'Emission Factors'!$C$4,IF(H92='Emission Factors'!$B$5,'Emission Factors'!$C$5,IF(H92='Emission Factors'!$B$6,'Emission Factors'!$C$6,IF(H92='Emission Factors'!$B$7,'Emission Factors'!$C$7,IF(H92='Emission Factors'!$B$8,'Emission Factors'!$C$8,IF(H92='Emission Factors'!$B$9,'Emission Factors'!$C$9,IF(H92='Emission Factors'!$B$10,'Emission Factors'!$C$10,IF(H92='Emission Factors'!$B$11,'Emission Factors'!$C$11,IF(H92='Emission Factors'!$B$12,'Emission Factors'!$C$12,IF(H92='Emission Factors'!$B$13,'Emission Factors'!$C$13,IF(H92='Emission Factors'!$B$14,'Emission Factors'!$C$14,0))))))))))))</f>
        <v>0</v>
      </c>
      <c r="Z92" s="130" t="e">
        <f>IF(AND($E$8&lt;&gt;"",$E$10&lt;&gt;""),$E$8*AF92/#REF!,IF($D$15="AK",#REF!*0.000001,IF($D$15="DC",#REF!*0.000001,IF($D$15="HI",#REF!*0.000001,IF($D$15="PR",#REF!*0.000001,(VLOOKUP($D$15,'Grid Emission Forecast'!$B$4:$AF$52,MATCH(T92,'Grid Emission Forecast'!$B$4:$AF$4,0),FALSE)*0.000001)*(1-($E$21/100)))))))</f>
        <v>#N/A</v>
      </c>
      <c r="AA92" s="129" t="e">
        <f>IF($D$15="AK",#REF!*0.000001,IF($D$15="DC",#REF!*0.000001,IF($D$15="HI",#REF!*0.000001,IF($D$15="PR",#REF!*0.000001,(VLOOKUP($D$15,'Grid Emission Forecast'!$B$57:$AF$105,MATCH(T92,'Grid Emission Forecast'!$B$57:$AF$57,0),FALSE)*0.000001)*(1-($E$21/100))))))</f>
        <v>#N/A</v>
      </c>
      <c r="AB92" s="131" t="e">
        <f>IF($E$17=$DD$7,'Emission Factors'!$C$3,IF($E$17=$DD$8,Z92,IF($E$17=$DD$9,AA92,Z92)))</f>
        <v>#N/A</v>
      </c>
      <c r="AC92" s="129">
        <f>IF(I92='Emission Factors'!$B$3,AB92,IF(I92='Emission Factors'!$B$4,'Emission Factors'!$C$4,IF(I92='Emission Factors'!$B$5,'Emission Factors'!$C$5,IF(I92='Emission Factors'!$B$6,'Emission Factors'!$C$6,IF(I92='Emission Factors'!$B$7,'Emission Factors'!$C$7,IF(I92='Emission Factors'!$B$8,'Emission Factors'!$C$8,IF(I92='Emission Factors'!$B$9,'Emission Factors'!$C$9,IF(I92='Emission Factors'!$B$10,'Emission Factors'!$C$10,IF(I92='Emission Factors'!$B$11,'Emission Factors'!$C$11,IF(I92='Emission Factors'!$B$12,'Emission Factors'!$C$12,IF(I92='Emission Factors'!$B$13,'Emission Factors'!$C$13,IF(I92='Emission Factors'!$B$14,'Emission Factors'!$C$14,0))))))))))))</f>
        <v>0</v>
      </c>
      <c r="AD92" s="138" t="str">
        <f t="shared" si="23"/>
        <v/>
      </c>
      <c r="AE92" s="29" t="str">
        <f t="shared" si="13"/>
        <v/>
      </c>
      <c r="AF92" s="103">
        <f t="shared" si="24"/>
        <v>0</v>
      </c>
      <c r="AG92" s="138" t="e">
        <f t="shared" si="25"/>
        <v>#VALUE!</v>
      </c>
      <c r="AH92" s="119" t="e">
        <f t="shared" si="26"/>
        <v>#VALUE!</v>
      </c>
      <c r="AI92" s="139" t="e">
        <f t="shared" si="27"/>
        <v>#VALUE!</v>
      </c>
      <c r="AJ92" s="119" t="e">
        <f t="shared" si="28"/>
        <v>#VALUE!</v>
      </c>
      <c r="AK92" s="119" t="e">
        <f t="shared" si="29"/>
        <v>#VALUE!</v>
      </c>
      <c r="AL92" s="139" t="e">
        <f t="shared" si="30"/>
        <v>#VALUE!</v>
      </c>
      <c r="AM92" s="102" t="str">
        <f t="shared" si="32"/>
        <v/>
      </c>
      <c r="AN92" s="65" t="str">
        <f t="shared" si="14"/>
        <v/>
      </c>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row>
    <row r="93" spans="2:99" x14ac:dyDescent="0.35">
      <c r="B93" s="169"/>
      <c r="C93" s="97"/>
      <c r="D93" s="6" t="str">
        <f t="shared" si="18"/>
        <v/>
      </c>
      <c r="E93" s="68"/>
      <c r="F93" s="110"/>
      <c r="G93" s="55"/>
      <c r="H93" s="55"/>
      <c r="I93" s="8"/>
      <c r="J93" s="113"/>
      <c r="K93" s="40"/>
      <c r="L93" s="40"/>
      <c r="M93" s="40"/>
      <c r="N93" s="40"/>
      <c r="O93" s="33"/>
      <c r="P93" s="8"/>
      <c r="Q93" s="8"/>
      <c r="R93" s="55"/>
      <c r="S93" s="71" t="str">
        <f t="shared" si="19"/>
        <v/>
      </c>
      <c r="T93" s="98" t="str">
        <f t="shared" si="31"/>
        <v/>
      </c>
      <c r="U93" s="62" t="str">
        <f t="shared" si="20"/>
        <v/>
      </c>
      <c r="V93" s="62" t="str">
        <f t="shared" si="21"/>
        <v/>
      </c>
      <c r="W93" s="116" t="str">
        <f t="shared" si="22"/>
        <v/>
      </c>
      <c r="X93" s="128">
        <f>IF(G93='Emission Factors'!$B$3,AB93,IF(G93='Emission Factors'!$B$4,'Emission Factors'!$C$4,IF(G93='Emission Factors'!$B$5,'Emission Factors'!$C$5,IF(G93='Emission Factors'!$B$6,'Emission Factors'!$C$6,IF(G93='Emission Factors'!$B$7,'Emission Factors'!$C$7,IF(G93='Emission Factors'!$B$8,'Emission Factors'!$C$8,IF(G93='Emission Factors'!$B$9,'Emission Factors'!$C$9,IF(G93='Emission Factors'!$B$10,'Emission Factors'!$C$10,IF(G93='Emission Factors'!$B$11,'Emission Factors'!$C$11,IF(G93='Emission Factors'!$B$12,'Emission Factors'!$C$12,IF(G93='Emission Factors'!$B$13,'Emission Factors'!$C$13,IF(G93='Emission Factors'!$B$14,'Emission Factors'!$C$14,0))))))))))))</f>
        <v>0</v>
      </c>
      <c r="Y93" s="129">
        <f>IF(H93='Emission Factors'!$B$3,AB93,IF(H93='Emission Factors'!$B$4,'Emission Factors'!$C$4,IF(H93='Emission Factors'!$B$5,'Emission Factors'!$C$5,IF(H93='Emission Factors'!$B$6,'Emission Factors'!$C$6,IF(H93='Emission Factors'!$B$7,'Emission Factors'!$C$7,IF(H93='Emission Factors'!$B$8,'Emission Factors'!$C$8,IF(H93='Emission Factors'!$B$9,'Emission Factors'!$C$9,IF(H93='Emission Factors'!$B$10,'Emission Factors'!$C$10,IF(H93='Emission Factors'!$B$11,'Emission Factors'!$C$11,IF(H93='Emission Factors'!$B$12,'Emission Factors'!$C$12,IF(H93='Emission Factors'!$B$13,'Emission Factors'!$C$13,IF(H93='Emission Factors'!$B$14,'Emission Factors'!$C$14,0))))))))))))</f>
        <v>0</v>
      </c>
      <c r="Z93" s="130" t="e">
        <f>IF(AND($E$8&lt;&gt;"",$E$10&lt;&gt;""),$E$8*AF93/#REF!,IF($D$15="AK",#REF!*0.000001,IF($D$15="DC",#REF!*0.000001,IF($D$15="HI",#REF!*0.000001,IF($D$15="PR",#REF!*0.000001,(VLOOKUP($D$15,'Grid Emission Forecast'!$B$4:$AF$52,MATCH(T93,'Grid Emission Forecast'!$B$4:$AF$4,0),FALSE)*0.000001)*(1-($E$21/100)))))))</f>
        <v>#N/A</v>
      </c>
      <c r="AA93" s="129" t="e">
        <f>IF($D$15="AK",#REF!*0.000001,IF($D$15="DC",#REF!*0.000001,IF($D$15="HI",#REF!*0.000001,IF($D$15="PR",#REF!*0.000001,(VLOOKUP($D$15,'Grid Emission Forecast'!$B$57:$AF$105,MATCH(T93,'Grid Emission Forecast'!$B$57:$AF$57,0),FALSE)*0.000001)*(1-($E$21/100))))))</f>
        <v>#N/A</v>
      </c>
      <c r="AB93" s="131" t="e">
        <f>IF($E$17=$DD$7,'Emission Factors'!$C$3,IF($E$17=$DD$8,Z93,IF($E$17=$DD$9,AA93,Z93)))</f>
        <v>#N/A</v>
      </c>
      <c r="AC93" s="129">
        <f>IF(I93='Emission Factors'!$B$3,AB93,IF(I93='Emission Factors'!$B$4,'Emission Factors'!$C$4,IF(I93='Emission Factors'!$B$5,'Emission Factors'!$C$5,IF(I93='Emission Factors'!$B$6,'Emission Factors'!$C$6,IF(I93='Emission Factors'!$B$7,'Emission Factors'!$C$7,IF(I93='Emission Factors'!$B$8,'Emission Factors'!$C$8,IF(I93='Emission Factors'!$B$9,'Emission Factors'!$C$9,IF(I93='Emission Factors'!$B$10,'Emission Factors'!$C$10,IF(I93='Emission Factors'!$B$11,'Emission Factors'!$C$11,IF(I93='Emission Factors'!$B$12,'Emission Factors'!$C$12,IF(I93='Emission Factors'!$B$13,'Emission Factors'!$C$13,IF(I93='Emission Factors'!$B$14,'Emission Factors'!$C$14,0))))))))))))</f>
        <v>0</v>
      </c>
      <c r="AD93" s="138" t="str">
        <f t="shared" si="23"/>
        <v/>
      </c>
      <c r="AE93" s="29" t="str">
        <f t="shared" si="13"/>
        <v/>
      </c>
      <c r="AF93" s="103">
        <f t="shared" si="24"/>
        <v>0</v>
      </c>
      <c r="AG93" s="138" t="e">
        <f t="shared" si="25"/>
        <v>#VALUE!</v>
      </c>
      <c r="AH93" s="119" t="e">
        <f t="shared" si="26"/>
        <v>#VALUE!</v>
      </c>
      <c r="AI93" s="139" t="e">
        <f t="shared" si="27"/>
        <v>#VALUE!</v>
      </c>
      <c r="AJ93" s="119" t="e">
        <f t="shared" si="28"/>
        <v>#VALUE!</v>
      </c>
      <c r="AK93" s="119" t="e">
        <f t="shared" si="29"/>
        <v>#VALUE!</v>
      </c>
      <c r="AL93" s="139" t="e">
        <f t="shared" si="30"/>
        <v>#VALUE!</v>
      </c>
      <c r="AM93" s="102" t="str">
        <f t="shared" si="32"/>
        <v/>
      </c>
      <c r="AN93" s="65" t="str">
        <f t="shared" si="14"/>
        <v/>
      </c>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row>
    <row r="94" spans="2:99" ht="15" thickBot="1" x14ac:dyDescent="0.4">
      <c r="B94" s="169"/>
      <c r="C94" s="97"/>
      <c r="D94" s="11" t="str">
        <f t="shared" si="18"/>
        <v/>
      </c>
      <c r="E94" s="69"/>
      <c r="F94" s="111"/>
      <c r="G94" s="56"/>
      <c r="H94" s="56"/>
      <c r="I94" s="12"/>
      <c r="J94" s="114"/>
      <c r="K94" s="41"/>
      <c r="L94" s="41"/>
      <c r="M94" s="41"/>
      <c r="N94" s="41"/>
      <c r="O94" s="34"/>
      <c r="P94" s="12"/>
      <c r="Q94" s="12"/>
      <c r="R94" s="56"/>
      <c r="S94" s="72" t="str">
        <f t="shared" si="19"/>
        <v/>
      </c>
      <c r="T94" s="99" t="str">
        <f t="shared" si="31"/>
        <v/>
      </c>
      <c r="U94" s="63" t="str">
        <f t="shared" si="20"/>
        <v/>
      </c>
      <c r="V94" s="63" t="str">
        <f t="shared" si="21"/>
        <v/>
      </c>
      <c r="W94" s="117" t="str">
        <f t="shared" si="22"/>
        <v/>
      </c>
      <c r="X94" s="132">
        <f>IF(G94='Emission Factors'!$B$3,AB94,IF(G94='Emission Factors'!$B$4,'Emission Factors'!$C$4,IF(G94='Emission Factors'!$B$5,'Emission Factors'!$C$5,IF(G94='Emission Factors'!$B$6,'Emission Factors'!$C$6,IF(G94='Emission Factors'!$B$7,'Emission Factors'!$C$7,IF(G94='Emission Factors'!$B$8,'Emission Factors'!$C$8,IF(G94='Emission Factors'!$B$9,'Emission Factors'!$C$9,IF(G94='Emission Factors'!$B$10,'Emission Factors'!$C$10,IF(G94='Emission Factors'!$B$11,'Emission Factors'!$C$11,IF(G94='Emission Factors'!$B$12,'Emission Factors'!$C$12,IF(G94='Emission Factors'!$B$13,'Emission Factors'!$C$13,IF(G94='Emission Factors'!$B$14,'Emission Factors'!$C$14,0))))))))))))</f>
        <v>0</v>
      </c>
      <c r="Y94" s="133">
        <f>IF(H94='Emission Factors'!$B$3,AB94,IF(H94='Emission Factors'!$B$4,'Emission Factors'!$C$4,IF(H94='Emission Factors'!$B$5,'Emission Factors'!$C$5,IF(H94='Emission Factors'!$B$6,'Emission Factors'!$C$6,IF(H94='Emission Factors'!$B$7,'Emission Factors'!$C$7,IF(H94='Emission Factors'!$B$8,'Emission Factors'!$C$8,IF(H94='Emission Factors'!$B$9,'Emission Factors'!$C$9,IF(H94='Emission Factors'!$B$10,'Emission Factors'!$C$10,IF(H94='Emission Factors'!$B$11,'Emission Factors'!$C$11,IF(H94='Emission Factors'!$B$12,'Emission Factors'!$C$12,IF(H94='Emission Factors'!$B$13,'Emission Factors'!$C$13,IF(H94='Emission Factors'!$B$14,'Emission Factors'!$C$14,0))))))))))))</f>
        <v>0</v>
      </c>
      <c r="Z94" s="134" t="e">
        <f>IF(AND($E$8&lt;&gt;"",$E$10&lt;&gt;""),$E$8*AF94/#REF!,IF($D$15="AK",#REF!*0.000001,IF($D$15="DC",#REF!*0.000001,IF($D$15="HI",#REF!*0.000001,IF($D$15="PR",#REF!*0.000001,(VLOOKUP($D$15,'Grid Emission Forecast'!$B$4:$AF$52,MATCH(T94,'Grid Emission Forecast'!$B$4:$AF$4,0),FALSE)*0.000001)*(1-($E$21/100)))))))</f>
        <v>#N/A</v>
      </c>
      <c r="AA94" s="133" t="e">
        <f>IF($D$15="AK",#REF!*0.000001,IF($D$15="DC",#REF!*0.000001,IF($D$15="HI",#REF!*0.000001,IF($D$15="PR",#REF!*0.000001,(VLOOKUP($D$15,'Grid Emission Forecast'!$B$57:$AF$105,MATCH(T94,'Grid Emission Forecast'!$B$57:$AF$57,0),FALSE)*0.000001)*(1-($E$21/100))))))</f>
        <v>#N/A</v>
      </c>
      <c r="AB94" s="135" t="e">
        <f>IF($E$17=$DD$7,'Emission Factors'!$C$3,IF($E$17=$DD$8,Z94,IF($E$17=$DD$9,AA94,Z94)))</f>
        <v>#N/A</v>
      </c>
      <c r="AC94" s="133">
        <f>IF(I94='Emission Factors'!$B$3,AB94,IF(I94='Emission Factors'!$B$4,'Emission Factors'!$C$4,IF(I94='Emission Factors'!$B$5,'Emission Factors'!$C$5,IF(I94='Emission Factors'!$B$6,'Emission Factors'!$C$6,IF(I94='Emission Factors'!$B$7,'Emission Factors'!$C$7,IF(I94='Emission Factors'!$B$8,'Emission Factors'!$C$8,IF(I94='Emission Factors'!$B$9,'Emission Factors'!$C$9,IF(I94='Emission Factors'!$B$10,'Emission Factors'!$C$10,IF(I94='Emission Factors'!$B$11,'Emission Factors'!$C$11,IF(I94='Emission Factors'!$B$12,'Emission Factors'!$C$12,IF(I94='Emission Factors'!$B$13,'Emission Factors'!$C$13,IF(I94='Emission Factors'!$B$14,'Emission Factors'!$C$14,0))))))))))))</f>
        <v>0</v>
      </c>
      <c r="AD94" s="140" t="str">
        <f t="shared" si="23"/>
        <v/>
      </c>
      <c r="AE94" s="30" t="str">
        <f t="shared" si="13"/>
        <v/>
      </c>
      <c r="AF94" s="105">
        <f t="shared" si="24"/>
        <v>0</v>
      </c>
      <c r="AG94" s="140" t="e">
        <f t="shared" si="25"/>
        <v>#VALUE!</v>
      </c>
      <c r="AH94" s="120" t="e">
        <f t="shared" si="26"/>
        <v>#VALUE!</v>
      </c>
      <c r="AI94" s="141" t="e">
        <f t="shared" si="27"/>
        <v>#VALUE!</v>
      </c>
      <c r="AJ94" s="120" t="e">
        <f t="shared" si="28"/>
        <v>#VALUE!</v>
      </c>
      <c r="AK94" s="120" t="e">
        <f t="shared" si="29"/>
        <v>#VALUE!</v>
      </c>
      <c r="AL94" s="141" t="e">
        <f t="shared" si="30"/>
        <v>#VALUE!</v>
      </c>
      <c r="AM94" s="77" t="str">
        <f t="shared" si="32"/>
        <v/>
      </c>
      <c r="AN94" s="66" t="str">
        <f t="shared" si="14"/>
        <v/>
      </c>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row>
    <row r="95" spans="2:99" x14ac:dyDescent="0.35">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row>
    <row r="96" spans="2:99" x14ac:dyDescent="0.35">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row>
    <row r="97" spans="2:99" x14ac:dyDescent="0.35">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row>
    <row r="98" spans="2:99" x14ac:dyDescent="0.35">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row>
    <row r="99" spans="2:99" x14ac:dyDescent="0.35">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row>
    <row r="100" spans="2:99" x14ac:dyDescent="0.35">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row>
    <row r="101" spans="2:99" x14ac:dyDescent="0.35">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row>
    <row r="102" spans="2:99" x14ac:dyDescent="0.35">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row>
    <row r="103" spans="2:99" x14ac:dyDescent="0.35">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row>
    <row r="104" spans="2:99" x14ac:dyDescent="0.35">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row>
    <row r="105" spans="2:99" x14ac:dyDescent="0.35">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row>
    <row r="106" spans="2:99" x14ac:dyDescent="0.35">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row>
    <row r="107" spans="2:99" x14ac:dyDescent="0.35">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row>
    <row r="108" spans="2:99" x14ac:dyDescent="0.35">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row>
    <row r="109" spans="2:99" x14ac:dyDescent="0.35">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row>
    <row r="110" spans="2:99" x14ac:dyDescent="0.35">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row>
    <row r="111" spans="2:99" x14ac:dyDescent="0.35">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row>
    <row r="112" spans="2:99" x14ac:dyDescent="0.35">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row>
    <row r="113" spans="2:99" x14ac:dyDescent="0.35">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row>
    <row r="114" spans="2:99" x14ac:dyDescent="0.35">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row>
    <row r="115" spans="2:99" x14ac:dyDescent="0.35">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row>
    <row r="116" spans="2:99" x14ac:dyDescent="0.35">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row>
    <row r="117" spans="2:99" x14ac:dyDescent="0.35">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row>
    <row r="118" spans="2:99" x14ac:dyDescent="0.35">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row>
    <row r="119" spans="2:99" x14ac:dyDescent="0.35">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row>
    <row r="120" spans="2:99" x14ac:dyDescent="0.35">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row>
    <row r="121" spans="2:99" x14ac:dyDescent="0.35">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row>
    <row r="122" spans="2:99" x14ac:dyDescent="0.35">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row>
    <row r="123" spans="2:99" x14ac:dyDescent="0.35">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row>
    <row r="124" spans="2:99" x14ac:dyDescent="0.35">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row>
    <row r="125" spans="2:99" x14ac:dyDescent="0.35">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row>
    <row r="126" spans="2:99" x14ac:dyDescent="0.35">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row>
    <row r="127" spans="2:99" x14ac:dyDescent="0.35">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row>
    <row r="128" spans="2:99" x14ac:dyDescent="0.35">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row>
    <row r="129" spans="2:99" x14ac:dyDescent="0.35">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row>
    <row r="130" spans="2:99" x14ac:dyDescent="0.35">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row>
    <row r="131" spans="2:99" x14ac:dyDescent="0.35">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row>
    <row r="132" spans="2:99" x14ac:dyDescent="0.35">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row>
    <row r="133" spans="2:99" x14ac:dyDescent="0.35">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row>
    <row r="134" spans="2:99" x14ac:dyDescent="0.35">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row>
    <row r="135" spans="2:99" x14ac:dyDescent="0.35">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row>
    <row r="136" spans="2:99" x14ac:dyDescent="0.35">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row>
    <row r="137" spans="2:99" x14ac:dyDescent="0.35">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row>
    <row r="138" spans="2:99" x14ac:dyDescent="0.35">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row>
    <row r="139" spans="2:99" x14ac:dyDescent="0.35">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row>
    <row r="140" spans="2:99" x14ac:dyDescent="0.35">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row>
    <row r="141" spans="2:99" x14ac:dyDescent="0.35">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row>
    <row r="142" spans="2:99" x14ac:dyDescent="0.35">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row>
    <row r="143" spans="2:99" x14ac:dyDescent="0.35">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row>
    <row r="144" spans="2:99" x14ac:dyDescent="0.35">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row>
    <row r="145" spans="2:99" x14ac:dyDescent="0.35">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row>
    <row r="146" spans="2:99" x14ac:dyDescent="0.35">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row>
    <row r="147" spans="2:99" x14ac:dyDescent="0.35">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row>
    <row r="148" spans="2:99" x14ac:dyDescent="0.35">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row>
    <row r="149" spans="2:99" x14ac:dyDescent="0.35">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row>
    <row r="150" spans="2:99" x14ac:dyDescent="0.35">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row>
    <row r="151" spans="2:99" x14ac:dyDescent="0.35">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row>
    <row r="152" spans="2:99" x14ac:dyDescent="0.35">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row>
    <row r="153" spans="2:99" x14ac:dyDescent="0.35">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row>
    <row r="154" spans="2:99" x14ac:dyDescent="0.35">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row>
    <row r="155" spans="2:99" x14ac:dyDescent="0.35">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row>
    <row r="156" spans="2:99" x14ac:dyDescent="0.35">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row>
    <row r="157" spans="2:99" x14ac:dyDescent="0.35">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row>
    <row r="158" spans="2:99" x14ac:dyDescent="0.35">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row>
    <row r="159" spans="2:99" x14ac:dyDescent="0.35">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row>
    <row r="160" spans="2:99" x14ac:dyDescent="0.35">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row>
    <row r="161" spans="2:99" x14ac:dyDescent="0.35">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row>
    <row r="162" spans="2:99" x14ac:dyDescent="0.35">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row>
    <row r="163" spans="2:99" x14ac:dyDescent="0.35">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row>
    <row r="164" spans="2:99" x14ac:dyDescent="0.35">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row>
    <row r="165" spans="2:99" x14ac:dyDescent="0.35">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row>
    <row r="166" spans="2:99" x14ac:dyDescent="0.35">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row>
    <row r="167" spans="2:99" x14ac:dyDescent="0.35">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row>
    <row r="168" spans="2:99" x14ac:dyDescent="0.35">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row>
    <row r="169" spans="2:99" x14ac:dyDescent="0.35">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row>
    <row r="170" spans="2:99" x14ac:dyDescent="0.35">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row>
    <row r="171" spans="2:99" x14ac:dyDescent="0.35">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row>
    <row r="172" spans="2:99" x14ac:dyDescent="0.35">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row>
    <row r="173" spans="2:99" x14ac:dyDescent="0.35">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row>
    <row r="174" spans="2:99" x14ac:dyDescent="0.35">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row>
    <row r="175" spans="2:99" x14ac:dyDescent="0.35">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row>
    <row r="176" spans="2:99" x14ac:dyDescent="0.35">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row>
    <row r="177" spans="2:99" x14ac:dyDescent="0.35">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row>
    <row r="178" spans="2:99" x14ac:dyDescent="0.35">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row>
    <row r="179" spans="2:99" x14ac:dyDescent="0.35">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row>
    <row r="180" spans="2:99" x14ac:dyDescent="0.35">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row>
    <row r="181" spans="2:99" x14ac:dyDescent="0.35">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row>
    <row r="182" spans="2:99" x14ac:dyDescent="0.35">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row>
    <row r="183" spans="2:99" x14ac:dyDescent="0.35">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row>
    <row r="184" spans="2:99" x14ac:dyDescent="0.35">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row>
    <row r="185" spans="2:99" x14ac:dyDescent="0.35">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row>
    <row r="186" spans="2:99" x14ac:dyDescent="0.35">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row>
    <row r="187" spans="2:99" x14ac:dyDescent="0.35">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row>
    <row r="188" spans="2:99" x14ac:dyDescent="0.35">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row>
    <row r="189" spans="2:99" x14ac:dyDescent="0.35">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row>
    <row r="190" spans="2:99" x14ac:dyDescent="0.35">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row>
    <row r="191" spans="2:99" x14ac:dyDescent="0.35">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row>
    <row r="192" spans="2:99" x14ac:dyDescent="0.35">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row>
    <row r="193" spans="2:99" x14ac:dyDescent="0.35">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row>
    <row r="194" spans="2:99" x14ac:dyDescent="0.35">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row>
    <row r="195" spans="2:99" x14ac:dyDescent="0.35">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row>
    <row r="196" spans="2:99" x14ac:dyDescent="0.35">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row>
    <row r="197" spans="2:99" x14ac:dyDescent="0.35">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row>
    <row r="198" spans="2:99" x14ac:dyDescent="0.35">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row>
    <row r="199" spans="2:99" x14ac:dyDescent="0.35">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row>
    <row r="200" spans="2:99" x14ac:dyDescent="0.35">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row>
    <row r="201" spans="2:99" x14ac:dyDescent="0.35">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row>
    <row r="202" spans="2:99" x14ac:dyDescent="0.35">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row>
    <row r="203" spans="2:99" x14ac:dyDescent="0.35">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row>
    <row r="204" spans="2:99" x14ac:dyDescent="0.35">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row>
    <row r="205" spans="2:99" x14ac:dyDescent="0.35">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row>
    <row r="206" spans="2:99" x14ac:dyDescent="0.35">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row>
    <row r="207" spans="2:99" x14ac:dyDescent="0.35">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row>
    <row r="208" spans="2:99" x14ac:dyDescent="0.35">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row>
    <row r="209" spans="2:99" x14ac:dyDescent="0.35">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row>
    <row r="210" spans="2:99" x14ac:dyDescent="0.35">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row>
    <row r="211" spans="2:99" x14ac:dyDescent="0.35">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row>
    <row r="212" spans="2:99" x14ac:dyDescent="0.35">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row>
    <row r="213" spans="2:99" x14ac:dyDescent="0.35">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row>
    <row r="214" spans="2:99" x14ac:dyDescent="0.35">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row>
    <row r="215" spans="2:99" x14ac:dyDescent="0.35">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row>
    <row r="216" spans="2:99" x14ac:dyDescent="0.35">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row>
    <row r="217" spans="2:99" x14ac:dyDescent="0.35">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row>
    <row r="218" spans="2:99" x14ac:dyDescent="0.35">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row>
    <row r="219" spans="2:99" x14ac:dyDescent="0.35">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row>
    <row r="220" spans="2:99" x14ac:dyDescent="0.35">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row>
    <row r="221" spans="2:99" x14ac:dyDescent="0.35">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row>
    <row r="222" spans="2:99" x14ac:dyDescent="0.35">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row>
    <row r="223" spans="2:99" x14ac:dyDescent="0.35">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row>
    <row r="224" spans="2:99" x14ac:dyDescent="0.35">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row>
    <row r="225" spans="2:99" x14ac:dyDescent="0.35">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row>
    <row r="226" spans="2:99" x14ac:dyDescent="0.35">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row>
    <row r="227" spans="2:99" x14ac:dyDescent="0.35">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row>
    <row r="228" spans="2:99" x14ac:dyDescent="0.35">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row>
    <row r="229" spans="2:99" x14ac:dyDescent="0.35">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row>
    <row r="230" spans="2:99" x14ac:dyDescent="0.35">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row>
    <row r="231" spans="2:99" x14ac:dyDescent="0.35">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row>
    <row r="232" spans="2:99" x14ac:dyDescent="0.35">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row>
    <row r="233" spans="2:99" x14ac:dyDescent="0.35">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row>
    <row r="234" spans="2:99" x14ac:dyDescent="0.35">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row>
    <row r="235" spans="2:99" x14ac:dyDescent="0.35">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row>
    <row r="236" spans="2:99" x14ac:dyDescent="0.35">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row>
    <row r="237" spans="2:99" x14ac:dyDescent="0.35">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row>
    <row r="238" spans="2:99" x14ac:dyDescent="0.35">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row>
    <row r="239" spans="2:99" x14ac:dyDescent="0.35">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row>
    <row r="240" spans="2:99" x14ac:dyDescent="0.35">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row>
    <row r="241" spans="2:99" x14ac:dyDescent="0.35">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row>
    <row r="242" spans="2:99" x14ac:dyDescent="0.35">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row>
    <row r="243" spans="2:99" x14ac:dyDescent="0.35">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row>
    <row r="244" spans="2:99" x14ac:dyDescent="0.35">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row>
    <row r="245" spans="2:99" x14ac:dyDescent="0.35">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row>
    <row r="246" spans="2:99" x14ac:dyDescent="0.35">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row>
    <row r="247" spans="2:99" x14ac:dyDescent="0.35">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row>
    <row r="248" spans="2:99" x14ac:dyDescent="0.35">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row>
    <row r="249" spans="2:99" x14ac:dyDescent="0.35">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row>
    <row r="250" spans="2:99" x14ac:dyDescent="0.35">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row>
    <row r="251" spans="2:99" x14ac:dyDescent="0.35">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row>
    <row r="252" spans="2:99" x14ac:dyDescent="0.35">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row>
    <row r="253" spans="2:99" x14ac:dyDescent="0.35">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row>
    <row r="254" spans="2:99" x14ac:dyDescent="0.35">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row>
    <row r="255" spans="2:99" x14ac:dyDescent="0.35">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row>
    <row r="256" spans="2:99" x14ac:dyDescent="0.35">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c r="CT256" s="9"/>
      <c r="CU256" s="9"/>
    </row>
    <row r="257" spans="2:99" x14ac:dyDescent="0.35">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c r="CT257" s="9"/>
      <c r="CU257" s="9"/>
    </row>
    <row r="258" spans="2:99" x14ac:dyDescent="0.35">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row>
    <row r="259" spans="2:99" x14ac:dyDescent="0.35">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row>
    <row r="260" spans="2:99" x14ac:dyDescent="0.35">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row>
    <row r="261" spans="2:99" x14ac:dyDescent="0.35">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c r="CT261" s="9"/>
      <c r="CU261" s="9"/>
    </row>
    <row r="262" spans="2:99" x14ac:dyDescent="0.35">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row>
    <row r="263" spans="2:99" x14ac:dyDescent="0.35">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row>
    <row r="264" spans="2:99" x14ac:dyDescent="0.35">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row>
    <row r="265" spans="2:99" x14ac:dyDescent="0.35">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row>
    <row r="266" spans="2:99" x14ac:dyDescent="0.35">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row>
    <row r="267" spans="2:99" x14ac:dyDescent="0.35">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row>
    <row r="268" spans="2:99" x14ac:dyDescent="0.35">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row>
    <row r="269" spans="2:99" x14ac:dyDescent="0.35">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c r="CT269" s="9"/>
      <c r="CU269" s="9"/>
    </row>
    <row r="270" spans="2:99" x14ac:dyDescent="0.35">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row>
    <row r="271" spans="2:99" x14ac:dyDescent="0.35">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row>
    <row r="272" spans="2:99" x14ac:dyDescent="0.35">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row>
    <row r="273" spans="2:99" x14ac:dyDescent="0.35">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c r="CT273" s="9"/>
      <c r="CU273" s="9"/>
    </row>
    <row r="274" spans="2:99" x14ac:dyDescent="0.35">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row>
    <row r="275" spans="2:99" x14ac:dyDescent="0.35">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row>
    <row r="276" spans="2:99" x14ac:dyDescent="0.35">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row>
    <row r="277" spans="2:99" x14ac:dyDescent="0.35">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row>
    <row r="278" spans="2:99" x14ac:dyDescent="0.35">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row>
    <row r="279" spans="2:99" x14ac:dyDescent="0.35">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row>
    <row r="280" spans="2:99" x14ac:dyDescent="0.35">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c r="CT280" s="9"/>
      <c r="CU280" s="9"/>
    </row>
    <row r="281" spans="2:99" x14ac:dyDescent="0.35">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row>
    <row r="282" spans="2:99" x14ac:dyDescent="0.35">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row>
    <row r="283" spans="2:99" x14ac:dyDescent="0.35">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row>
    <row r="284" spans="2:99" x14ac:dyDescent="0.35">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row>
    <row r="285" spans="2:99" x14ac:dyDescent="0.35">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c r="CR285" s="9"/>
      <c r="CS285" s="9"/>
      <c r="CT285" s="9"/>
      <c r="CU285" s="9"/>
    </row>
    <row r="286" spans="2:99" x14ac:dyDescent="0.35">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row>
    <row r="287" spans="2:99" x14ac:dyDescent="0.35">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row>
    <row r="288" spans="2:99" x14ac:dyDescent="0.35">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row>
    <row r="289" spans="2:99" x14ac:dyDescent="0.35">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row>
    <row r="290" spans="2:99" x14ac:dyDescent="0.35">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row>
    <row r="291" spans="2:99" x14ac:dyDescent="0.35">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row>
    <row r="292" spans="2:99" x14ac:dyDescent="0.35">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row>
    <row r="293" spans="2:99" x14ac:dyDescent="0.35">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c r="CR293" s="9"/>
      <c r="CS293" s="9"/>
      <c r="CT293" s="9"/>
      <c r="CU293" s="9"/>
    </row>
    <row r="294" spans="2:99" x14ac:dyDescent="0.35">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row>
    <row r="295" spans="2:99" x14ac:dyDescent="0.35">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row>
    <row r="296" spans="2:99" x14ac:dyDescent="0.35">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row>
    <row r="297" spans="2:99" x14ac:dyDescent="0.35">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row>
    <row r="298" spans="2:99" x14ac:dyDescent="0.35">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c r="CR298" s="9"/>
      <c r="CS298" s="9"/>
      <c r="CT298" s="9"/>
      <c r="CU298" s="9"/>
    </row>
    <row r="299" spans="2:99" x14ac:dyDescent="0.35">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c r="CR299" s="9"/>
      <c r="CS299" s="9"/>
      <c r="CT299" s="9"/>
      <c r="CU299" s="9"/>
    </row>
    <row r="300" spans="2:99" x14ac:dyDescent="0.35">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c r="CR300" s="9"/>
      <c r="CS300" s="9"/>
      <c r="CT300" s="9"/>
      <c r="CU300" s="9"/>
    </row>
    <row r="301" spans="2:99" x14ac:dyDescent="0.35">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row>
    <row r="302" spans="2:99" x14ac:dyDescent="0.35">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row>
    <row r="303" spans="2:99" x14ac:dyDescent="0.35">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row>
    <row r="304" spans="2:99" x14ac:dyDescent="0.35">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row>
    <row r="305" spans="2:99" x14ac:dyDescent="0.35">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row>
    <row r="306" spans="2:99" x14ac:dyDescent="0.35">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row>
    <row r="307" spans="2:99" x14ac:dyDescent="0.35">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row>
    <row r="308" spans="2:99" x14ac:dyDescent="0.35">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row>
    <row r="309" spans="2:99" x14ac:dyDescent="0.35">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row>
    <row r="310" spans="2:99" x14ac:dyDescent="0.35">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row>
    <row r="311" spans="2:99" x14ac:dyDescent="0.35">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row>
    <row r="312" spans="2:99" x14ac:dyDescent="0.35">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row>
    <row r="313" spans="2:99" x14ac:dyDescent="0.35">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row>
    <row r="314" spans="2:99" x14ac:dyDescent="0.35">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row>
    <row r="315" spans="2:99" x14ac:dyDescent="0.35">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row>
    <row r="316" spans="2:99" x14ac:dyDescent="0.35">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row>
    <row r="317" spans="2:99" x14ac:dyDescent="0.35">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row>
    <row r="318" spans="2:99" x14ac:dyDescent="0.35">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row>
    <row r="319" spans="2:99" x14ac:dyDescent="0.35">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row>
    <row r="320" spans="2:99" x14ac:dyDescent="0.35">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row>
    <row r="321" spans="2:99" x14ac:dyDescent="0.35">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row>
    <row r="322" spans="2:99" x14ac:dyDescent="0.35">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row>
    <row r="323" spans="2:99" x14ac:dyDescent="0.35">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row>
    <row r="324" spans="2:99" x14ac:dyDescent="0.35">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row>
    <row r="325" spans="2:99" x14ac:dyDescent="0.35">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row>
    <row r="326" spans="2:99" x14ac:dyDescent="0.35">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row>
    <row r="327" spans="2:99" x14ac:dyDescent="0.35">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row>
    <row r="328" spans="2:99" x14ac:dyDescent="0.35">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row>
    <row r="329" spans="2:99" x14ac:dyDescent="0.35">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9"/>
      <c r="CQ329" s="9"/>
      <c r="CR329" s="9"/>
      <c r="CS329" s="9"/>
      <c r="CT329" s="9"/>
      <c r="CU329" s="9"/>
    </row>
    <row r="330" spans="2:99" x14ac:dyDescent="0.35">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c r="CR330" s="9"/>
      <c r="CS330" s="9"/>
      <c r="CT330" s="9"/>
      <c r="CU330" s="9"/>
    </row>
    <row r="331" spans="2:99" x14ac:dyDescent="0.35">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c r="CR331" s="9"/>
      <c r="CS331" s="9"/>
      <c r="CT331" s="9"/>
      <c r="CU331" s="9"/>
    </row>
    <row r="332" spans="2:99" x14ac:dyDescent="0.35">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c r="CR332" s="9"/>
      <c r="CS332" s="9"/>
      <c r="CT332" s="9"/>
      <c r="CU332" s="9"/>
    </row>
    <row r="333" spans="2:99" x14ac:dyDescent="0.35">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row>
    <row r="334" spans="2:99" x14ac:dyDescent="0.35">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row>
    <row r="335" spans="2:99" x14ac:dyDescent="0.35">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row>
    <row r="336" spans="2:99" x14ac:dyDescent="0.35">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row>
    <row r="337" spans="2:99" x14ac:dyDescent="0.35">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row>
    <row r="338" spans="2:99" x14ac:dyDescent="0.35">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row>
    <row r="339" spans="2:99" x14ac:dyDescent="0.35">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row>
    <row r="340" spans="2:99" x14ac:dyDescent="0.35">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row>
    <row r="341" spans="2:99" x14ac:dyDescent="0.35">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row>
    <row r="342" spans="2:99" x14ac:dyDescent="0.35">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row>
    <row r="343" spans="2:99" x14ac:dyDescent="0.35">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row>
    <row r="344" spans="2:99" x14ac:dyDescent="0.35">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row>
    <row r="345" spans="2:99" x14ac:dyDescent="0.35">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c r="CO345" s="9"/>
      <c r="CP345" s="9"/>
      <c r="CQ345" s="9"/>
      <c r="CR345" s="9"/>
      <c r="CS345" s="9"/>
      <c r="CT345" s="9"/>
      <c r="CU345" s="9"/>
    </row>
    <row r="346" spans="2:99" x14ac:dyDescent="0.35">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row>
    <row r="347" spans="2:99" x14ac:dyDescent="0.35">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row>
    <row r="348" spans="2:99" x14ac:dyDescent="0.35">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row>
    <row r="349" spans="2:99" x14ac:dyDescent="0.35">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row>
    <row r="350" spans="2:99" x14ac:dyDescent="0.35">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row>
    <row r="351" spans="2:99" x14ac:dyDescent="0.35">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row>
    <row r="352" spans="2:99" x14ac:dyDescent="0.35">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c r="CO352" s="9"/>
      <c r="CP352" s="9"/>
      <c r="CQ352" s="9"/>
      <c r="CR352" s="9"/>
      <c r="CS352" s="9"/>
      <c r="CT352" s="9"/>
      <c r="CU352" s="9"/>
    </row>
    <row r="353" spans="2:99" x14ac:dyDescent="0.35">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row>
    <row r="354" spans="2:99" x14ac:dyDescent="0.35">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row>
    <row r="355" spans="2:99" x14ac:dyDescent="0.35">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row>
    <row r="356" spans="2:99" x14ac:dyDescent="0.35">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row>
    <row r="357" spans="2:99" x14ac:dyDescent="0.35">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row>
    <row r="358" spans="2:99" x14ac:dyDescent="0.35">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row>
    <row r="359" spans="2:99" x14ac:dyDescent="0.35">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row>
    <row r="360" spans="2:99" x14ac:dyDescent="0.35">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row>
    <row r="361" spans="2:99" x14ac:dyDescent="0.35">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row>
    <row r="362" spans="2:99" x14ac:dyDescent="0.35">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row>
    <row r="363" spans="2:99" x14ac:dyDescent="0.35">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row>
    <row r="364" spans="2:99" x14ac:dyDescent="0.35">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row>
    <row r="365" spans="2:99" x14ac:dyDescent="0.35">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c r="CO365" s="9"/>
      <c r="CP365" s="9"/>
      <c r="CQ365" s="9"/>
      <c r="CR365" s="9"/>
      <c r="CS365" s="9"/>
      <c r="CT365" s="9"/>
      <c r="CU365" s="9"/>
    </row>
    <row r="366" spans="2:99" x14ac:dyDescent="0.35">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row>
    <row r="367" spans="2:99" x14ac:dyDescent="0.35">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row>
    <row r="368" spans="2:99" x14ac:dyDescent="0.35">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row>
    <row r="369" spans="2:99" x14ac:dyDescent="0.35">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row>
    <row r="370" spans="2:99" x14ac:dyDescent="0.35">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row>
    <row r="371" spans="2:99" x14ac:dyDescent="0.35">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row>
    <row r="372" spans="2:99" x14ac:dyDescent="0.35">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c r="CR372" s="9"/>
      <c r="CS372" s="9"/>
      <c r="CT372" s="9"/>
      <c r="CU372" s="9"/>
    </row>
    <row r="373" spans="2:99" x14ac:dyDescent="0.35">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row>
    <row r="374" spans="2:99" x14ac:dyDescent="0.35">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c r="CQ374" s="9"/>
      <c r="CR374" s="9"/>
      <c r="CS374" s="9"/>
      <c r="CT374" s="9"/>
      <c r="CU374" s="9"/>
    </row>
    <row r="375" spans="2:99" x14ac:dyDescent="0.35">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row>
    <row r="376" spans="2:99" x14ac:dyDescent="0.35">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row>
    <row r="377" spans="2:99" x14ac:dyDescent="0.35">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row>
    <row r="378" spans="2:99" x14ac:dyDescent="0.35">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row>
    <row r="379" spans="2:99" x14ac:dyDescent="0.35">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row>
    <row r="380" spans="2:99" x14ac:dyDescent="0.35">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row>
    <row r="381" spans="2:99" x14ac:dyDescent="0.35">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c r="CQ381" s="9"/>
      <c r="CR381" s="9"/>
      <c r="CS381" s="9"/>
      <c r="CT381" s="9"/>
      <c r="CU381" s="9"/>
    </row>
    <row r="382" spans="2:99" x14ac:dyDescent="0.35">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row>
    <row r="383" spans="2:99" x14ac:dyDescent="0.35">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c r="CQ383" s="9"/>
      <c r="CR383" s="9"/>
      <c r="CS383" s="9"/>
      <c r="CT383" s="9"/>
      <c r="CU383" s="9"/>
    </row>
    <row r="384" spans="2:99" x14ac:dyDescent="0.35">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row>
    <row r="385" spans="2:99" x14ac:dyDescent="0.35">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row>
    <row r="386" spans="2:99" x14ac:dyDescent="0.35">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row>
    <row r="387" spans="2:99" x14ac:dyDescent="0.35">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row>
    <row r="388" spans="2:99" x14ac:dyDescent="0.35">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row>
    <row r="389" spans="2:99" x14ac:dyDescent="0.35">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row>
    <row r="390" spans="2:99" x14ac:dyDescent="0.35">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row>
    <row r="391" spans="2:99" x14ac:dyDescent="0.35">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row>
    <row r="392" spans="2:99" x14ac:dyDescent="0.35">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row>
    <row r="393" spans="2:99" x14ac:dyDescent="0.35">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row>
    <row r="394" spans="2:99" x14ac:dyDescent="0.35">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row>
    <row r="395" spans="2:99" x14ac:dyDescent="0.35">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c r="CO395" s="9"/>
      <c r="CP395" s="9"/>
      <c r="CQ395" s="9"/>
      <c r="CR395" s="9"/>
      <c r="CS395" s="9"/>
      <c r="CT395" s="9"/>
      <c r="CU395" s="9"/>
    </row>
    <row r="396" spans="2:99" x14ac:dyDescent="0.35">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row>
    <row r="397" spans="2:99" x14ac:dyDescent="0.35">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row>
    <row r="398" spans="2:99" x14ac:dyDescent="0.35">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row>
    <row r="399" spans="2:99" x14ac:dyDescent="0.35">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c r="CQ399" s="9"/>
      <c r="CR399" s="9"/>
      <c r="CS399" s="9"/>
      <c r="CT399" s="9"/>
      <c r="CU399" s="9"/>
    </row>
    <row r="400" spans="2:99" x14ac:dyDescent="0.35">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c r="CO400" s="9"/>
      <c r="CP400" s="9"/>
      <c r="CQ400" s="9"/>
      <c r="CR400" s="9"/>
      <c r="CS400" s="9"/>
      <c r="CT400" s="9"/>
      <c r="CU400" s="9"/>
    </row>
    <row r="401" spans="2:99" x14ac:dyDescent="0.35">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row>
    <row r="402" spans="2:99" x14ac:dyDescent="0.35">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row>
    <row r="403" spans="2:99" x14ac:dyDescent="0.35">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row>
    <row r="404" spans="2:99" x14ac:dyDescent="0.35">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row>
    <row r="405" spans="2:99" x14ac:dyDescent="0.35">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row>
    <row r="406" spans="2:99" x14ac:dyDescent="0.35">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c r="CO406" s="9"/>
      <c r="CP406" s="9"/>
      <c r="CQ406" s="9"/>
      <c r="CR406" s="9"/>
      <c r="CS406" s="9"/>
      <c r="CT406" s="9"/>
      <c r="CU406" s="9"/>
    </row>
    <row r="407" spans="2:99" x14ac:dyDescent="0.35">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c r="CQ407" s="9"/>
      <c r="CR407" s="9"/>
      <c r="CS407" s="9"/>
      <c r="CT407" s="9"/>
      <c r="CU407" s="9"/>
    </row>
    <row r="408" spans="2:99" x14ac:dyDescent="0.35">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row>
    <row r="409" spans="2:99" x14ac:dyDescent="0.35">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c r="CO409" s="9"/>
      <c r="CP409" s="9"/>
      <c r="CQ409" s="9"/>
      <c r="CR409" s="9"/>
      <c r="CS409" s="9"/>
      <c r="CT409" s="9"/>
      <c r="CU409" s="9"/>
    </row>
    <row r="410" spans="2:99" x14ac:dyDescent="0.35">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row>
    <row r="411" spans="2:99" x14ac:dyDescent="0.35">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row>
    <row r="412" spans="2:99" x14ac:dyDescent="0.35">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row>
    <row r="413" spans="2:99" x14ac:dyDescent="0.35">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row>
    <row r="414" spans="2:99" x14ac:dyDescent="0.35">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c r="CQ414" s="9"/>
      <c r="CR414" s="9"/>
      <c r="CS414" s="9"/>
      <c r="CT414" s="9"/>
      <c r="CU414" s="9"/>
    </row>
    <row r="415" spans="2:99" x14ac:dyDescent="0.35">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row>
    <row r="416" spans="2:99" x14ac:dyDescent="0.35">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row>
    <row r="417" spans="2:99" x14ac:dyDescent="0.35">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c r="CQ417" s="9"/>
      <c r="CR417" s="9"/>
      <c r="CS417" s="9"/>
      <c r="CT417" s="9"/>
      <c r="CU417" s="9"/>
    </row>
    <row r="418" spans="2:99" x14ac:dyDescent="0.35">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row>
    <row r="419" spans="2:99" x14ac:dyDescent="0.35">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row>
    <row r="420" spans="2:99" x14ac:dyDescent="0.35">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c r="CQ420" s="9"/>
      <c r="CR420" s="9"/>
      <c r="CS420" s="9"/>
      <c r="CT420" s="9"/>
      <c r="CU420" s="9"/>
    </row>
    <row r="421" spans="2:99" x14ac:dyDescent="0.35">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row>
    <row r="422" spans="2:99" x14ac:dyDescent="0.35">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c r="CO422" s="9"/>
      <c r="CP422" s="9"/>
      <c r="CQ422" s="9"/>
      <c r="CR422" s="9"/>
      <c r="CS422" s="9"/>
      <c r="CT422" s="9"/>
      <c r="CU422" s="9"/>
    </row>
    <row r="423" spans="2:99" x14ac:dyDescent="0.35">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c r="CO423" s="9"/>
      <c r="CP423" s="9"/>
      <c r="CQ423" s="9"/>
      <c r="CR423" s="9"/>
      <c r="CS423" s="9"/>
      <c r="CT423" s="9"/>
      <c r="CU423" s="9"/>
    </row>
    <row r="424" spans="2:99" x14ac:dyDescent="0.35">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row>
    <row r="425" spans="2:99" x14ac:dyDescent="0.35">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c r="CQ425" s="9"/>
      <c r="CR425" s="9"/>
      <c r="CS425" s="9"/>
      <c r="CT425" s="9"/>
      <c r="CU425" s="9"/>
    </row>
    <row r="426" spans="2:99" x14ac:dyDescent="0.35">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row>
    <row r="427" spans="2:99" x14ac:dyDescent="0.35">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c r="CQ427" s="9"/>
      <c r="CR427" s="9"/>
      <c r="CS427" s="9"/>
      <c r="CT427" s="9"/>
      <c r="CU427" s="9"/>
    </row>
    <row r="428" spans="2:99" x14ac:dyDescent="0.35">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c r="CR428" s="9"/>
      <c r="CS428" s="9"/>
      <c r="CT428" s="9"/>
      <c r="CU428" s="9"/>
    </row>
    <row r="429" spans="2:99" x14ac:dyDescent="0.35">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row>
    <row r="430" spans="2:99" x14ac:dyDescent="0.35">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c r="CO430" s="9"/>
      <c r="CP430" s="9"/>
      <c r="CQ430" s="9"/>
      <c r="CR430" s="9"/>
      <c r="CS430" s="9"/>
      <c r="CT430" s="9"/>
      <c r="CU430" s="9"/>
    </row>
    <row r="431" spans="2:99" x14ac:dyDescent="0.35">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row>
    <row r="432" spans="2:99" x14ac:dyDescent="0.35">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row>
    <row r="433" spans="2:99" x14ac:dyDescent="0.35">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row>
    <row r="434" spans="2:99" x14ac:dyDescent="0.35">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row>
    <row r="435" spans="2:99" x14ac:dyDescent="0.35">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c r="CQ435" s="9"/>
      <c r="CR435" s="9"/>
      <c r="CS435" s="9"/>
      <c r="CT435" s="9"/>
      <c r="CU435" s="9"/>
    </row>
    <row r="436" spans="2:99" x14ac:dyDescent="0.35">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c r="CQ436" s="9"/>
      <c r="CR436" s="9"/>
      <c r="CS436" s="9"/>
      <c r="CT436" s="9"/>
      <c r="CU436" s="9"/>
    </row>
    <row r="437" spans="2:99" x14ac:dyDescent="0.35">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c r="CO437" s="9"/>
      <c r="CP437" s="9"/>
      <c r="CQ437" s="9"/>
      <c r="CR437" s="9"/>
      <c r="CS437" s="9"/>
      <c r="CT437" s="9"/>
      <c r="CU437" s="9"/>
    </row>
    <row r="438" spans="2:99" x14ac:dyDescent="0.35">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row>
    <row r="439" spans="2:99" x14ac:dyDescent="0.35">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row>
    <row r="440" spans="2:99" x14ac:dyDescent="0.35">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row>
    <row r="441" spans="2:99" x14ac:dyDescent="0.35">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row>
    <row r="442" spans="2:99" x14ac:dyDescent="0.35">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row>
    <row r="443" spans="2:99" x14ac:dyDescent="0.35">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c r="CQ443" s="9"/>
      <c r="CR443" s="9"/>
      <c r="CS443" s="9"/>
      <c r="CT443" s="9"/>
      <c r="CU443" s="9"/>
    </row>
    <row r="444" spans="2:99" x14ac:dyDescent="0.35">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row>
    <row r="445" spans="2:99" x14ac:dyDescent="0.35">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row>
    <row r="446" spans="2:99" x14ac:dyDescent="0.35">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row>
    <row r="447" spans="2:99" x14ac:dyDescent="0.35">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row>
    <row r="448" spans="2:99" x14ac:dyDescent="0.35">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row>
    <row r="449" spans="2:99" x14ac:dyDescent="0.35">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row>
    <row r="450" spans="2:99" x14ac:dyDescent="0.35">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c r="CQ450" s="9"/>
      <c r="CR450" s="9"/>
      <c r="CS450" s="9"/>
      <c r="CT450" s="9"/>
      <c r="CU450" s="9"/>
    </row>
    <row r="451" spans="2:99" x14ac:dyDescent="0.35">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c r="CQ451" s="9"/>
      <c r="CR451" s="9"/>
      <c r="CS451" s="9"/>
      <c r="CT451" s="9"/>
      <c r="CU451" s="9"/>
    </row>
    <row r="452" spans="2:99" x14ac:dyDescent="0.35">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c r="CO452" s="9"/>
      <c r="CP452" s="9"/>
      <c r="CQ452" s="9"/>
      <c r="CR452" s="9"/>
      <c r="CS452" s="9"/>
      <c r="CT452" s="9"/>
      <c r="CU452" s="9"/>
    </row>
    <row r="453" spans="2:99" x14ac:dyDescent="0.35">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c r="CO453" s="9"/>
      <c r="CP453" s="9"/>
      <c r="CQ453" s="9"/>
      <c r="CR453" s="9"/>
      <c r="CS453" s="9"/>
      <c r="CT453" s="9"/>
      <c r="CU453" s="9"/>
    </row>
    <row r="454" spans="2:99" x14ac:dyDescent="0.35">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c r="CO454" s="9"/>
      <c r="CP454" s="9"/>
      <c r="CQ454" s="9"/>
      <c r="CR454" s="9"/>
      <c r="CS454" s="9"/>
      <c r="CT454" s="9"/>
      <c r="CU454" s="9"/>
    </row>
    <row r="455" spans="2:99" x14ac:dyDescent="0.35">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c r="CP455" s="9"/>
      <c r="CQ455" s="9"/>
      <c r="CR455" s="9"/>
      <c r="CS455" s="9"/>
      <c r="CT455" s="9"/>
      <c r="CU455" s="9"/>
    </row>
    <row r="456" spans="2:99" x14ac:dyDescent="0.35">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c r="CQ456" s="9"/>
      <c r="CR456" s="9"/>
      <c r="CS456" s="9"/>
      <c r="CT456" s="9"/>
      <c r="CU456" s="9"/>
    </row>
    <row r="457" spans="2:99" x14ac:dyDescent="0.35">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c r="CO457" s="9"/>
      <c r="CP457" s="9"/>
      <c r="CQ457" s="9"/>
      <c r="CR457" s="9"/>
      <c r="CS457" s="9"/>
      <c r="CT457" s="9"/>
      <c r="CU457" s="9"/>
    </row>
    <row r="458" spans="2:99" x14ac:dyDescent="0.35">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row>
    <row r="459" spans="2:99" x14ac:dyDescent="0.35">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row>
    <row r="460" spans="2:99" x14ac:dyDescent="0.35">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c r="CQ460" s="9"/>
      <c r="CR460" s="9"/>
      <c r="CS460" s="9"/>
      <c r="CT460" s="9"/>
      <c r="CU460" s="9"/>
    </row>
    <row r="461" spans="2:99" x14ac:dyDescent="0.35">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c r="CQ461" s="9"/>
      <c r="CR461" s="9"/>
      <c r="CS461" s="9"/>
      <c r="CT461" s="9"/>
      <c r="CU461" s="9"/>
    </row>
    <row r="462" spans="2:99" x14ac:dyDescent="0.35">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c r="CQ462" s="9"/>
      <c r="CR462" s="9"/>
      <c r="CS462" s="9"/>
      <c r="CT462" s="9"/>
      <c r="CU462" s="9"/>
    </row>
    <row r="463" spans="2:99" x14ac:dyDescent="0.35">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row>
    <row r="464" spans="2:99" x14ac:dyDescent="0.35">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c r="CQ464" s="9"/>
      <c r="CR464" s="9"/>
      <c r="CS464" s="9"/>
      <c r="CT464" s="9"/>
      <c r="CU464" s="9"/>
    </row>
    <row r="465" spans="2:99" x14ac:dyDescent="0.35">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row>
    <row r="466" spans="2:99" x14ac:dyDescent="0.35">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c r="CO466" s="9"/>
      <c r="CP466" s="9"/>
      <c r="CQ466" s="9"/>
      <c r="CR466" s="9"/>
      <c r="CS466" s="9"/>
      <c r="CT466" s="9"/>
      <c r="CU466" s="9"/>
    </row>
    <row r="467" spans="2:99" x14ac:dyDescent="0.35">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row>
    <row r="468" spans="2:99" x14ac:dyDescent="0.35">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row>
    <row r="469" spans="2:99" x14ac:dyDescent="0.35">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c r="CO469" s="9"/>
      <c r="CP469" s="9"/>
      <c r="CQ469" s="9"/>
      <c r="CR469" s="9"/>
      <c r="CS469" s="9"/>
      <c r="CT469" s="9"/>
      <c r="CU469" s="9"/>
    </row>
    <row r="470" spans="2:99" x14ac:dyDescent="0.35">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row>
    <row r="471" spans="2:99" x14ac:dyDescent="0.35">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row>
    <row r="472" spans="2:99" x14ac:dyDescent="0.35">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row>
    <row r="473" spans="2:99" x14ac:dyDescent="0.35">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row>
    <row r="474" spans="2:99" x14ac:dyDescent="0.35">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row>
    <row r="475" spans="2:99" x14ac:dyDescent="0.35">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row>
    <row r="476" spans="2:99" x14ac:dyDescent="0.35">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row>
    <row r="477" spans="2:99" x14ac:dyDescent="0.35">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c r="CR477" s="9"/>
      <c r="CS477" s="9"/>
      <c r="CT477" s="9"/>
      <c r="CU477" s="9"/>
    </row>
    <row r="478" spans="2:99" x14ac:dyDescent="0.35">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row>
    <row r="479" spans="2:99" x14ac:dyDescent="0.35">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row>
    <row r="480" spans="2:99" x14ac:dyDescent="0.35">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c r="CO480" s="9"/>
      <c r="CP480" s="9"/>
      <c r="CQ480" s="9"/>
      <c r="CR480" s="9"/>
      <c r="CS480" s="9"/>
      <c r="CT480" s="9"/>
      <c r="CU480" s="9"/>
    </row>
    <row r="481" spans="2:99" x14ac:dyDescent="0.35">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c r="CR481" s="9"/>
      <c r="CS481" s="9"/>
      <c r="CT481" s="9"/>
      <c r="CU481" s="9"/>
    </row>
    <row r="482" spans="2:99" x14ac:dyDescent="0.35">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row>
    <row r="483" spans="2:99" x14ac:dyDescent="0.35">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c r="CR483" s="9"/>
      <c r="CS483" s="9"/>
      <c r="CT483" s="9"/>
      <c r="CU483" s="9"/>
    </row>
    <row r="484" spans="2:99" x14ac:dyDescent="0.35">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c r="CQ484" s="9"/>
      <c r="CR484" s="9"/>
      <c r="CS484" s="9"/>
      <c r="CT484" s="9"/>
      <c r="CU484" s="9"/>
    </row>
    <row r="485" spans="2:99" x14ac:dyDescent="0.35">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row>
    <row r="486" spans="2:99" x14ac:dyDescent="0.35">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row>
    <row r="487" spans="2:99" x14ac:dyDescent="0.35">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row>
    <row r="488" spans="2:99" x14ac:dyDescent="0.35">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row>
    <row r="489" spans="2:99" x14ac:dyDescent="0.35">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row>
    <row r="490" spans="2:99" x14ac:dyDescent="0.35">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row>
    <row r="491" spans="2:99" x14ac:dyDescent="0.35">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row>
    <row r="492" spans="2:99" x14ac:dyDescent="0.35">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c r="CR492" s="9"/>
      <c r="CS492" s="9"/>
      <c r="CT492" s="9"/>
      <c r="CU492" s="9"/>
    </row>
    <row r="493" spans="2:99" x14ac:dyDescent="0.35">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row>
    <row r="494" spans="2:99" x14ac:dyDescent="0.35">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row>
    <row r="495" spans="2:99" x14ac:dyDescent="0.35">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row>
    <row r="496" spans="2:99" x14ac:dyDescent="0.35">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row>
    <row r="497" spans="2:99" x14ac:dyDescent="0.35">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row>
    <row r="498" spans="2:99" x14ac:dyDescent="0.35">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row>
    <row r="499" spans="2:99" x14ac:dyDescent="0.35">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c r="CQ499" s="9"/>
      <c r="CR499" s="9"/>
      <c r="CS499" s="9"/>
      <c r="CT499" s="9"/>
      <c r="CU499" s="9"/>
    </row>
    <row r="500" spans="2:99" x14ac:dyDescent="0.35">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c r="CQ500" s="9"/>
      <c r="CR500" s="9"/>
      <c r="CS500" s="9"/>
      <c r="CT500" s="9"/>
      <c r="CU500" s="9"/>
    </row>
    <row r="501" spans="2:99" x14ac:dyDescent="0.35">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row>
    <row r="502" spans="2:99" x14ac:dyDescent="0.35">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c r="CQ502" s="9"/>
      <c r="CR502" s="9"/>
      <c r="CS502" s="9"/>
      <c r="CT502" s="9"/>
      <c r="CU502" s="9"/>
    </row>
    <row r="503" spans="2:99" x14ac:dyDescent="0.35">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row>
    <row r="504" spans="2:99" x14ac:dyDescent="0.35">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c r="CP504" s="9"/>
      <c r="CQ504" s="9"/>
      <c r="CR504" s="9"/>
      <c r="CS504" s="9"/>
      <c r="CT504" s="9"/>
      <c r="CU504" s="9"/>
    </row>
    <row r="505" spans="2:99" x14ac:dyDescent="0.35">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row>
    <row r="506" spans="2:99" x14ac:dyDescent="0.35">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row>
    <row r="507" spans="2:99" x14ac:dyDescent="0.35">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row>
    <row r="508" spans="2:99" x14ac:dyDescent="0.35">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row>
    <row r="509" spans="2:99" x14ac:dyDescent="0.35">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row>
    <row r="510" spans="2:99" x14ac:dyDescent="0.35">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row>
    <row r="511" spans="2:99" x14ac:dyDescent="0.35">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row>
    <row r="512" spans="2:99" x14ac:dyDescent="0.35">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c r="CP512" s="9"/>
      <c r="CQ512" s="9"/>
      <c r="CR512" s="9"/>
      <c r="CS512" s="9"/>
      <c r="CT512" s="9"/>
      <c r="CU512" s="9"/>
    </row>
    <row r="513" spans="2:99" x14ac:dyDescent="0.35">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row>
    <row r="514" spans="2:99" x14ac:dyDescent="0.35">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c r="CD514" s="9"/>
      <c r="CE514" s="9"/>
      <c r="CF514" s="9"/>
      <c r="CG514" s="9"/>
      <c r="CH514" s="9"/>
      <c r="CI514" s="9"/>
      <c r="CJ514" s="9"/>
      <c r="CK514" s="9"/>
      <c r="CL514" s="9"/>
      <c r="CM514" s="9"/>
      <c r="CN514" s="9"/>
      <c r="CO514" s="9"/>
      <c r="CP514" s="9"/>
      <c r="CQ514" s="9"/>
      <c r="CR514" s="9"/>
      <c r="CS514" s="9"/>
      <c r="CT514" s="9"/>
      <c r="CU514" s="9"/>
    </row>
    <row r="515" spans="2:99" x14ac:dyDescent="0.35">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row>
    <row r="516" spans="2:99" x14ac:dyDescent="0.35">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row>
    <row r="517" spans="2:99" x14ac:dyDescent="0.35">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c r="CO517" s="9"/>
      <c r="CP517" s="9"/>
      <c r="CQ517" s="9"/>
      <c r="CR517" s="9"/>
      <c r="CS517" s="9"/>
      <c r="CT517" s="9"/>
      <c r="CU517" s="9"/>
    </row>
    <row r="518" spans="2:99" x14ac:dyDescent="0.35">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row>
    <row r="519" spans="2:99" x14ac:dyDescent="0.35">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row>
    <row r="520" spans="2:99" x14ac:dyDescent="0.35">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row>
    <row r="521" spans="2:99" x14ac:dyDescent="0.35">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row>
    <row r="522" spans="2:99" x14ac:dyDescent="0.35">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row>
    <row r="523" spans="2:99" x14ac:dyDescent="0.35">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row>
    <row r="524" spans="2:99" x14ac:dyDescent="0.35">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row>
    <row r="525" spans="2:99" x14ac:dyDescent="0.35">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row>
    <row r="526" spans="2:99" x14ac:dyDescent="0.35">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row>
    <row r="527" spans="2:99" x14ac:dyDescent="0.35">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row>
    <row r="528" spans="2:99" x14ac:dyDescent="0.35">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row>
    <row r="529" spans="2:99" x14ac:dyDescent="0.35">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row>
    <row r="530" spans="2:99" x14ac:dyDescent="0.35">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row>
    <row r="531" spans="2:99" x14ac:dyDescent="0.35">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row>
    <row r="532" spans="2:99" x14ac:dyDescent="0.35">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row>
    <row r="533" spans="2:99" x14ac:dyDescent="0.35">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row>
    <row r="534" spans="2:99" x14ac:dyDescent="0.35">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row>
    <row r="535" spans="2:99" x14ac:dyDescent="0.35">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row>
    <row r="536" spans="2:99" x14ac:dyDescent="0.35">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row>
    <row r="537" spans="2:99" x14ac:dyDescent="0.35">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row>
    <row r="538" spans="2:99" x14ac:dyDescent="0.35">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row>
    <row r="539" spans="2:99" x14ac:dyDescent="0.35">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row>
    <row r="540" spans="2:99" x14ac:dyDescent="0.35">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row>
    <row r="541" spans="2:99" x14ac:dyDescent="0.35">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row>
    <row r="542" spans="2:99" x14ac:dyDescent="0.35">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9"/>
      <c r="CQ542" s="9"/>
      <c r="CR542" s="9"/>
      <c r="CS542" s="9"/>
      <c r="CT542" s="9"/>
      <c r="CU542" s="9"/>
    </row>
    <row r="543" spans="2:99" x14ac:dyDescent="0.35">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c r="CQ543" s="9"/>
      <c r="CR543" s="9"/>
      <c r="CS543" s="9"/>
      <c r="CT543" s="9"/>
      <c r="CU543" s="9"/>
    </row>
    <row r="544" spans="2:99" x14ac:dyDescent="0.35">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row>
    <row r="545" spans="2:99" x14ac:dyDescent="0.35">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c r="CO545" s="9"/>
      <c r="CP545" s="9"/>
      <c r="CQ545" s="9"/>
      <c r="CR545" s="9"/>
      <c r="CS545" s="9"/>
      <c r="CT545" s="9"/>
      <c r="CU545" s="9"/>
    </row>
    <row r="546" spans="2:99" x14ac:dyDescent="0.35">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row>
    <row r="547" spans="2:99" x14ac:dyDescent="0.35">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row>
    <row r="548" spans="2:99" x14ac:dyDescent="0.35">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row>
    <row r="549" spans="2:99" x14ac:dyDescent="0.35">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c r="CO549" s="9"/>
      <c r="CP549" s="9"/>
      <c r="CQ549" s="9"/>
      <c r="CR549" s="9"/>
      <c r="CS549" s="9"/>
      <c r="CT549" s="9"/>
      <c r="CU549" s="9"/>
    </row>
    <row r="550" spans="2:99" x14ac:dyDescent="0.35">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c r="BW550" s="9"/>
      <c r="BX550" s="9"/>
      <c r="BY550" s="9"/>
      <c r="BZ550" s="9"/>
      <c r="CA550" s="9"/>
      <c r="CB550" s="9"/>
      <c r="CC550" s="9"/>
      <c r="CD550" s="9"/>
      <c r="CE550" s="9"/>
      <c r="CF550" s="9"/>
      <c r="CG550" s="9"/>
      <c r="CH550" s="9"/>
      <c r="CI550" s="9"/>
      <c r="CJ550" s="9"/>
      <c r="CK550" s="9"/>
      <c r="CL550" s="9"/>
      <c r="CM550" s="9"/>
      <c r="CN550" s="9"/>
      <c r="CO550" s="9"/>
      <c r="CP550" s="9"/>
      <c r="CQ550" s="9"/>
      <c r="CR550" s="9"/>
      <c r="CS550" s="9"/>
      <c r="CT550" s="9"/>
      <c r="CU550" s="9"/>
    </row>
    <row r="551" spans="2:99" x14ac:dyDescent="0.35">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c r="CO551" s="9"/>
      <c r="CP551" s="9"/>
      <c r="CQ551" s="9"/>
      <c r="CR551" s="9"/>
      <c r="CS551" s="9"/>
      <c r="CT551" s="9"/>
      <c r="CU551" s="9"/>
    </row>
    <row r="552" spans="2:99" x14ac:dyDescent="0.35">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row>
    <row r="553" spans="2:99" x14ac:dyDescent="0.35">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row>
    <row r="554" spans="2:99" x14ac:dyDescent="0.35">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c r="BW554" s="9"/>
      <c r="BX554" s="9"/>
      <c r="BY554" s="9"/>
      <c r="BZ554" s="9"/>
      <c r="CA554" s="9"/>
      <c r="CB554" s="9"/>
      <c r="CC554" s="9"/>
      <c r="CD554" s="9"/>
      <c r="CE554" s="9"/>
      <c r="CF554" s="9"/>
      <c r="CG554" s="9"/>
      <c r="CH554" s="9"/>
      <c r="CI554" s="9"/>
      <c r="CJ554" s="9"/>
      <c r="CK554" s="9"/>
      <c r="CL554" s="9"/>
      <c r="CM554" s="9"/>
      <c r="CN554" s="9"/>
      <c r="CO554" s="9"/>
      <c r="CP554" s="9"/>
      <c r="CQ554" s="9"/>
      <c r="CR554" s="9"/>
      <c r="CS554" s="9"/>
      <c r="CT554" s="9"/>
      <c r="CU554" s="9"/>
    </row>
    <row r="555" spans="2:99" x14ac:dyDescent="0.35">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c r="BW555" s="9"/>
      <c r="BX555" s="9"/>
      <c r="BY555" s="9"/>
      <c r="BZ555" s="9"/>
      <c r="CA555" s="9"/>
      <c r="CB555" s="9"/>
      <c r="CC555" s="9"/>
      <c r="CD555" s="9"/>
      <c r="CE555" s="9"/>
      <c r="CF555" s="9"/>
      <c r="CG555" s="9"/>
      <c r="CH555" s="9"/>
      <c r="CI555" s="9"/>
      <c r="CJ555" s="9"/>
      <c r="CK555" s="9"/>
      <c r="CL555" s="9"/>
      <c r="CM555" s="9"/>
      <c r="CN555" s="9"/>
      <c r="CO555" s="9"/>
      <c r="CP555" s="9"/>
      <c r="CQ555" s="9"/>
      <c r="CR555" s="9"/>
      <c r="CS555" s="9"/>
      <c r="CT555" s="9"/>
      <c r="CU555" s="9"/>
    </row>
    <row r="556" spans="2:99" x14ac:dyDescent="0.35">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row>
    <row r="557" spans="2:99" x14ac:dyDescent="0.35">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row>
    <row r="558" spans="2:99" x14ac:dyDescent="0.35">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c r="BW558" s="9"/>
      <c r="BX558" s="9"/>
      <c r="BY558" s="9"/>
      <c r="BZ558" s="9"/>
      <c r="CA558" s="9"/>
      <c r="CB558" s="9"/>
      <c r="CC558" s="9"/>
      <c r="CD558" s="9"/>
      <c r="CE558" s="9"/>
      <c r="CF558" s="9"/>
      <c r="CG558" s="9"/>
      <c r="CH558" s="9"/>
      <c r="CI558" s="9"/>
      <c r="CJ558" s="9"/>
      <c r="CK558" s="9"/>
      <c r="CL558" s="9"/>
      <c r="CM558" s="9"/>
      <c r="CN558" s="9"/>
      <c r="CO558" s="9"/>
      <c r="CP558" s="9"/>
      <c r="CQ558" s="9"/>
      <c r="CR558" s="9"/>
      <c r="CS558" s="9"/>
      <c r="CT558" s="9"/>
      <c r="CU558" s="9"/>
    </row>
    <row r="559" spans="2:99" x14ac:dyDescent="0.35">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row>
    <row r="560" spans="2:99" x14ac:dyDescent="0.35">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row>
    <row r="561" spans="2:99" x14ac:dyDescent="0.35">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c r="CO561" s="9"/>
      <c r="CP561" s="9"/>
      <c r="CQ561" s="9"/>
      <c r="CR561" s="9"/>
      <c r="CS561" s="9"/>
      <c r="CT561" s="9"/>
      <c r="CU561" s="9"/>
    </row>
    <row r="562" spans="2:99" x14ac:dyDescent="0.35">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c r="BW562" s="9"/>
      <c r="BX562" s="9"/>
      <c r="BY562" s="9"/>
      <c r="BZ562" s="9"/>
      <c r="CA562" s="9"/>
      <c r="CB562" s="9"/>
      <c r="CC562" s="9"/>
      <c r="CD562" s="9"/>
      <c r="CE562" s="9"/>
      <c r="CF562" s="9"/>
      <c r="CG562" s="9"/>
      <c r="CH562" s="9"/>
      <c r="CI562" s="9"/>
      <c r="CJ562" s="9"/>
      <c r="CK562" s="9"/>
      <c r="CL562" s="9"/>
      <c r="CM562" s="9"/>
      <c r="CN562" s="9"/>
      <c r="CO562" s="9"/>
      <c r="CP562" s="9"/>
      <c r="CQ562" s="9"/>
      <c r="CR562" s="9"/>
      <c r="CS562" s="9"/>
      <c r="CT562" s="9"/>
      <c r="CU562" s="9"/>
    </row>
    <row r="563" spans="2:99" x14ac:dyDescent="0.35">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c r="BW563" s="9"/>
      <c r="BX563" s="9"/>
      <c r="BY563" s="9"/>
      <c r="BZ563" s="9"/>
      <c r="CA563" s="9"/>
      <c r="CB563" s="9"/>
      <c r="CC563" s="9"/>
      <c r="CD563" s="9"/>
      <c r="CE563" s="9"/>
      <c r="CF563" s="9"/>
      <c r="CG563" s="9"/>
      <c r="CH563" s="9"/>
      <c r="CI563" s="9"/>
      <c r="CJ563" s="9"/>
      <c r="CK563" s="9"/>
      <c r="CL563" s="9"/>
      <c r="CM563" s="9"/>
      <c r="CN563" s="9"/>
      <c r="CO563" s="9"/>
      <c r="CP563" s="9"/>
      <c r="CQ563" s="9"/>
      <c r="CR563" s="9"/>
      <c r="CS563" s="9"/>
      <c r="CT563" s="9"/>
      <c r="CU563" s="9"/>
    </row>
    <row r="564" spans="2:99" x14ac:dyDescent="0.35">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c r="BW564" s="9"/>
      <c r="BX564" s="9"/>
      <c r="BY564" s="9"/>
      <c r="BZ564" s="9"/>
      <c r="CA564" s="9"/>
      <c r="CB564" s="9"/>
      <c r="CC564" s="9"/>
      <c r="CD564" s="9"/>
      <c r="CE564" s="9"/>
      <c r="CF564" s="9"/>
      <c r="CG564" s="9"/>
      <c r="CH564" s="9"/>
      <c r="CI564" s="9"/>
      <c r="CJ564" s="9"/>
      <c r="CK564" s="9"/>
      <c r="CL564" s="9"/>
      <c r="CM564" s="9"/>
      <c r="CN564" s="9"/>
      <c r="CO564" s="9"/>
      <c r="CP564" s="9"/>
      <c r="CQ564" s="9"/>
      <c r="CR564" s="9"/>
      <c r="CS564" s="9"/>
      <c r="CT564" s="9"/>
      <c r="CU564" s="9"/>
    </row>
    <row r="565" spans="2:99" x14ac:dyDescent="0.35">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c r="BW565" s="9"/>
      <c r="BX565" s="9"/>
      <c r="BY565" s="9"/>
      <c r="BZ565" s="9"/>
      <c r="CA565" s="9"/>
      <c r="CB565" s="9"/>
      <c r="CC565" s="9"/>
      <c r="CD565" s="9"/>
      <c r="CE565" s="9"/>
      <c r="CF565" s="9"/>
      <c r="CG565" s="9"/>
      <c r="CH565" s="9"/>
      <c r="CI565" s="9"/>
      <c r="CJ565" s="9"/>
      <c r="CK565" s="9"/>
      <c r="CL565" s="9"/>
      <c r="CM565" s="9"/>
      <c r="CN565" s="9"/>
      <c r="CO565" s="9"/>
      <c r="CP565" s="9"/>
      <c r="CQ565" s="9"/>
      <c r="CR565" s="9"/>
      <c r="CS565" s="9"/>
      <c r="CT565" s="9"/>
      <c r="CU565" s="9"/>
    </row>
    <row r="566" spans="2:99" x14ac:dyDescent="0.35">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9"/>
      <c r="CQ566" s="9"/>
      <c r="CR566" s="9"/>
      <c r="CS566" s="9"/>
      <c r="CT566" s="9"/>
      <c r="CU566" s="9"/>
    </row>
    <row r="567" spans="2:99" x14ac:dyDescent="0.35">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c r="BW567" s="9"/>
      <c r="BX567" s="9"/>
      <c r="BY567" s="9"/>
      <c r="BZ567" s="9"/>
      <c r="CA567" s="9"/>
      <c r="CB567" s="9"/>
      <c r="CC567" s="9"/>
      <c r="CD567" s="9"/>
      <c r="CE567" s="9"/>
      <c r="CF567" s="9"/>
      <c r="CG567" s="9"/>
      <c r="CH567" s="9"/>
      <c r="CI567" s="9"/>
      <c r="CJ567" s="9"/>
      <c r="CK567" s="9"/>
      <c r="CL567" s="9"/>
      <c r="CM567" s="9"/>
      <c r="CN567" s="9"/>
      <c r="CO567" s="9"/>
      <c r="CP567" s="9"/>
      <c r="CQ567" s="9"/>
      <c r="CR567" s="9"/>
      <c r="CS567" s="9"/>
      <c r="CT567" s="9"/>
      <c r="CU567" s="9"/>
    </row>
    <row r="568" spans="2:99" x14ac:dyDescent="0.35">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c r="CC568" s="9"/>
      <c r="CD568" s="9"/>
      <c r="CE568" s="9"/>
      <c r="CF568" s="9"/>
      <c r="CG568" s="9"/>
      <c r="CH568" s="9"/>
      <c r="CI568" s="9"/>
      <c r="CJ568" s="9"/>
      <c r="CK568" s="9"/>
      <c r="CL568" s="9"/>
      <c r="CM568" s="9"/>
      <c r="CN568" s="9"/>
      <c r="CO568" s="9"/>
      <c r="CP568" s="9"/>
      <c r="CQ568" s="9"/>
      <c r="CR568" s="9"/>
      <c r="CS568" s="9"/>
      <c r="CT568" s="9"/>
      <c r="CU568" s="9"/>
    </row>
    <row r="569" spans="2:99" x14ac:dyDescent="0.35">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c r="CG569" s="9"/>
      <c r="CH569" s="9"/>
      <c r="CI569" s="9"/>
      <c r="CJ569" s="9"/>
      <c r="CK569" s="9"/>
      <c r="CL569" s="9"/>
      <c r="CM569" s="9"/>
      <c r="CN569" s="9"/>
      <c r="CO569" s="9"/>
      <c r="CP569" s="9"/>
      <c r="CQ569" s="9"/>
      <c r="CR569" s="9"/>
      <c r="CS569" s="9"/>
      <c r="CT569" s="9"/>
      <c r="CU569" s="9"/>
    </row>
    <row r="570" spans="2:99" x14ac:dyDescent="0.35">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c r="BW570" s="9"/>
      <c r="BX570" s="9"/>
      <c r="BY570" s="9"/>
      <c r="BZ570" s="9"/>
      <c r="CA570" s="9"/>
      <c r="CB570" s="9"/>
      <c r="CC570" s="9"/>
      <c r="CD570" s="9"/>
      <c r="CE570" s="9"/>
      <c r="CF570" s="9"/>
      <c r="CG570" s="9"/>
      <c r="CH570" s="9"/>
      <c r="CI570" s="9"/>
      <c r="CJ570" s="9"/>
      <c r="CK570" s="9"/>
      <c r="CL570" s="9"/>
      <c r="CM570" s="9"/>
      <c r="CN570" s="9"/>
      <c r="CO570" s="9"/>
      <c r="CP570" s="9"/>
      <c r="CQ570" s="9"/>
      <c r="CR570" s="9"/>
      <c r="CS570" s="9"/>
      <c r="CT570" s="9"/>
      <c r="CU570" s="9"/>
    </row>
    <row r="571" spans="2:99" x14ac:dyDescent="0.35">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c r="CO571" s="9"/>
      <c r="CP571" s="9"/>
      <c r="CQ571" s="9"/>
      <c r="CR571" s="9"/>
      <c r="CS571" s="9"/>
      <c r="CT571" s="9"/>
      <c r="CU571" s="9"/>
    </row>
    <row r="572" spans="2:99" x14ac:dyDescent="0.35">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c r="BW572" s="9"/>
      <c r="BX572" s="9"/>
      <c r="BY572" s="9"/>
      <c r="BZ572" s="9"/>
      <c r="CA572" s="9"/>
      <c r="CB572" s="9"/>
      <c r="CC572" s="9"/>
      <c r="CD572" s="9"/>
      <c r="CE572" s="9"/>
      <c r="CF572" s="9"/>
      <c r="CG572" s="9"/>
      <c r="CH572" s="9"/>
      <c r="CI572" s="9"/>
      <c r="CJ572" s="9"/>
      <c r="CK572" s="9"/>
      <c r="CL572" s="9"/>
      <c r="CM572" s="9"/>
      <c r="CN572" s="9"/>
      <c r="CO572" s="9"/>
      <c r="CP572" s="9"/>
      <c r="CQ572" s="9"/>
      <c r="CR572" s="9"/>
      <c r="CS572" s="9"/>
      <c r="CT572" s="9"/>
      <c r="CU572" s="9"/>
    </row>
    <row r="573" spans="2:99" x14ac:dyDescent="0.35">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c r="BW573" s="9"/>
      <c r="BX573" s="9"/>
      <c r="BY573" s="9"/>
      <c r="BZ573" s="9"/>
      <c r="CA573" s="9"/>
      <c r="CB573" s="9"/>
      <c r="CC573" s="9"/>
      <c r="CD573" s="9"/>
      <c r="CE573" s="9"/>
      <c r="CF573" s="9"/>
      <c r="CG573" s="9"/>
      <c r="CH573" s="9"/>
      <c r="CI573" s="9"/>
      <c r="CJ573" s="9"/>
      <c r="CK573" s="9"/>
      <c r="CL573" s="9"/>
      <c r="CM573" s="9"/>
      <c r="CN573" s="9"/>
      <c r="CO573" s="9"/>
      <c r="CP573" s="9"/>
      <c r="CQ573" s="9"/>
      <c r="CR573" s="9"/>
      <c r="CS573" s="9"/>
      <c r="CT573" s="9"/>
      <c r="CU573" s="9"/>
    </row>
    <row r="574" spans="2:99" x14ac:dyDescent="0.35">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c r="BW574" s="9"/>
      <c r="BX574" s="9"/>
      <c r="BY574" s="9"/>
      <c r="BZ574" s="9"/>
      <c r="CA574" s="9"/>
      <c r="CB574" s="9"/>
      <c r="CC574" s="9"/>
      <c r="CD574" s="9"/>
      <c r="CE574" s="9"/>
      <c r="CF574" s="9"/>
      <c r="CG574" s="9"/>
      <c r="CH574" s="9"/>
      <c r="CI574" s="9"/>
      <c r="CJ574" s="9"/>
      <c r="CK574" s="9"/>
      <c r="CL574" s="9"/>
      <c r="CM574" s="9"/>
      <c r="CN574" s="9"/>
      <c r="CO574" s="9"/>
      <c r="CP574" s="9"/>
      <c r="CQ574" s="9"/>
      <c r="CR574" s="9"/>
      <c r="CS574" s="9"/>
      <c r="CT574" s="9"/>
      <c r="CU574" s="9"/>
    </row>
    <row r="575" spans="2:99" x14ac:dyDescent="0.35">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row>
    <row r="576" spans="2:99" x14ac:dyDescent="0.35">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row>
    <row r="577" spans="2:99" x14ac:dyDescent="0.35">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c r="CU577" s="9"/>
    </row>
    <row r="578" spans="2:99" x14ac:dyDescent="0.35">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row>
    <row r="579" spans="2:99" x14ac:dyDescent="0.35">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row>
    <row r="580" spans="2:99" x14ac:dyDescent="0.35">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row>
    <row r="581" spans="2:99" x14ac:dyDescent="0.35">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row>
    <row r="582" spans="2:99" x14ac:dyDescent="0.35">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row>
    <row r="583" spans="2:99" x14ac:dyDescent="0.35">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row>
    <row r="584" spans="2:99" x14ac:dyDescent="0.35">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row>
    <row r="585" spans="2:99" x14ac:dyDescent="0.35">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row>
    <row r="586" spans="2:99" x14ac:dyDescent="0.35">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c r="BW586" s="9"/>
      <c r="BX586" s="9"/>
      <c r="BY586" s="9"/>
      <c r="BZ586" s="9"/>
      <c r="CA586" s="9"/>
      <c r="CB586" s="9"/>
      <c r="CC586" s="9"/>
      <c r="CD586" s="9"/>
      <c r="CE586" s="9"/>
      <c r="CF586" s="9"/>
      <c r="CG586" s="9"/>
      <c r="CH586" s="9"/>
      <c r="CI586" s="9"/>
      <c r="CJ586" s="9"/>
      <c r="CK586" s="9"/>
      <c r="CL586" s="9"/>
      <c r="CM586" s="9"/>
      <c r="CN586" s="9"/>
      <c r="CO586" s="9"/>
      <c r="CP586" s="9"/>
      <c r="CQ586" s="9"/>
      <c r="CR586" s="9"/>
      <c r="CS586" s="9"/>
      <c r="CT586" s="9"/>
      <c r="CU586" s="9"/>
    </row>
    <row r="587" spans="2:99" x14ac:dyDescent="0.35">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row>
    <row r="588" spans="2:99" x14ac:dyDescent="0.35">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c r="CO588" s="9"/>
      <c r="CP588" s="9"/>
      <c r="CQ588" s="9"/>
      <c r="CR588" s="9"/>
      <c r="CS588" s="9"/>
      <c r="CT588" s="9"/>
      <c r="CU588" s="9"/>
    </row>
    <row r="589" spans="2:99" x14ac:dyDescent="0.35">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row>
    <row r="590" spans="2:99" x14ac:dyDescent="0.35">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row>
    <row r="591" spans="2:99" x14ac:dyDescent="0.35">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row>
    <row r="592" spans="2:99" x14ac:dyDescent="0.35">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row>
    <row r="593" spans="2:99" x14ac:dyDescent="0.35">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row>
    <row r="594" spans="2:99" x14ac:dyDescent="0.35">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row>
    <row r="595" spans="2:99" x14ac:dyDescent="0.35">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row>
    <row r="596" spans="2:99" x14ac:dyDescent="0.35">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c r="CO596" s="9"/>
      <c r="CP596" s="9"/>
      <c r="CQ596" s="9"/>
      <c r="CR596" s="9"/>
      <c r="CS596" s="9"/>
      <c r="CT596" s="9"/>
      <c r="CU596" s="9"/>
    </row>
    <row r="597" spans="2:99" x14ac:dyDescent="0.35">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row>
    <row r="598" spans="2:99" x14ac:dyDescent="0.35">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row>
    <row r="599" spans="2:99" x14ac:dyDescent="0.35">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c r="CO599" s="9"/>
      <c r="CP599" s="9"/>
      <c r="CQ599" s="9"/>
      <c r="CR599" s="9"/>
      <c r="CS599" s="9"/>
      <c r="CT599" s="9"/>
      <c r="CU599" s="9"/>
    </row>
    <row r="600" spans="2:99" x14ac:dyDescent="0.35">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c r="BW600" s="9"/>
      <c r="BX600" s="9"/>
      <c r="BY600" s="9"/>
      <c r="BZ600" s="9"/>
      <c r="CA600" s="9"/>
      <c r="CB600" s="9"/>
      <c r="CC600" s="9"/>
      <c r="CD600" s="9"/>
      <c r="CE600" s="9"/>
      <c r="CF600" s="9"/>
      <c r="CG600" s="9"/>
      <c r="CH600" s="9"/>
      <c r="CI600" s="9"/>
      <c r="CJ600" s="9"/>
      <c r="CK600" s="9"/>
      <c r="CL600" s="9"/>
      <c r="CM600" s="9"/>
      <c r="CN600" s="9"/>
      <c r="CO600" s="9"/>
      <c r="CP600" s="9"/>
      <c r="CQ600" s="9"/>
      <c r="CR600" s="9"/>
      <c r="CS600" s="9"/>
      <c r="CT600" s="9"/>
      <c r="CU600" s="9"/>
    </row>
    <row r="601" spans="2:99" x14ac:dyDescent="0.35">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row>
    <row r="602" spans="2:99" x14ac:dyDescent="0.35">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row>
    <row r="603" spans="2:99" x14ac:dyDescent="0.35">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row>
    <row r="604" spans="2:99" x14ac:dyDescent="0.35">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row>
    <row r="605" spans="2:99" x14ac:dyDescent="0.35">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row>
    <row r="606" spans="2:99" x14ac:dyDescent="0.35">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c r="CO606" s="9"/>
      <c r="CP606" s="9"/>
      <c r="CQ606" s="9"/>
      <c r="CR606" s="9"/>
      <c r="CS606" s="9"/>
      <c r="CT606" s="9"/>
      <c r="CU606" s="9"/>
    </row>
    <row r="607" spans="2:99" x14ac:dyDescent="0.35">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row>
    <row r="608" spans="2:99" x14ac:dyDescent="0.35">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row>
    <row r="609" spans="2:99" x14ac:dyDescent="0.35">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row>
    <row r="610" spans="2:99" x14ac:dyDescent="0.35">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c r="BW610" s="9"/>
      <c r="BX610" s="9"/>
      <c r="BY610" s="9"/>
      <c r="BZ610" s="9"/>
      <c r="CA610" s="9"/>
      <c r="CB610" s="9"/>
      <c r="CC610" s="9"/>
      <c r="CD610" s="9"/>
      <c r="CE610" s="9"/>
      <c r="CF610" s="9"/>
      <c r="CG610" s="9"/>
      <c r="CH610" s="9"/>
      <c r="CI610" s="9"/>
      <c r="CJ610" s="9"/>
      <c r="CK610" s="9"/>
      <c r="CL610" s="9"/>
      <c r="CM610" s="9"/>
      <c r="CN610" s="9"/>
      <c r="CO610" s="9"/>
      <c r="CP610" s="9"/>
      <c r="CQ610" s="9"/>
      <c r="CR610" s="9"/>
      <c r="CS610" s="9"/>
      <c r="CT610" s="9"/>
      <c r="CU610" s="9"/>
    </row>
    <row r="611" spans="2:99" x14ac:dyDescent="0.35">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row>
    <row r="612" spans="2:99" x14ac:dyDescent="0.35">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row>
    <row r="613" spans="2:99" x14ac:dyDescent="0.35">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row>
    <row r="614" spans="2:99" x14ac:dyDescent="0.35">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row>
    <row r="615" spans="2:99" x14ac:dyDescent="0.35">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row>
    <row r="616" spans="2:99" x14ac:dyDescent="0.35">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row>
    <row r="617" spans="2:99" x14ac:dyDescent="0.35">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row>
    <row r="618" spans="2:99" x14ac:dyDescent="0.35">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row>
    <row r="619" spans="2:99" x14ac:dyDescent="0.35">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row>
    <row r="620" spans="2:99" x14ac:dyDescent="0.35">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row>
    <row r="621" spans="2:99" x14ac:dyDescent="0.35">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row>
    <row r="622" spans="2:99" x14ac:dyDescent="0.35">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row>
    <row r="623" spans="2:99" x14ac:dyDescent="0.35">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row>
    <row r="624" spans="2:99" x14ac:dyDescent="0.35">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row>
    <row r="625" spans="2:99" x14ac:dyDescent="0.35">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row>
    <row r="626" spans="2:99" x14ac:dyDescent="0.35">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row>
    <row r="627" spans="2:99" x14ac:dyDescent="0.35">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row>
    <row r="628" spans="2:99" x14ac:dyDescent="0.35">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row>
    <row r="629" spans="2:99" x14ac:dyDescent="0.35">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row>
    <row r="630" spans="2:99" x14ac:dyDescent="0.35">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row>
    <row r="631" spans="2:99" x14ac:dyDescent="0.35">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row>
    <row r="632" spans="2:99" x14ac:dyDescent="0.35">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row>
    <row r="633" spans="2:99" x14ac:dyDescent="0.35">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row>
    <row r="634" spans="2:99" x14ac:dyDescent="0.35">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row>
    <row r="635" spans="2:99" x14ac:dyDescent="0.35">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row>
    <row r="636" spans="2:99" x14ac:dyDescent="0.35">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c r="CO636" s="9"/>
      <c r="CP636" s="9"/>
      <c r="CQ636" s="9"/>
      <c r="CR636" s="9"/>
      <c r="CS636" s="9"/>
      <c r="CT636" s="9"/>
      <c r="CU636" s="9"/>
    </row>
    <row r="637" spans="2:99" x14ac:dyDescent="0.35">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row>
    <row r="638" spans="2:99" x14ac:dyDescent="0.35">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row>
    <row r="639" spans="2:99" x14ac:dyDescent="0.35">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c r="CQ639" s="9"/>
      <c r="CR639" s="9"/>
      <c r="CS639" s="9"/>
      <c r="CT639" s="9"/>
      <c r="CU639" s="9"/>
    </row>
    <row r="640" spans="2:99" x14ac:dyDescent="0.35">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c r="CR640" s="9"/>
      <c r="CS640" s="9"/>
      <c r="CT640" s="9"/>
      <c r="CU640" s="9"/>
    </row>
    <row r="641" spans="2:99" x14ac:dyDescent="0.35">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c r="CQ641" s="9"/>
      <c r="CR641" s="9"/>
      <c r="CS641" s="9"/>
      <c r="CT641" s="9"/>
      <c r="CU641" s="9"/>
    </row>
    <row r="642" spans="2:99" x14ac:dyDescent="0.35">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row>
    <row r="643" spans="2:99" x14ac:dyDescent="0.35">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row>
    <row r="644" spans="2:99" x14ac:dyDescent="0.35">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row>
    <row r="645" spans="2:99" x14ac:dyDescent="0.35">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c r="BW645" s="9"/>
      <c r="BX645" s="9"/>
      <c r="BY645" s="9"/>
      <c r="BZ645" s="9"/>
      <c r="CA645" s="9"/>
      <c r="CB645" s="9"/>
      <c r="CC645" s="9"/>
      <c r="CD645" s="9"/>
      <c r="CE645" s="9"/>
      <c r="CF645" s="9"/>
      <c r="CG645" s="9"/>
      <c r="CH645" s="9"/>
      <c r="CI645" s="9"/>
      <c r="CJ645" s="9"/>
      <c r="CK645" s="9"/>
      <c r="CL645" s="9"/>
      <c r="CM645" s="9"/>
      <c r="CN645" s="9"/>
      <c r="CO645" s="9"/>
      <c r="CP645" s="9"/>
      <c r="CQ645" s="9"/>
      <c r="CR645" s="9"/>
      <c r="CS645" s="9"/>
      <c r="CT645" s="9"/>
      <c r="CU645" s="9"/>
    </row>
    <row r="646" spans="2:99" x14ac:dyDescent="0.35">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row>
    <row r="647" spans="2:99" x14ac:dyDescent="0.35">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row>
    <row r="648" spans="2:99" x14ac:dyDescent="0.35">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c r="CO648" s="9"/>
      <c r="CP648" s="9"/>
      <c r="CQ648" s="9"/>
      <c r="CR648" s="9"/>
      <c r="CS648" s="9"/>
      <c r="CT648" s="9"/>
      <c r="CU648" s="9"/>
    </row>
    <row r="649" spans="2:99" x14ac:dyDescent="0.35">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c r="CQ649" s="9"/>
      <c r="CR649" s="9"/>
      <c r="CS649" s="9"/>
      <c r="CT649" s="9"/>
      <c r="CU649" s="9"/>
    </row>
    <row r="650" spans="2:99" x14ac:dyDescent="0.35">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row>
    <row r="651" spans="2:99" x14ac:dyDescent="0.35">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row>
    <row r="652" spans="2:99" x14ac:dyDescent="0.35">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c r="CQ652" s="9"/>
      <c r="CR652" s="9"/>
      <c r="CS652" s="9"/>
      <c r="CT652" s="9"/>
      <c r="CU652" s="9"/>
    </row>
    <row r="653" spans="2:99" x14ac:dyDescent="0.35">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row>
    <row r="654" spans="2:99" x14ac:dyDescent="0.35">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row>
    <row r="655" spans="2:99" x14ac:dyDescent="0.35">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row>
    <row r="656" spans="2:99" x14ac:dyDescent="0.35">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row>
    <row r="657" spans="2:99" x14ac:dyDescent="0.35">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row>
    <row r="658" spans="2:99" x14ac:dyDescent="0.35">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row>
    <row r="659" spans="2:99" x14ac:dyDescent="0.35">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c r="CO659" s="9"/>
      <c r="CP659" s="9"/>
      <c r="CQ659" s="9"/>
      <c r="CR659" s="9"/>
      <c r="CS659" s="9"/>
      <c r="CT659" s="9"/>
      <c r="CU659" s="9"/>
    </row>
    <row r="660" spans="2:99" x14ac:dyDescent="0.35">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c r="CQ660" s="9"/>
      <c r="CR660" s="9"/>
      <c r="CS660" s="9"/>
      <c r="CT660" s="9"/>
      <c r="CU660" s="9"/>
    </row>
    <row r="661" spans="2:99" x14ac:dyDescent="0.35">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row>
    <row r="662" spans="2:99" x14ac:dyDescent="0.35">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row>
    <row r="663" spans="2:99" x14ac:dyDescent="0.35">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c r="CO663" s="9"/>
      <c r="CP663" s="9"/>
      <c r="CQ663" s="9"/>
      <c r="CR663" s="9"/>
      <c r="CS663" s="9"/>
      <c r="CT663" s="9"/>
      <c r="CU663" s="9"/>
    </row>
    <row r="664" spans="2:99" x14ac:dyDescent="0.35">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row>
    <row r="665" spans="2:99" x14ac:dyDescent="0.35">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row>
    <row r="666" spans="2:99" x14ac:dyDescent="0.35">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row>
    <row r="667" spans="2:99" x14ac:dyDescent="0.35">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row>
    <row r="668" spans="2:99" x14ac:dyDescent="0.35">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row>
    <row r="669" spans="2:99" x14ac:dyDescent="0.35">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row>
    <row r="670" spans="2:99" x14ac:dyDescent="0.35">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row>
    <row r="671" spans="2:99" x14ac:dyDescent="0.35">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c r="CO671" s="9"/>
      <c r="CP671" s="9"/>
      <c r="CQ671" s="9"/>
      <c r="CR671" s="9"/>
      <c r="CS671" s="9"/>
      <c r="CT671" s="9"/>
      <c r="CU671" s="9"/>
    </row>
    <row r="672" spans="2:99" x14ac:dyDescent="0.35">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c r="CQ672" s="9"/>
      <c r="CR672" s="9"/>
      <c r="CS672" s="9"/>
      <c r="CT672" s="9"/>
      <c r="CU672" s="9"/>
    </row>
    <row r="673" spans="2:99" x14ac:dyDescent="0.35">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c r="CO673" s="9"/>
      <c r="CP673" s="9"/>
      <c r="CQ673" s="9"/>
      <c r="CR673" s="9"/>
      <c r="CS673" s="9"/>
      <c r="CT673" s="9"/>
      <c r="CU673" s="9"/>
    </row>
    <row r="674" spans="2:99" x14ac:dyDescent="0.35">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row>
    <row r="675" spans="2:99" x14ac:dyDescent="0.35">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row>
    <row r="676" spans="2:99" x14ac:dyDescent="0.35">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row>
    <row r="677" spans="2:99" x14ac:dyDescent="0.35">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row>
    <row r="678" spans="2:99" x14ac:dyDescent="0.35">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row>
    <row r="679" spans="2:99" x14ac:dyDescent="0.35">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row>
    <row r="680" spans="2:99" x14ac:dyDescent="0.35">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spans="2:99" x14ac:dyDescent="0.35">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row>
    <row r="682" spans="2:99" x14ac:dyDescent="0.35">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row>
    <row r="683" spans="2:99" x14ac:dyDescent="0.35">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row>
    <row r="684" spans="2:99" x14ac:dyDescent="0.35">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row>
    <row r="685" spans="2:99" x14ac:dyDescent="0.35">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row>
    <row r="686" spans="2:99" x14ac:dyDescent="0.35">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row>
    <row r="687" spans="2:99" x14ac:dyDescent="0.35">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row>
    <row r="688" spans="2:99" x14ac:dyDescent="0.35">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row>
    <row r="689" spans="2:34" x14ac:dyDescent="0.35">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row>
    <row r="690" spans="2:34" x14ac:dyDescent="0.35">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row>
    <row r="691" spans="2:34" x14ac:dyDescent="0.35">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row>
    <row r="692" spans="2:34" x14ac:dyDescent="0.35">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row>
    <row r="693" spans="2:34" x14ac:dyDescent="0.35">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row>
    <row r="694" spans="2:34" x14ac:dyDescent="0.35">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row>
    <row r="695" spans="2:34" x14ac:dyDescent="0.35">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row>
    <row r="696" spans="2:34" x14ac:dyDescent="0.35">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row>
    <row r="697" spans="2:34" x14ac:dyDescent="0.35">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row>
    <row r="698" spans="2:34" x14ac:dyDescent="0.35">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row>
    <row r="699" spans="2:34" x14ac:dyDescent="0.35">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row>
    <row r="700" spans="2:34" x14ac:dyDescent="0.35">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row>
    <row r="701" spans="2:34" x14ac:dyDescent="0.35">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row>
    <row r="702" spans="2:34" x14ac:dyDescent="0.35">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row>
    <row r="703" spans="2:34" x14ac:dyDescent="0.35">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row>
    <row r="704" spans="2:34" x14ac:dyDescent="0.35">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row>
    <row r="705" spans="2:34" x14ac:dyDescent="0.35">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row>
    <row r="706" spans="2:34" x14ac:dyDescent="0.35">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row>
    <row r="707" spans="2:34" x14ac:dyDescent="0.35">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row>
    <row r="708" spans="2:34" x14ac:dyDescent="0.35">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row>
    <row r="709" spans="2:34" x14ac:dyDescent="0.35">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row>
    <row r="710" spans="2:34" x14ac:dyDescent="0.35">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row>
    <row r="711" spans="2:34" x14ac:dyDescent="0.35">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row>
    <row r="712" spans="2:34" x14ac:dyDescent="0.35">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row>
    <row r="713" spans="2:34" x14ac:dyDescent="0.35">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row>
    <row r="714" spans="2:34" x14ac:dyDescent="0.35">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row>
    <row r="715" spans="2:34" x14ac:dyDescent="0.35">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row>
    <row r="716" spans="2:34" x14ac:dyDescent="0.35">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row>
    <row r="717" spans="2:34" x14ac:dyDescent="0.35">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row>
    <row r="718" spans="2:34" x14ac:dyDescent="0.35">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row>
    <row r="719" spans="2:34" x14ac:dyDescent="0.35">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row>
    <row r="720" spans="2:34" x14ac:dyDescent="0.35">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row>
    <row r="721" spans="2:34" x14ac:dyDescent="0.35">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row>
    <row r="722" spans="2:34" x14ac:dyDescent="0.35">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row>
    <row r="723" spans="2:34" x14ac:dyDescent="0.35">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row>
    <row r="724" spans="2:34" x14ac:dyDescent="0.35">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row>
    <row r="725" spans="2:34" x14ac:dyDescent="0.35">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row>
    <row r="726" spans="2:34" x14ac:dyDescent="0.35">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row>
    <row r="727" spans="2:34" x14ac:dyDescent="0.35">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row>
    <row r="728" spans="2:34" x14ac:dyDescent="0.35">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row>
    <row r="729" spans="2:34" x14ac:dyDescent="0.35">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row>
    <row r="730" spans="2:34" x14ac:dyDescent="0.35">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row>
    <row r="731" spans="2:34" x14ac:dyDescent="0.35">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row>
    <row r="732" spans="2:34" x14ac:dyDescent="0.35">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row>
    <row r="733" spans="2:34" x14ac:dyDescent="0.35">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row>
    <row r="734" spans="2:34" x14ac:dyDescent="0.35">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row>
    <row r="735" spans="2:34" x14ac:dyDescent="0.35">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row>
    <row r="736" spans="2:34" x14ac:dyDescent="0.35">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row>
    <row r="737" spans="2:34" x14ac:dyDescent="0.35">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row>
    <row r="738" spans="2:34" x14ac:dyDescent="0.35">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row>
    <row r="739" spans="2:34" x14ac:dyDescent="0.35">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row>
    <row r="740" spans="2:34" x14ac:dyDescent="0.35">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row>
    <row r="741" spans="2:34" x14ac:dyDescent="0.35">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row>
    <row r="742" spans="2:34" x14ac:dyDescent="0.35">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row>
    <row r="743" spans="2:34" x14ac:dyDescent="0.35">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row>
    <row r="744" spans="2:34" x14ac:dyDescent="0.35">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row>
    <row r="745" spans="2:34" x14ac:dyDescent="0.35">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row>
    <row r="746" spans="2:34" x14ac:dyDescent="0.35">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row>
    <row r="747" spans="2:34" x14ac:dyDescent="0.35">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row>
    <row r="748" spans="2:34" x14ac:dyDescent="0.35">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row>
    <row r="749" spans="2:34" x14ac:dyDescent="0.35">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row>
    <row r="750" spans="2:34" x14ac:dyDescent="0.35">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row>
    <row r="751" spans="2:34" x14ac:dyDescent="0.35">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row>
    <row r="752" spans="2:34" x14ac:dyDescent="0.35">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row>
    <row r="753" spans="2:34" x14ac:dyDescent="0.35">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row>
    <row r="754" spans="2:34" x14ac:dyDescent="0.35">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row>
    <row r="755" spans="2:34" x14ac:dyDescent="0.35">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row>
    <row r="756" spans="2:34" x14ac:dyDescent="0.35">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row>
    <row r="757" spans="2:34" x14ac:dyDescent="0.35">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row>
    <row r="758" spans="2:34" x14ac:dyDescent="0.35">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row>
    <row r="759" spans="2:34" x14ac:dyDescent="0.35">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row>
    <row r="760" spans="2:34" x14ac:dyDescent="0.35">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row>
    <row r="761" spans="2:34" x14ac:dyDescent="0.35">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row>
    <row r="762" spans="2:34" x14ac:dyDescent="0.35">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row>
    <row r="763" spans="2:34" x14ac:dyDescent="0.35">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row>
    <row r="764" spans="2:34" x14ac:dyDescent="0.35">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row>
    <row r="765" spans="2:34" x14ac:dyDescent="0.35">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row>
    <row r="766" spans="2:34" x14ac:dyDescent="0.35">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row>
    <row r="767" spans="2:34" x14ac:dyDescent="0.35">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row>
    <row r="768" spans="2:34" x14ac:dyDescent="0.35">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row>
    <row r="769" spans="2:34" x14ac:dyDescent="0.35">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row>
    <row r="770" spans="2:34" x14ac:dyDescent="0.35">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row>
    <row r="771" spans="2:34" x14ac:dyDescent="0.35">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row>
    <row r="772" spans="2:34" x14ac:dyDescent="0.35">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row>
    <row r="773" spans="2:34" x14ac:dyDescent="0.35">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row>
    <row r="774" spans="2:34" x14ac:dyDescent="0.35">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row>
    <row r="775" spans="2:34" x14ac:dyDescent="0.35">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row>
    <row r="776" spans="2:34" x14ac:dyDescent="0.35">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row>
    <row r="777" spans="2:34" x14ac:dyDescent="0.35">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row>
    <row r="778" spans="2:34" x14ac:dyDescent="0.35">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row>
    <row r="779" spans="2:34" x14ac:dyDescent="0.35">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row>
    <row r="780" spans="2:34" x14ac:dyDescent="0.35">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row>
    <row r="781" spans="2:34" x14ac:dyDescent="0.35">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row>
    <row r="782" spans="2:34" x14ac:dyDescent="0.35">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row>
    <row r="783" spans="2:34" x14ac:dyDescent="0.35">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row>
    <row r="784" spans="2:34" x14ac:dyDescent="0.35">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row>
    <row r="785" spans="2:34" x14ac:dyDescent="0.35">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row>
    <row r="786" spans="2:34" x14ac:dyDescent="0.35">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row>
    <row r="787" spans="2:34" x14ac:dyDescent="0.35">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row>
    <row r="788" spans="2:34" x14ac:dyDescent="0.35">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row>
    <row r="789" spans="2:34" x14ac:dyDescent="0.35">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row>
    <row r="790" spans="2:34" x14ac:dyDescent="0.35">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row>
    <row r="791" spans="2:34" x14ac:dyDescent="0.35">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row>
    <row r="792" spans="2:34" x14ac:dyDescent="0.35">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row>
    <row r="793" spans="2:34" x14ac:dyDescent="0.35">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row>
    <row r="794" spans="2:34" x14ac:dyDescent="0.35">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row>
    <row r="795" spans="2:34" x14ac:dyDescent="0.35">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row>
    <row r="796" spans="2:34" x14ac:dyDescent="0.35">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row>
    <row r="797" spans="2:34" x14ac:dyDescent="0.35">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row>
    <row r="798" spans="2:34" x14ac:dyDescent="0.35">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row>
    <row r="799" spans="2:34" x14ac:dyDescent="0.35">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row>
    <row r="800" spans="2:34" x14ac:dyDescent="0.35">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row>
    <row r="801" spans="2:34" x14ac:dyDescent="0.35">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row>
    <row r="802" spans="2:34" x14ac:dyDescent="0.35">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spans="2:34" x14ac:dyDescent="0.35">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row>
    <row r="804" spans="2:34" x14ac:dyDescent="0.35">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row>
    <row r="805" spans="2:34" x14ac:dyDescent="0.35">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row>
    <row r="806" spans="2:34" x14ac:dyDescent="0.35">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row>
    <row r="807" spans="2:34" x14ac:dyDescent="0.35">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row>
    <row r="808" spans="2:34" x14ac:dyDescent="0.35">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row>
    <row r="809" spans="2:34" x14ac:dyDescent="0.35">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row>
    <row r="810" spans="2:34" x14ac:dyDescent="0.35">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row>
    <row r="811" spans="2:34" x14ac:dyDescent="0.35">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row>
    <row r="812" spans="2:34" x14ac:dyDescent="0.35">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row>
    <row r="813" spans="2:34" x14ac:dyDescent="0.35">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row>
    <row r="814" spans="2:34" x14ac:dyDescent="0.35">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row>
    <row r="815" spans="2:34" x14ac:dyDescent="0.35">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row>
    <row r="816" spans="2:34" x14ac:dyDescent="0.35">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row>
    <row r="817" spans="2:34" x14ac:dyDescent="0.35">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row>
    <row r="818" spans="2:34" x14ac:dyDescent="0.35">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row>
    <row r="819" spans="2:34" x14ac:dyDescent="0.35">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row>
    <row r="820" spans="2:34" x14ac:dyDescent="0.35">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row>
    <row r="821" spans="2:34" x14ac:dyDescent="0.35">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row>
    <row r="822" spans="2:34" x14ac:dyDescent="0.35">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row>
    <row r="823" spans="2:34" x14ac:dyDescent="0.35">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row>
    <row r="824" spans="2:34" x14ac:dyDescent="0.35">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spans="2:34" x14ac:dyDescent="0.35">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row>
    <row r="826" spans="2:34" x14ac:dyDescent="0.35">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row>
    <row r="827" spans="2:34" x14ac:dyDescent="0.35">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row>
    <row r="828" spans="2:34" x14ac:dyDescent="0.35">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row>
    <row r="829" spans="2:34" x14ac:dyDescent="0.35">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row>
    <row r="830" spans="2:34" x14ac:dyDescent="0.35">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row>
    <row r="831" spans="2:34" x14ac:dyDescent="0.35">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row>
    <row r="832" spans="2:34" x14ac:dyDescent="0.35">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row>
    <row r="833" spans="2:34" x14ac:dyDescent="0.35">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row>
    <row r="834" spans="2:34" x14ac:dyDescent="0.35">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spans="2:34" x14ac:dyDescent="0.35">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row>
    <row r="836" spans="2:34" x14ac:dyDescent="0.35">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row>
    <row r="837" spans="2:34" x14ac:dyDescent="0.35">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row>
    <row r="838" spans="2:34" x14ac:dyDescent="0.35">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row>
    <row r="839" spans="2:34" x14ac:dyDescent="0.35">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row>
    <row r="840" spans="2:34" x14ac:dyDescent="0.35">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row>
    <row r="841" spans="2:34" x14ac:dyDescent="0.35">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row>
    <row r="842" spans="2:34" x14ac:dyDescent="0.35">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spans="2:34" x14ac:dyDescent="0.35">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row>
    <row r="844" spans="2:34" x14ac:dyDescent="0.35">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row>
    <row r="845" spans="2:34" x14ac:dyDescent="0.35">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row>
    <row r="846" spans="2:34" x14ac:dyDescent="0.35">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row>
    <row r="847" spans="2:34" x14ac:dyDescent="0.35">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row>
    <row r="848" spans="2:34" x14ac:dyDescent="0.35">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row>
    <row r="849" spans="2:34" x14ac:dyDescent="0.35">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row>
    <row r="850" spans="2:34" x14ac:dyDescent="0.35">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row>
    <row r="851" spans="2:34" x14ac:dyDescent="0.35">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row>
    <row r="852" spans="2:34" x14ac:dyDescent="0.35">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row>
    <row r="853" spans="2:34" x14ac:dyDescent="0.35">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row>
    <row r="854" spans="2:34" x14ac:dyDescent="0.35">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row>
    <row r="855" spans="2:34" x14ac:dyDescent="0.35">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row>
    <row r="856" spans="2:34" x14ac:dyDescent="0.35">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row>
    <row r="857" spans="2:34" x14ac:dyDescent="0.35">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row>
    <row r="858" spans="2:34" x14ac:dyDescent="0.35">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row>
    <row r="859" spans="2:34" x14ac:dyDescent="0.35">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row>
    <row r="860" spans="2:34" x14ac:dyDescent="0.35">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row>
    <row r="861" spans="2:34" x14ac:dyDescent="0.35">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row>
    <row r="862" spans="2:34" x14ac:dyDescent="0.35">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row>
    <row r="863" spans="2:34" x14ac:dyDescent="0.35">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row>
    <row r="864" spans="2:34" x14ac:dyDescent="0.35">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row>
    <row r="865" spans="2:34" x14ac:dyDescent="0.35">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row>
    <row r="866" spans="2:34" x14ac:dyDescent="0.35">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row>
    <row r="867" spans="2:34" x14ac:dyDescent="0.35">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row>
    <row r="868" spans="2:34" x14ac:dyDescent="0.35">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row>
    <row r="869" spans="2:34" x14ac:dyDescent="0.35">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row>
    <row r="870" spans="2:34" x14ac:dyDescent="0.35">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row>
    <row r="871" spans="2:34" x14ac:dyDescent="0.35">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row>
    <row r="872" spans="2:34" x14ac:dyDescent="0.35">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row>
    <row r="873" spans="2:34" x14ac:dyDescent="0.35">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row>
    <row r="874" spans="2:34" x14ac:dyDescent="0.35">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row>
    <row r="875" spans="2:34" x14ac:dyDescent="0.35">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row>
    <row r="876" spans="2:34" x14ac:dyDescent="0.35">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row>
    <row r="877" spans="2:34" x14ac:dyDescent="0.35">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row>
    <row r="878" spans="2:34" x14ac:dyDescent="0.35">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row>
    <row r="879" spans="2:34" x14ac:dyDescent="0.35">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row>
    <row r="880" spans="2:34" x14ac:dyDescent="0.35">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row>
    <row r="881" spans="2:34" x14ac:dyDescent="0.35">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row>
    <row r="882" spans="2:34" x14ac:dyDescent="0.35">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row>
    <row r="883" spans="2:34" x14ac:dyDescent="0.35">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row>
    <row r="884" spans="2:34" x14ac:dyDescent="0.35">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row>
    <row r="885" spans="2:34" x14ac:dyDescent="0.35">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row>
    <row r="886" spans="2:34" x14ac:dyDescent="0.35">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row>
    <row r="887" spans="2:34" x14ac:dyDescent="0.35">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row>
    <row r="888" spans="2:34" x14ac:dyDescent="0.35">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row>
    <row r="889" spans="2:34" x14ac:dyDescent="0.35">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row>
    <row r="890" spans="2:34" x14ac:dyDescent="0.35">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row>
    <row r="891" spans="2:34" x14ac:dyDescent="0.35">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row>
    <row r="892" spans="2:34" x14ac:dyDescent="0.35">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row>
    <row r="893" spans="2:34" x14ac:dyDescent="0.35">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row>
    <row r="894" spans="2:34" x14ac:dyDescent="0.35">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row>
    <row r="895" spans="2:34" x14ac:dyDescent="0.35">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row>
    <row r="896" spans="2:34" x14ac:dyDescent="0.35">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row>
    <row r="897" spans="2:34" x14ac:dyDescent="0.35">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row>
    <row r="898" spans="2:34" x14ac:dyDescent="0.35">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row>
    <row r="899" spans="2:34" x14ac:dyDescent="0.35">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row>
    <row r="900" spans="2:34" x14ac:dyDescent="0.35">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row>
    <row r="901" spans="2:34" x14ac:dyDescent="0.35">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row>
    <row r="902" spans="2:34" x14ac:dyDescent="0.35">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row>
    <row r="903" spans="2:34" x14ac:dyDescent="0.35">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row>
    <row r="904" spans="2:34" x14ac:dyDescent="0.35">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row>
    <row r="905" spans="2:34" x14ac:dyDescent="0.35">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row>
    <row r="906" spans="2:34" x14ac:dyDescent="0.35">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row>
    <row r="907" spans="2:34" x14ac:dyDescent="0.35">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row>
    <row r="908" spans="2:34" x14ac:dyDescent="0.35">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row>
    <row r="909" spans="2:34" x14ac:dyDescent="0.35">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row>
    <row r="910" spans="2:34" x14ac:dyDescent="0.35">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row>
    <row r="911" spans="2:34" x14ac:dyDescent="0.35">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row>
    <row r="912" spans="2:34" x14ac:dyDescent="0.35">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row>
    <row r="913" spans="2:34" x14ac:dyDescent="0.35">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row>
    <row r="914" spans="2:34" x14ac:dyDescent="0.35">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row>
    <row r="915" spans="2:34" x14ac:dyDescent="0.35">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row>
    <row r="916" spans="2:34" x14ac:dyDescent="0.35">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spans="2:34" x14ac:dyDescent="0.35">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row>
    <row r="918" spans="2:34" x14ac:dyDescent="0.35">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row>
    <row r="919" spans="2:34" x14ac:dyDescent="0.35">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row>
    <row r="920" spans="2:34" x14ac:dyDescent="0.35">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row>
    <row r="921" spans="2:34" x14ac:dyDescent="0.35">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row>
    <row r="922" spans="2:34" x14ac:dyDescent="0.35">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row>
    <row r="923" spans="2:34" x14ac:dyDescent="0.35">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row>
    <row r="924" spans="2:34" x14ac:dyDescent="0.35">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row>
    <row r="925" spans="2:34" x14ac:dyDescent="0.35">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row>
    <row r="926" spans="2:34" x14ac:dyDescent="0.35">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row>
    <row r="927" spans="2:34" x14ac:dyDescent="0.35">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row>
    <row r="928" spans="2:34" x14ac:dyDescent="0.35">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row>
    <row r="929" spans="2:34" x14ac:dyDescent="0.35">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row>
    <row r="930" spans="2:34" x14ac:dyDescent="0.35">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row>
    <row r="931" spans="2:34" x14ac:dyDescent="0.35">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row>
    <row r="932" spans="2:34" x14ac:dyDescent="0.35">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spans="2:34" x14ac:dyDescent="0.35">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spans="2:34" x14ac:dyDescent="0.35">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row>
    <row r="935" spans="2:34" x14ac:dyDescent="0.35">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spans="2:34" x14ac:dyDescent="0.35">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spans="2:34" x14ac:dyDescent="0.35">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row>
    <row r="938" spans="2:34" x14ac:dyDescent="0.35">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spans="2:34" x14ac:dyDescent="0.35">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spans="2:34" x14ac:dyDescent="0.35">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spans="2:34" x14ac:dyDescent="0.35">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spans="2:34" x14ac:dyDescent="0.35">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row>
    <row r="943" spans="2:34" x14ac:dyDescent="0.35">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spans="2:34" x14ac:dyDescent="0.35">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spans="2:34" x14ac:dyDescent="0.35">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row>
    <row r="946" spans="2:34" x14ac:dyDescent="0.35">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spans="2:34" x14ac:dyDescent="0.35">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row>
    <row r="948" spans="2:34" x14ac:dyDescent="0.35">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spans="2:34" x14ac:dyDescent="0.35">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spans="2:34" x14ac:dyDescent="0.35">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spans="2:34" x14ac:dyDescent="0.35">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row>
    <row r="952" spans="2:34" x14ac:dyDescent="0.35">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spans="2:34" x14ac:dyDescent="0.35">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row>
    <row r="954" spans="2:34" x14ac:dyDescent="0.35">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row>
    <row r="955" spans="2:34" x14ac:dyDescent="0.35">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row>
    <row r="956" spans="2:34" x14ac:dyDescent="0.35">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spans="2:34" x14ac:dyDescent="0.35">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row>
    <row r="958" spans="2:34" x14ac:dyDescent="0.35">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spans="2:34" x14ac:dyDescent="0.35">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spans="2:34" x14ac:dyDescent="0.35">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row>
    <row r="961" spans="2:34" x14ac:dyDescent="0.35">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row>
    <row r="962" spans="2:34" x14ac:dyDescent="0.35">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row>
    <row r="963" spans="2:34" x14ac:dyDescent="0.35">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row>
    <row r="964" spans="2:34" x14ac:dyDescent="0.35">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row>
    <row r="965" spans="2:34" x14ac:dyDescent="0.35">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row>
    <row r="966" spans="2:34" x14ac:dyDescent="0.35">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row>
    <row r="967" spans="2:34" x14ac:dyDescent="0.35">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row>
    <row r="968" spans="2:34" x14ac:dyDescent="0.35">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row>
    <row r="969" spans="2:34" x14ac:dyDescent="0.35">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row>
    <row r="970" spans="2:34" x14ac:dyDescent="0.35">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row>
    <row r="971" spans="2:34" x14ac:dyDescent="0.35">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row>
    <row r="972" spans="2:34" x14ac:dyDescent="0.35">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row>
    <row r="973" spans="2:34" x14ac:dyDescent="0.35">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row>
    <row r="974" spans="2:34" x14ac:dyDescent="0.35">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row>
    <row r="975" spans="2:34" x14ac:dyDescent="0.35">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row>
    <row r="976" spans="2:34" x14ac:dyDescent="0.35">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row>
    <row r="977" spans="2:34" x14ac:dyDescent="0.35">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row>
    <row r="978" spans="2:34" x14ac:dyDescent="0.35">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row>
    <row r="979" spans="2:34" x14ac:dyDescent="0.35">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row>
    <row r="980" spans="2:34" x14ac:dyDescent="0.35">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row>
    <row r="981" spans="2:34" x14ac:dyDescent="0.35">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row>
    <row r="982" spans="2:34" x14ac:dyDescent="0.35">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row>
    <row r="983" spans="2:34" x14ac:dyDescent="0.35">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row>
    <row r="984" spans="2:34" x14ac:dyDescent="0.35">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row>
    <row r="985" spans="2:34" x14ac:dyDescent="0.35">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row>
    <row r="986" spans="2:34" x14ac:dyDescent="0.35">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row>
    <row r="987" spans="2:34" x14ac:dyDescent="0.35">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spans="2:34" x14ac:dyDescent="0.35">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row>
    <row r="989" spans="2:34" x14ac:dyDescent="0.35">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row>
    <row r="990" spans="2:34" x14ac:dyDescent="0.35">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row>
    <row r="991" spans="2:34" x14ac:dyDescent="0.35">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row>
    <row r="992" spans="2:34" x14ac:dyDescent="0.35">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row>
    <row r="993" spans="2:34" x14ac:dyDescent="0.35">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row>
    <row r="994" spans="2:34" x14ac:dyDescent="0.35">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row>
    <row r="995" spans="2:34" x14ac:dyDescent="0.35">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row>
    <row r="996" spans="2:34" x14ac:dyDescent="0.35">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row>
    <row r="997" spans="2:34" x14ac:dyDescent="0.35">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row>
    <row r="998" spans="2:34" x14ac:dyDescent="0.35">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spans="2:34" x14ac:dyDescent="0.35">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row>
    <row r="1000" spans="2:34" x14ac:dyDescent="0.35">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row>
    <row r="1001" spans="2:34" x14ac:dyDescent="0.35">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row>
    <row r="1002" spans="2:34" x14ac:dyDescent="0.35">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row>
    <row r="1003" spans="2:34" x14ac:dyDescent="0.35">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row>
    <row r="1004" spans="2:34" x14ac:dyDescent="0.35">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row>
    <row r="1005" spans="2:34" x14ac:dyDescent="0.35">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row>
    <row r="1006" spans="2:34" x14ac:dyDescent="0.35">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row>
    <row r="1007" spans="2:34" x14ac:dyDescent="0.35">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row>
    <row r="1008" spans="2:34" x14ac:dyDescent="0.35">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row>
    <row r="1009" spans="2:34" x14ac:dyDescent="0.35">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c r="AH1009" s="9"/>
    </row>
    <row r="1010" spans="2:34" x14ac:dyDescent="0.35">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row>
    <row r="1011" spans="2:34" x14ac:dyDescent="0.35">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c r="AG1011" s="9"/>
      <c r="AH1011" s="9"/>
    </row>
    <row r="1012" spans="2:34" x14ac:dyDescent="0.35">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c r="AH1012" s="9"/>
    </row>
    <row r="1013" spans="2:34" x14ac:dyDescent="0.35">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c r="AG1013" s="9"/>
      <c r="AH1013" s="9"/>
    </row>
    <row r="1014" spans="2:34" x14ac:dyDescent="0.35">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row>
    <row r="1015" spans="2:34" x14ac:dyDescent="0.35">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c r="AG1015" s="9"/>
      <c r="AH1015" s="9"/>
    </row>
    <row r="1016" spans="2:34" x14ac:dyDescent="0.35">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c r="AH1016" s="9"/>
    </row>
    <row r="1017" spans="2:34" x14ac:dyDescent="0.35">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c r="AG1017" s="9"/>
      <c r="AH1017" s="9"/>
    </row>
    <row r="1018" spans="2:34" x14ac:dyDescent="0.35">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row>
    <row r="1019" spans="2:34" x14ac:dyDescent="0.35">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c r="AG1019" s="9"/>
      <c r="AH1019" s="9"/>
    </row>
    <row r="1020" spans="2:34" x14ac:dyDescent="0.35">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c r="AG1020" s="9"/>
      <c r="AH1020" s="9"/>
    </row>
    <row r="1021" spans="2:34" x14ac:dyDescent="0.35">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c r="AH1021" s="9"/>
    </row>
    <row r="1022" spans="2:34" x14ac:dyDescent="0.35">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row>
    <row r="1023" spans="2:34" x14ac:dyDescent="0.35">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c r="AG1023" s="9"/>
      <c r="AH1023" s="9"/>
    </row>
    <row r="1024" spans="2:34" x14ac:dyDescent="0.35">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c r="AH1024" s="9"/>
    </row>
    <row r="1025" spans="2:34" x14ac:dyDescent="0.35">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c r="AG1025" s="9"/>
      <c r="AH1025" s="9"/>
    </row>
    <row r="1026" spans="2:34" x14ac:dyDescent="0.35">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c r="AE1026" s="9"/>
      <c r="AF1026" s="9"/>
      <c r="AG1026" s="9"/>
      <c r="AH1026" s="9"/>
    </row>
    <row r="1027" spans="2:34" x14ac:dyDescent="0.35">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c r="AE1027" s="9"/>
      <c r="AF1027" s="9"/>
      <c r="AG1027" s="9"/>
      <c r="AH1027" s="9"/>
    </row>
    <row r="1028" spans="2:34" x14ac:dyDescent="0.35">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c r="AE1028" s="9"/>
      <c r="AF1028" s="9"/>
      <c r="AG1028" s="9"/>
      <c r="AH1028" s="9"/>
    </row>
  </sheetData>
  <mergeCells count="17">
    <mergeCell ref="H21:M23"/>
    <mergeCell ref="B32:B94"/>
    <mergeCell ref="E25:W26"/>
    <mergeCell ref="E27:F28"/>
    <mergeCell ref="G27:I28"/>
    <mergeCell ref="M27:N28"/>
    <mergeCell ref="O27:P28"/>
    <mergeCell ref="Q27:T28"/>
    <mergeCell ref="U27:W28"/>
    <mergeCell ref="J27:L28"/>
    <mergeCell ref="B7:B23"/>
    <mergeCell ref="C13:C21"/>
    <mergeCell ref="D6:E6"/>
    <mergeCell ref="D7:E7"/>
    <mergeCell ref="C7:C10"/>
    <mergeCell ref="D13:E13"/>
    <mergeCell ref="D20:F20"/>
  </mergeCells>
  <dataValidations count="3">
    <dataValidation type="list" allowBlank="1" showInputMessage="1" showErrorMessage="1" sqref="E17" xr:uid="{8027697F-974F-4796-879C-8A8F2FD030FD}">
      <formula1>$DD$7:$DD$9</formula1>
    </dataValidation>
    <dataValidation type="whole" allowBlank="1" showInputMessage="1" showErrorMessage="1" sqref="T32:T94" xr:uid="{3DF0895A-034E-42FD-A576-0280F3A214D1}">
      <formula1>1</formula1>
      <formula2>100</formula2>
    </dataValidation>
    <dataValidation type="list" allowBlank="1" showInputMessage="1" showErrorMessage="1" sqref="F32:F94 D15" xr:uid="{C6F0E9D3-0422-4BEF-BE00-CA465C7B6487}">
      <formula1>#REF!</formula1>
    </dataValidation>
  </dataValidations>
  <hyperlinks>
    <hyperlink ref="F30" r:id="rId1" display="Corresponds to decarbonization pillars devised by DOE in its industrial decarbonization roadmap HYPERLINK" xr:uid="{B353E83A-3691-4B5D-AE54-B9DCB04C4792}"/>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9E04082C-0D51-4BA7-8C5F-CF15D41723CC}">
          <x14:formula1>
            <xm:f>'Emission Factors'!$B$3:$B$14</xm:f>
          </x14:formula1>
          <xm:sqref>G32:I94</xm:sqref>
        </x14:dataValidation>
        <x14:dataValidation type="list" allowBlank="1" showInputMessage="1" showErrorMessage="1" xr:uid="{2ED42475-992F-4D1C-A17A-9B919AB9B826}">
          <x14:formula1>
            <xm:f>'Grid Emissions'!$C$3:$K$3</xm:f>
          </x14:formula1>
          <xm:sqref>E15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DF65-F040-4837-927C-511B22AC3ECB}">
  <sheetPr codeName="Sheet7"/>
  <dimension ref="B1:D18"/>
  <sheetViews>
    <sheetView workbookViewId="0">
      <selection activeCell="C3" sqref="C3"/>
    </sheetView>
  </sheetViews>
  <sheetFormatPr defaultRowHeight="14.5" x14ac:dyDescent="0.35"/>
  <cols>
    <col min="2" max="2" width="44.54296875" customWidth="1"/>
    <col min="3" max="3" width="11.7265625" bestFit="1" customWidth="1"/>
    <col min="4" max="4" width="54.1796875" bestFit="1" customWidth="1"/>
  </cols>
  <sheetData>
    <row r="1" spans="2:4" ht="15" thickBot="1" x14ac:dyDescent="0.4"/>
    <row r="2" spans="2:4" ht="15" thickBot="1" x14ac:dyDescent="0.4">
      <c r="B2" s="81" t="s">
        <v>7</v>
      </c>
      <c r="C2" s="82" t="s">
        <v>8</v>
      </c>
      <c r="D2" s="83" t="s">
        <v>156</v>
      </c>
    </row>
    <row r="3" spans="2:4" ht="16.5" x14ac:dyDescent="0.45">
      <c r="B3" s="47" t="s">
        <v>9</v>
      </c>
      <c r="C3" s="48">
        <f>IF('Assessment Recommendations'!E8&lt;&gt;"",'Assessment Recommendations'!E8,(VLOOKUP('Assessment Recommendations'!D15,'Grid Emissions'!B4:K55,MATCH('Assessment Recommendations'!E15,'Grid Emissions'!B3:K3,0),FALSE)*0.000001)*(1-('Assessment Recommendations'!E21/100)))</f>
        <v>3.5896307719999999E-4</v>
      </c>
      <c r="D3" s="49" t="s">
        <v>139</v>
      </c>
    </row>
    <row r="4" spans="2:4" ht="16.5" x14ac:dyDescent="0.45">
      <c r="B4" s="50" t="s">
        <v>10</v>
      </c>
      <c r="C4" s="51">
        <f>116.65/2205</f>
        <v>5.2902494331065759E-2</v>
      </c>
      <c r="D4" s="52" t="s">
        <v>140</v>
      </c>
    </row>
    <row r="5" spans="2:4" ht="16.5" x14ac:dyDescent="0.45">
      <c r="B5" s="50" t="s">
        <v>135</v>
      </c>
      <c r="C5" s="51">
        <v>7.0660000000000001E-2</v>
      </c>
      <c r="D5" s="52" t="s">
        <v>140</v>
      </c>
    </row>
    <row r="6" spans="2:4" ht="16.5" x14ac:dyDescent="0.45">
      <c r="B6" s="50" t="s">
        <v>136</v>
      </c>
      <c r="C6" s="51">
        <v>7.4139999999999998E-2</v>
      </c>
      <c r="D6" s="52" t="s">
        <v>140</v>
      </c>
    </row>
    <row r="7" spans="2:4" ht="16.5" x14ac:dyDescent="0.45">
      <c r="B7" s="50" t="s">
        <v>172</v>
      </c>
      <c r="C7" s="51">
        <v>0</v>
      </c>
      <c r="D7" s="52" t="s">
        <v>140</v>
      </c>
    </row>
    <row r="8" spans="2:4" ht="16.5" x14ac:dyDescent="0.45">
      <c r="B8" s="50" t="s">
        <v>11</v>
      </c>
      <c r="C8" s="51">
        <f>138.63/2205</f>
        <v>6.2870748299319726E-2</v>
      </c>
      <c r="D8" s="52" t="s">
        <v>140</v>
      </c>
    </row>
    <row r="9" spans="2:4" ht="16.5" x14ac:dyDescent="0.45">
      <c r="B9" s="50" t="s">
        <v>12</v>
      </c>
      <c r="C9" s="51">
        <f>225.13/2205</f>
        <v>0.10209977324263038</v>
      </c>
      <c r="D9" s="52" t="s">
        <v>140</v>
      </c>
    </row>
    <row r="10" spans="2:4" ht="16.5" x14ac:dyDescent="0.45">
      <c r="B10" s="50" t="s">
        <v>13</v>
      </c>
      <c r="C10" s="51">
        <f>163.45/2205</f>
        <v>7.4126984126984125E-2</v>
      </c>
      <c r="D10" s="52" t="s">
        <v>140</v>
      </c>
    </row>
    <row r="11" spans="2:4" ht="16.5" x14ac:dyDescent="0.45">
      <c r="B11" s="50" t="s">
        <v>14</v>
      </c>
      <c r="C11" s="51">
        <v>9.6100000000000005E-2</v>
      </c>
      <c r="D11" s="52" t="s">
        <v>140</v>
      </c>
    </row>
    <row r="12" spans="2:4" ht="16.5" x14ac:dyDescent="0.45">
      <c r="B12" s="50" t="s">
        <v>175</v>
      </c>
      <c r="C12" s="51">
        <v>0</v>
      </c>
      <c r="D12" s="52" t="s">
        <v>140</v>
      </c>
    </row>
    <row r="13" spans="2:4" ht="16.5" x14ac:dyDescent="0.45">
      <c r="B13" s="50" t="s">
        <v>176</v>
      </c>
      <c r="C13" s="51">
        <v>0</v>
      </c>
      <c r="D13" s="52" t="s">
        <v>140</v>
      </c>
    </row>
    <row r="14" spans="2:4" ht="17" thickBot="1" x14ac:dyDescent="0.5">
      <c r="B14" s="50" t="s">
        <v>177</v>
      </c>
      <c r="C14" s="51">
        <v>0</v>
      </c>
      <c r="D14" s="52" t="s">
        <v>140</v>
      </c>
    </row>
    <row r="15" spans="2:4" ht="15" thickBot="1" x14ac:dyDescent="0.4">
      <c r="B15" s="185" t="s">
        <v>138</v>
      </c>
      <c r="C15" s="186"/>
      <c r="D15" s="187"/>
    </row>
    <row r="18" spans="2:2" x14ac:dyDescent="0.35">
      <c r="B18" s="100" t="s">
        <v>173</v>
      </c>
    </row>
  </sheetData>
  <mergeCells count="1">
    <mergeCell ref="B15:D1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3B3B-5BA3-4737-8653-3F2CF00716BB}">
  <dimension ref="B1:K55"/>
  <sheetViews>
    <sheetView workbookViewId="0">
      <selection activeCell="D16" sqref="D16"/>
    </sheetView>
  </sheetViews>
  <sheetFormatPr defaultRowHeight="14.5" x14ac:dyDescent="0.35"/>
  <cols>
    <col min="3" max="11" width="18.81640625" bestFit="1" customWidth="1"/>
  </cols>
  <sheetData>
    <row r="1" spans="2:11" x14ac:dyDescent="0.35">
      <c r="C1" s="188" t="s">
        <v>191</v>
      </c>
      <c r="D1" s="188"/>
      <c r="E1" s="188"/>
      <c r="F1" s="188"/>
      <c r="G1" s="188"/>
      <c r="H1" s="188"/>
      <c r="I1" s="188"/>
      <c r="J1" s="188"/>
      <c r="K1" s="188"/>
    </row>
    <row r="2" spans="2:11" x14ac:dyDescent="0.35">
      <c r="C2" s="146" t="s">
        <v>192</v>
      </c>
      <c r="D2" s="189" t="s">
        <v>193</v>
      </c>
      <c r="E2" s="190"/>
      <c r="F2" s="190"/>
      <c r="G2" s="190"/>
      <c r="H2" s="190"/>
      <c r="I2" s="190"/>
      <c r="J2" s="190"/>
      <c r="K2" s="191"/>
    </row>
    <row r="3" spans="2:11" x14ac:dyDescent="0.35">
      <c r="B3" s="147" t="s">
        <v>194</v>
      </c>
      <c r="C3" s="148" t="s">
        <v>195</v>
      </c>
      <c r="D3" s="149" t="s">
        <v>196</v>
      </c>
      <c r="E3" s="149" t="s">
        <v>197</v>
      </c>
      <c r="F3" s="149" t="s">
        <v>198</v>
      </c>
      <c r="G3" s="149" t="s">
        <v>199</v>
      </c>
      <c r="H3" s="149" t="s">
        <v>200</v>
      </c>
      <c r="I3" s="149" t="s">
        <v>201</v>
      </c>
      <c r="J3" s="149" t="s">
        <v>202</v>
      </c>
      <c r="K3" s="149" t="s">
        <v>203</v>
      </c>
    </row>
    <row r="4" spans="2:11" x14ac:dyDescent="0.35">
      <c r="B4" s="150" t="s">
        <v>204</v>
      </c>
      <c r="C4" s="151">
        <v>416.15395080000002</v>
      </c>
      <c r="D4" s="152"/>
      <c r="E4" s="152"/>
      <c r="F4" s="152"/>
      <c r="G4" s="152"/>
      <c r="H4" s="152"/>
      <c r="I4" s="152"/>
      <c r="J4" s="152"/>
      <c r="K4" s="152"/>
    </row>
    <row r="5" spans="2:11" x14ac:dyDescent="0.35">
      <c r="B5" s="150" t="s">
        <v>73</v>
      </c>
      <c r="C5" s="151">
        <v>358.96307719999999</v>
      </c>
      <c r="D5" s="152">
        <v>450.9</v>
      </c>
      <c r="E5" s="152">
        <v>422.8</v>
      </c>
      <c r="F5" s="152">
        <v>370.7</v>
      </c>
      <c r="G5" s="152">
        <v>360.1</v>
      </c>
      <c r="H5" s="152">
        <v>302.10000000000002</v>
      </c>
      <c r="I5" s="152">
        <v>231.6</v>
      </c>
      <c r="J5" s="152">
        <v>211.6</v>
      </c>
      <c r="K5" s="152">
        <v>230.1</v>
      </c>
    </row>
    <row r="6" spans="2:11" x14ac:dyDescent="0.35">
      <c r="B6" s="150" t="s">
        <v>74</v>
      </c>
      <c r="C6" s="151">
        <v>481.50730290000001</v>
      </c>
      <c r="D6" s="152">
        <v>454.7</v>
      </c>
      <c r="E6" s="152">
        <v>379.6</v>
      </c>
      <c r="F6" s="152">
        <v>214.1</v>
      </c>
      <c r="G6" s="152">
        <v>125</v>
      </c>
      <c r="H6" s="152">
        <v>92.7</v>
      </c>
      <c r="I6" s="152">
        <v>67.599999999999994</v>
      </c>
      <c r="J6" s="152">
        <v>72.2</v>
      </c>
      <c r="K6" s="152">
        <v>164.7</v>
      </c>
    </row>
    <row r="7" spans="2:11" x14ac:dyDescent="0.35">
      <c r="B7" s="150" t="s">
        <v>75</v>
      </c>
      <c r="C7" s="151">
        <v>322.92297919999999</v>
      </c>
      <c r="D7" s="152">
        <v>229.5</v>
      </c>
      <c r="E7" s="152">
        <v>199.9</v>
      </c>
      <c r="F7" s="152">
        <v>148.4</v>
      </c>
      <c r="G7" s="152">
        <v>136.80000000000001</v>
      </c>
      <c r="H7" s="152">
        <v>105.1</v>
      </c>
      <c r="I7" s="152">
        <v>69.3</v>
      </c>
      <c r="J7" s="152">
        <v>52.2</v>
      </c>
      <c r="K7" s="152">
        <v>75.8</v>
      </c>
    </row>
    <row r="8" spans="2:11" x14ac:dyDescent="0.35">
      <c r="B8" s="150" t="s">
        <v>4</v>
      </c>
      <c r="C8" s="151">
        <v>207.51383469999999</v>
      </c>
      <c r="D8" s="152">
        <v>143.9</v>
      </c>
      <c r="E8" s="152">
        <v>128.4</v>
      </c>
      <c r="F8" s="152">
        <v>87.6</v>
      </c>
      <c r="G8" s="152">
        <v>55.1</v>
      </c>
      <c r="H8" s="152">
        <v>33.1</v>
      </c>
      <c r="I8" s="152">
        <v>18.2</v>
      </c>
      <c r="J8" s="152">
        <v>13.1</v>
      </c>
      <c r="K8" s="152">
        <v>23.6</v>
      </c>
    </row>
    <row r="9" spans="2:11" x14ac:dyDescent="0.35">
      <c r="B9" s="150" t="s">
        <v>76</v>
      </c>
      <c r="C9" s="151">
        <v>532.13644199999999</v>
      </c>
      <c r="D9" s="152">
        <v>497.8</v>
      </c>
      <c r="E9" s="152">
        <v>435</v>
      </c>
      <c r="F9" s="152">
        <v>147.69999999999999</v>
      </c>
      <c r="G9" s="152">
        <v>34.799999999999997</v>
      </c>
      <c r="H9" s="152">
        <v>26.6</v>
      </c>
      <c r="I9" s="152">
        <v>18.8</v>
      </c>
      <c r="J9" s="152">
        <v>7.2</v>
      </c>
      <c r="K9" s="152">
        <v>23.2</v>
      </c>
    </row>
    <row r="10" spans="2:11" x14ac:dyDescent="0.35">
      <c r="B10" s="150" t="s">
        <v>77</v>
      </c>
      <c r="C10" s="151">
        <v>237.36596209999999</v>
      </c>
      <c r="D10" s="152">
        <v>238.9</v>
      </c>
      <c r="E10" s="152">
        <v>235.1</v>
      </c>
      <c r="F10" s="152">
        <v>225.7</v>
      </c>
      <c r="G10" s="152">
        <v>211.4</v>
      </c>
      <c r="H10" s="152">
        <v>192.7</v>
      </c>
      <c r="I10" s="152">
        <v>191.1</v>
      </c>
      <c r="J10" s="152">
        <v>203.7</v>
      </c>
      <c r="K10" s="152">
        <v>218.4</v>
      </c>
    </row>
    <row r="11" spans="2:11" x14ac:dyDescent="0.35">
      <c r="B11" s="150" t="s">
        <v>205</v>
      </c>
      <c r="C11" s="151">
        <v>251.69872090000001</v>
      </c>
      <c r="D11" s="152"/>
      <c r="E11" s="152"/>
      <c r="F11" s="152"/>
      <c r="G11" s="152"/>
      <c r="H11" s="152"/>
      <c r="I11" s="152"/>
      <c r="J11" s="152"/>
      <c r="K11" s="152"/>
    </row>
    <row r="12" spans="2:11" x14ac:dyDescent="0.35">
      <c r="B12" s="150" t="s">
        <v>78</v>
      </c>
      <c r="C12" s="151">
        <v>408.5983852</v>
      </c>
      <c r="D12" s="152">
        <v>412.5</v>
      </c>
      <c r="E12" s="152">
        <v>403.1</v>
      </c>
      <c r="F12" s="152">
        <v>379.2</v>
      </c>
      <c r="G12" s="152">
        <v>357.8</v>
      </c>
      <c r="H12" s="152">
        <v>325.39999999999998</v>
      </c>
      <c r="I12" s="152">
        <v>276.2</v>
      </c>
      <c r="J12" s="152">
        <v>289.8</v>
      </c>
      <c r="K12" s="152">
        <v>395.8</v>
      </c>
    </row>
    <row r="13" spans="2:11" x14ac:dyDescent="0.35">
      <c r="B13" s="150" t="s">
        <v>79</v>
      </c>
      <c r="C13" s="151">
        <v>371.29728749999998</v>
      </c>
      <c r="D13" s="152">
        <v>356.5</v>
      </c>
      <c r="E13" s="152">
        <v>282.39999999999998</v>
      </c>
      <c r="F13" s="152">
        <v>216.4</v>
      </c>
      <c r="G13" s="152">
        <v>183.2</v>
      </c>
      <c r="H13" s="152">
        <v>125.5</v>
      </c>
      <c r="I13" s="152">
        <v>113.1</v>
      </c>
      <c r="J13" s="152">
        <v>100.2</v>
      </c>
      <c r="K13" s="152">
        <v>127.6</v>
      </c>
    </row>
    <row r="14" spans="2:11" x14ac:dyDescent="0.35">
      <c r="B14" s="150" t="s">
        <v>80</v>
      </c>
      <c r="C14" s="151">
        <v>336.20339289999998</v>
      </c>
      <c r="D14" s="152">
        <v>302.7</v>
      </c>
      <c r="E14" s="152">
        <v>266.7</v>
      </c>
      <c r="F14" s="152">
        <v>211.6</v>
      </c>
      <c r="G14" s="152">
        <v>188.7</v>
      </c>
      <c r="H14" s="152">
        <v>132.1</v>
      </c>
      <c r="I14" s="152">
        <v>87.8</v>
      </c>
      <c r="J14" s="152">
        <v>63.7</v>
      </c>
      <c r="K14" s="152">
        <v>96.2</v>
      </c>
    </row>
    <row r="15" spans="2:11" x14ac:dyDescent="0.35">
      <c r="B15" s="150" t="s">
        <v>206</v>
      </c>
      <c r="C15" s="151">
        <v>663.86918260000004</v>
      </c>
      <c r="D15" s="152"/>
      <c r="E15" s="152"/>
      <c r="F15" s="152"/>
      <c r="G15" s="152"/>
      <c r="H15" s="152"/>
      <c r="I15" s="152"/>
      <c r="J15" s="152"/>
      <c r="K15" s="152"/>
    </row>
    <row r="16" spans="2:11" x14ac:dyDescent="0.35">
      <c r="B16" s="150" t="s">
        <v>81</v>
      </c>
      <c r="C16" s="151">
        <v>281.9409417</v>
      </c>
      <c r="D16" s="152">
        <v>432.1</v>
      </c>
      <c r="E16" s="152">
        <v>341.8</v>
      </c>
      <c r="F16" s="152">
        <v>164.9</v>
      </c>
      <c r="G16" s="152">
        <v>109.1</v>
      </c>
      <c r="H16" s="152">
        <v>95.3</v>
      </c>
      <c r="I16" s="152">
        <v>72.8</v>
      </c>
      <c r="J16" s="152">
        <v>62.2</v>
      </c>
      <c r="K16" s="152">
        <v>89.2</v>
      </c>
    </row>
    <row r="17" spans="2:11" x14ac:dyDescent="0.35">
      <c r="B17" s="150" t="s">
        <v>82</v>
      </c>
      <c r="C17" s="151">
        <v>112.6889232</v>
      </c>
      <c r="D17" s="152">
        <v>67.2</v>
      </c>
      <c r="E17" s="152">
        <v>59.5</v>
      </c>
      <c r="F17" s="152">
        <v>41.9</v>
      </c>
      <c r="G17" s="152">
        <v>33.5</v>
      </c>
      <c r="H17" s="152">
        <v>34.200000000000003</v>
      </c>
      <c r="I17" s="152">
        <v>63.8</v>
      </c>
      <c r="J17" s="152">
        <v>68.400000000000006</v>
      </c>
      <c r="K17" s="152">
        <v>126.8</v>
      </c>
    </row>
    <row r="18" spans="2:11" x14ac:dyDescent="0.35">
      <c r="B18" s="150" t="s">
        <v>83</v>
      </c>
      <c r="C18" s="151">
        <v>268.70815570000002</v>
      </c>
      <c r="D18" s="152">
        <v>238.8</v>
      </c>
      <c r="E18" s="152">
        <v>182.9</v>
      </c>
      <c r="F18" s="152">
        <v>76.2</v>
      </c>
      <c r="G18" s="152">
        <v>44.7</v>
      </c>
      <c r="H18" s="152">
        <v>34.6</v>
      </c>
      <c r="I18" s="152">
        <v>29.1</v>
      </c>
      <c r="J18" s="152">
        <v>5.9</v>
      </c>
      <c r="K18" s="152">
        <v>7.7</v>
      </c>
    </row>
    <row r="19" spans="2:11" x14ac:dyDescent="0.35">
      <c r="B19" s="150" t="s">
        <v>84</v>
      </c>
      <c r="C19" s="151">
        <v>715.14106870000001</v>
      </c>
      <c r="D19" s="152">
        <v>760.5</v>
      </c>
      <c r="E19" s="152">
        <v>699</v>
      </c>
      <c r="F19" s="152">
        <v>538.4</v>
      </c>
      <c r="G19" s="152">
        <v>444.5</v>
      </c>
      <c r="H19" s="152">
        <v>325.60000000000002</v>
      </c>
      <c r="I19" s="152">
        <v>287.3</v>
      </c>
      <c r="J19" s="152">
        <v>277.5</v>
      </c>
      <c r="K19" s="152">
        <v>369.5</v>
      </c>
    </row>
    <row r="20" spans="2:11" x14ac:dyDescent="0.35">
      <c r="B20" s="150" t="s">
        <v>85</v>
      </c>
      <c r="C20" s="151">
        <v>374.78136619999998</v>
      </c>
      <c r="D20" s="152">
        <v>291</v>
      </c>
      <c r="E20" s="152">
        <v>120.5</v>
      </c>
      <c r="F20" s="152">
        <v>58.4</v>
      </c>
      <c r="G20" s="152">
        <v>50</v>
      </c>
      <c r="H20" s="152">
        <v>37.4</v>
      </c>
      <c r="I20" s="152">
        <v>25.3</v>
      </c>
      <c r="J20" s="152">
        <v>13.7</v>
      </c>
      <c r="K20" s="152">
        <v>30.2</v>
      </c>
    </row>
    <row r="21" spans="2:11" x14ac:dyDescent="0.35">
      <c r="B21" s="150" t="s">
        <v>86</v>
      </c>
      <c r="C21" s="151">
        <v>785.74571349999997</v>
      </c>
      <c r="D21" s="152">
        <v>944.6</v>
      </c>
      <c r="E21" s="152">
        <v>926.3</v>
      </c>
      <c r="F21" s="152">
        <v>831.4</v>
      </c>
      <c r="G21" s="152">
        <v>761.3</v>
      </c>
      <c r="H21" s="152">
        <v>605.5</v>
      </c>
      <c r="I21" s="152">
        <v>377.9</v>
      </c>
      <c r="J21" s="152">
        <v>388.7</v>
      </c>
      <c r="K21" s="152">
        <v>399.7</v>
      </c>
    </row>
    <row r="22" spans="2:11" x14ac:dyDescent="0.35">
      <c r="B22" s="150" t="s">
        <v>87</v>
      </c>
      <c r="C22" s="151">
        <v>372.24666610000003</v>
      </c>
      <c r="D22" s="152">
        <v>461.3</v>
      </c>
      <c r="E22" s="152">
        <v>429.4</v>
      </c>
      <c r="F22" s="152">
        <v>359.7</v>
      </c>
      <c r="G22" s="152">
        <v>285.89999999999998</v>
      </c>
      <c r="H22" s="152">
        <v>186.2</v>
      </c>
      <c r="I22" s="152">
        <v>142</v>
      </c>
      <c r="J22" s="152">
        <v>135</v>
      </c>
      <c r="K22" s="152">
        <v>224.1</v>
      </c>
    </row>
    <row r="23" spans="2:11" x14ac:dyDescent="0.35">
      <c r="B23" s="150" t="s">
        <v>88</v>
      </c>
      <c r="C23" s="151">
        <v>389.73918170000002</v>
      </c>
      <c r="D23" s="152">
        <v>273.5</v>
      </c>
      <c r="E23" s="152">
        <v>254.5</v>
      </c>
      <c r="F23" s="152">
        <v>201.2</v>
      </c>
      <c r="G23" s="152">
        <v>164.8</v>
      </c>
      <c r="H23" s="152">
        <v>106.9</v>
      </c>
      <c r="I23" s="152">
        <v>104.7</v>
      </c>
      <c r="J23" s="152">
        <v>118.5</v>
      </c>
      <c r="K23" s="152">
        <v>125.4</v>
      </c>
    </row>
    <row r="24" spans="2:11" x14ac:dyDescent="0.35">
      <c r="B24" s="150" t="s">
        <v>89</v>
      </c>
      <c r="C24" s="151">
        <v>290.5288941</v>
      </c>
      <c r="D24" s="152">
        <v>167</v>
      </c>
      <c r="E24" s="152">
        <v>140.1</v>
      </c>
      <c r="F24" s="152">
        <v>123.5</v>
      </c>
      <c r="G24" s="152">
        <v>115.6</v>
      </c>
      <c r="H24" s="152">
        <v>103</v>
      </c>
      <c r="I24" s="152">
        <v>94.1</v>
      </c>
      <c r="J24" s="152">
        <v>96.7</v>
      </c>
      <c r="K24" s="152">
        <v>113.1</v>
      </c>
    </row>
    <row r="25" spans="2:11" x14ac:dyDescent="0.35">
      <c r="B25" s="150" t="s">
        <v>90</v>
      </c>
      <c r="C25" s="151">
        <v>155.45132899999999</v>
      </c>
      <c r="D25" s="152">
        <v>50.6</v>
      </c>
      <c r="E25" s="152">
        <v>61.3</v>
      </c>
      <c r="F25" s="152">
        <v>65.5</v>
      </c>
      <c r="G25" s="152">
        <v>42.5</v>
      </c>
      <c r="H25" s="152">
        <v>29.6</v>
      </c>
      <c r="I25" s="152">
        <v>32.700000000000003</v>
      </c>
      <c r="J25" s="152">
        <v>52.3</v>
      </c>
      <c r="K25" s="152">
        <v>98.6</v>
      </c>
    </row>
    <row r="26" spans="2:11" x14ac:dyDescent="0.35">
      <c r="B26" s="150" t="s">
        <v>91</v>
      </c>
      <c r="C26" s="151">
        <v>460.73074480000002</v>
      </c>
      <c r="D26" s="152">
        <v>513</v>
      </c>
      <c r="E26" s="152">
        <v>435.7</v>
      </c>
      <c r="F26" s="152">
        <v>387.3</v>
      </c>
      <c r="G26" s="152">
        <v>329.6</v>
      </c>
      <c r="H26" s="152">
        <v>307.7</v>
      </c>
      <c r="I26" s="152">
        <v>284.5</v>
      </c>
      <c r="J26" s="152">
        <v>265.8</v>
      </c>
      <c r="K26" s="152">
        <v>276.3</v>
      </c>
    </row>
    <row r="27" spans="2:11" x14ac:dyDescent="0.35">
      <c r="B27" s="150" t="s">
        <v>92</v>
      </c>
      <c r="C27" s="151">
        <v>350.9983671</v>
      </c>
      <c r="D27" s="152">
        <v>266.60000000000002</v>
      </c>
      <c r="E27" s="152">
        <v>136.5</v>
      </c>
      <c r="F27" s="152">
        <v>89.6</v>
      </c>
      <c r="G27" s="152">
        <v>61.4</v>
      </c>
      <c r="H27" s="152">
        <v>22</v>
      </c>
      <c r="I27" s="152">
        <v>15.2</v>
      </c>
      <c r="J27" s="152">
        <v>18.899999999999999</v>
      </c>
      <c r="K27" s="152">
        <v>32.9</v>
      </c>
    </row>
    <row r="28" spans="2:11" x14ac:dyDescent="0.35">
      <c r="B28" s="150" t="s">
        <v>93</v>
      </c>
      <c r="C28" s="151">
        <v>688.45459489999996</v>
      </c>
      <c r="D28" s="152">
        <v>841.9</v>
      </c>
      <c r="E28" s="152">
        <v>805.4</v>
      </c>
      <c r="F28" s="152">
        <v>487.7</v>
      </c>
      <c r="G28" s="152">
        <v>339.9</v>
      </c>
      <c r="H28" s="152">
        <v>288.3</v>
      </c>
      <c r="I28" s="152">
        <v>201.9</v>
      </c>
      <c r="J28" s="152">
        <v>168.9</v>
      </c>
      <c r="K28" s="152">
        <v>147.9</v>
      </c>
    </row>
    <row r="29" spans="2:11" x14ac:dyDescent="0.35">
      <c r="B29" s="150" t="s">
        <v>94</v>
      </c>
      <c r="C29" s="151">
        <v>403.11167560000001</v>
      </c>
      <c r="D29" s="152">
        <v>451.3</v>
      </c>
      <c r="E29" s="152">
        <v>431.5</v>
      </c>
      <c r="F29" s="152">
        <v>378</v>
      </c>
      <c r="G29" s="152">
        <v>321.89999999999998</v>
      </c>
      <c r="H29" s="152">
        <v>208.9</v>
      </c>
      <c r="I29" s="152">
        <v>69.2</v>
      </c>
      <c r="J29" s="152">
        <v>64.099999999999994</v>
      </c>
      <c r="K29" s="152">
        <v>93.5</v>
      </c>
    </row>
    <row r="30" spans="2:11" x14ac:dyDescent="0.35">
      <c r="B30" s="150" t="s">
        <v>95</v>
      </c>
      <c r="C30" s="151">
        <v>467.81910549999998</v>
      </c>
      <c r="D30" s="152">
        <v>295.3</v>
      </c>
      <c r="E30" s="152">
        <v>80.7</v>
      </c>
      <c r="F30" s="152">
        <v>30.8</v>
      </c>
      <c r="G30" s="152">
        <v>21.7</v>
      </c>
      <c r="H30" s="152">
        <v>27.8</v>
      </c>
      <c r="I30" s="152">
        <v>20.3</v>
      </c>
      <c r="J30" s="152">
        <v>21</v>
      </c>
      <c r="K30" s="152">
        <v>36</v>
      </c>
    </row>
    <row r="31" spans="2:11" x14ac:dyDescent="0.35">
      <c r="B31" s="150" t="s">
        <v>96</v>
      </c>
      <c r="C31" s="151">
        <v>298.06359429999998</v>
      </c>
      <c r="D31" s="152">
        <v>385.7</v>
      </c>
      <c r="E31" s="152">
        <v>333.9</v>
      </c>
      <c r="F31" s="152">
        <v>237.6</v>
      </c>
      <c r="G31" s="152">
        <v>199.6</v>
      </c>
      <c r="H31" s="152">
        <v>110.3</v>
      </c>
      <c r="I31" s="152">
        <v>82.2</v>
      </c>
      <c r="J31" s="152">
        <v>72.099999999999994</v>
      </c>
      <c r="K31" s="152">
        <v>79.3</v>
      </c>
    </row>
    <row r="32" spans="2:11" x14ac:dyDescent="0.35">
      <c r="B32" s="150" t="s">
        <v>97</v>
      </c>
      <c r="C32" s="151">
        <v>599.39943749999998</v>
      </c>
      <c r="D32" s="152">
        <v>301.3</v>
      </c>
      <c r="E32" s="152">
        <v>171.2</v>
      </c>
      <c r="F32" s="152">
        <v>83.6</v>
      </c>
      <c r="G32" s="152">
        <v>49.8</v>
      </c>
      <c r="H32" s="152">
        <v>32.799999999999997</v>
      </c>
      <c r="I32" s="152">
        <v>16.399999999999999</v>
      </c>
      <c r="J32" s="152">
        <v>15.6</v>
      </c>
      <c r="K32" s="152">
        <v>27</v>
      </c>
    </row>
    <row r="33" spans="2:11" x14ac:dyDescent="0.35">
      <c r="B33" s="150" t="s">
        <v>98</v>
      </c>
      <c r="C33" s="151">
        <v>501.52408600000001</v>
      </c>
      <c r="D33" s="152">
        <v>167.6</v>
      </c>
      <c r="E33" s="152">
        <v>116.8</v>
      </c>
      <c r="F33" s="152">
        <v>59</v>
      </c>
      <c r="G33" s="152">
        <v>46</v>
      </c>
      <c r="H33" s="152">
        <v>42.9</v>
      </c>
      <c r="I33" s="152">
        <v>17.3</v>
      </c>
      <c r="J33" s="152">
        <v>18.5</v>
      </c>
      <c r="K33" s="152">
        <v>33.299999999999997</v>
      </c>
    </row>
    <row r="34" spans="2:11" x14ac:dyDescent="0.35">
      <c r="B34" s="150" t="s">
        <v>99</v>
      </c>
      <c r="C34" s="151">
        <v>139.00843689999999</v>
      </c>
      <c r="D34" s="152">
        <v>73.2</v>
      </c>
      <c r="E34" s="152">
        <v>67.599999999999994</v>
      </c>
      <c r="F34" s="152">
        <v>54.2</v>
      </c>
      <c r="G34" s="152">
        <v>37.700000000000003</v>
      </c>
      <c r="H34" s="152">
        <v>30.4</v>
      </c>
      <c r="I34" s="152">
        <v>32</v>
      </c>
      <c r="J34" s="152">
        <v>40.6</v>
      </c>
      <c r="K34" s="152">
        <v>60.9</v>
      </c>
    </row>
    <row r="35" spans="2:11" x14ac:dyDescent="0.35">
      <c r="B35" s="150" t="s">
        <v>100</v>
      </c>
      <c r="C35" s="151">
        <v>221.61480539999999</v>
      </c>
      <c r="D35" s="152">
        <v>256.3</v>
      </c>
      <c r="E35" s="152">
        <v>249.6</v>
      </c>
      <c r="F35" s="152">
        <v>221.3</v>
      </c>
      <c r="G35" s="152">
        <v>202.9</v>
      </c>
      <c r="H35" s="152">
        <v>152.30000000000001</v>
      </c>
      <c r="I35" s="152">
        <v>154.80000000000001</v>
      </c>
      <c r="J35" s="152">
        <v>171.5</v>
      </c>
      <c r="K35" s="152">
        <v>159.80000000000001</v>
      </c>
    </row>
    <row r="36" spans="2:11" x14ac:dyDescent="0.35">
      <c r="B36" s="150" t="s">
        <v>101</v>
      </c>
      <c r="C36" s="151">
        <v>449.79814929999998</v>
      </c>
      <c r="D36" s="152">
        <v>384.5</v>
      </c>
      <c r="E36" s="152">
        <v>238.5</v>
      </c>
      <c r="F36" s="152">
        <v>117.5</v>
      </c>
      <c r="G36" s="152">
        <v>84.2</v>
      </c>
      <c r="H36" s="152">
        <v>8.9</v>
      </c>
      <c r="I36" s="152">
        <v>4.8</v>
      </c>
      <c r="J36" s="152">
        <v>3.7</v>
      </c>
      <c r="K36" s="152">
        <v>10.8</v>
      </c>
    </row>
    <row r="37" spans="2:11" x14ac:dyDescent="0.35">
      <c r="B37" s="150" t="s">
        <v>102</v>
      </c>
      <c r="C37" s="151">
        <v>307.87671230000001</v>
      </c>
      <c r="D37" s="152">
        <v>284.10000000000002</v>
      </c>
      <c r="E37" s="152">
        <v>232.2</v>
      </c>
      <c r="F37" s="152">
        <v>149.9</v>
      </c>
      <c r="G37" s="152">
        <v>115.3</v>
      </c>
      <c r="H37" s="152">
        <v>76.599999999999994</v>
      </c>
      <c r="I37" s="152">
        <v>43.9</v>
      </c>
      <c r="J37" s="152">
        <v>28</v>
      </c>
      <c r="K37" s="152">
        <v>47.4</v>
      </c>
    </row>
    <row r="38" spans="2:11" x14ac:dyDescent="0.35">
      <c r="B38" s="150" t="s">
        <v>103</v>
      </c>
      <c r="C38" s="151">
        <v>222.87399070000001</v>
      </c>
      <c r="D38" s="152">
        <v>202.5</v>
      </c>
      <c r="E38" s="152">
        <v>142.6</v>
      </c>
      <c r="F38" s="152">
        <v>124.4</v>
      </c>
      <c r="G38" s="152">
        <v>103.6</v>
      </c>
      <c r="H38" s="152">
        <v>82.3</v>
      </c>
      <c r="I38" s="152">
        <v>81</v>
      </c>
      <c r="J38" s="152">
        <v>91.9</v>
      </c>
      <c r="K38" s="152">
        <v>123.5</v>
      </c>
    </row>
    <row r="39" spans="2:11" x14ac:dyDescent="0.35">
      <c r="B39" s="150" t="s">
        <v>104</v>
      </c>
      <c r="C39" s="151">
        <v>527.13780280000003</v>
      </c>
      <c r="D39" s="152">
        <v>590.6</v>
      </c>
      <c r="E39" s="152">
        <v>560.1</v>
      </c>
      <c r="F39" s="152">
        <v>424.6</v>
      </c>
      <c r="G39" s="152">
        <v>339.7</v>
      </c>
      <c r="H39" s="152">
        <v>282.10000000000002</v>
      </c>
      <c r="I39" s="152">
        <v>165.2</v>
      </c>
      <c r="J39" s="152">
        <v>171.7</v>
      </c>
      <c r="K39" s="152">
        <v>202.8</v>
      </c>
    </row>
    <row r="40" spans="2:11" x14ac:dyDescent="0.35">
      <c r="B40" s="150" t="s">
        <v>105</v>
      </c>
      <c r="C40" s="151">
        <v>312.58595659999997</v>
      </c>
      <c r="D40" s="152">
        <v>104.3</v>
      </c>
      <c r="E40" s="152">
        <v>73.7</v>
      </c>
      <c r="F40" s="152">
        <v>42.8</v>
      </c>
      <c r="G40" s="152">
        <v>28.8</v>
      </c>
      <c r="H40" s="152">
        <v>19.7</v>
      </c>
      <c r="I40" s="152">
        <v>13.1</v>
      </c>
      <c r="J40" s="152">
        <v>13.1</v>
      </c>
      <c r="K40" s="152">
        <v>41.6</v>
      </c>
    </row>
    <row r="41" spans="2:11" x14ac:dyDescent="0.35">
      <c r="B41" s="150" t="s">
        <v>106</v>
      </c>
      <c r="C41" s="151">
        <v>135.65499410000001</v>
      </c>
      <c r="D41" s="152">
        <v>93.6</v>
      </c>
      <c r="E41" s="152">
        <v>82.5</v>
      </c>
      <c r="F41" s="152">
        <v>64.7</v>
      </c>
      <c r="G41" s="152">
        <v>52.3</v>
      </c>
      <c r="H41" s="152">
        <v>44.9</v>
      </c>
      <c r="I41" s="152">
        <v>25.8</v>
      </c>
      <c r="J41" s="152">
        <v>23.2</v>
      </c>
      <c r="K41" s="152">
        <v>26.7</v>
      </c>
    </row>
    <row r="42" spans="2:11" x14ac:dyDescent="0.35">
      <c r="B42" s="150" t="s">
        <v>107</v>
      </c>
      <c r="C42" s="151">
        <v>323.97214910000002</v>
      </c>
      <c r="D42" s="152">
        <v>368.4</v>
      </c>
      <c r="E42" s="152">
        <v>342.5</v>
      </c>
      <c r="F42" s="152">
        <v>315.2</v>
      </c>
      <c r="G42" s="152">
        <v>297.7</v>
      </c>
      <c r="H42" s="152">
        <v>283.3</v>
      </c>
      <c r="I42" s="152">
        <v>259.8</v>
      </c>
      <c r="J42" s="152">
        <v>261</v>
      </c>
      <c r="K42" s="152">
        <v>281.39999999999998</v>
      </c>
    </row>
    <row r="43" spans="2:11" x14ac:dyDescent="0.35">
      <c r="B43" s="150" t="s">
        <v>207</v>
      </c>
      <c r="C43" s="151">
        <v>725.71985849999999</v>
      </c>
      <c r="D43" s="152"/>
      <c r="E43" s="152"/>
      <c r="F43" s="152"/>
      <c r="G43" s="152"/>
      <c r="H43" s="152"/>
      <c r="I43" s="152"/>
      <c r="J43" s="152"/>
      <c r="K43" s="152"/>
    </row>
    <row r="44" spans="2:11" x14ac:dyDescent="0.35">
      <c r="B44" s="150" t="s">
        <v>108</v>
      </c>
      <c r="C44" s="151">
        <v>368.4046993</v>
      </c>
      <c r="D44" s="152">
        <v>215.4</v>
      </c>
      <c r="E44" s="152">
        <v>149.9</v>
      </c>
      <c r="F44" s="152">
        <v>151.9</v>
      </c>
      <c r="G44" s="152">
        <v>134.9</v>
      </c>
      <c r="H44" s="152">
        <v>130.30000000000001</v>
      </c>
      <c r="I44" s="152">
        <v>120.4</v>
      </c>
      <c r="J44" s="152">
        <v>144.69999999999999</v>
      </c>
      <c r="K44" s="152">
        <v>205.5</v>
      </c>
    </row>
    <row r="45" spans="2:11" x14ac:dyDescent="0.35">
      <c r="B45" s="150" t="s">
        <v>109</v>
      </c>
      <c r="C45" s="151">
        <v>253.98439629999999</v>
      </c>
      <c r="D45" s="152">
        <v>222.6</v>
      </c>
      <c r="E45" s="152">
        <v>183.4</v>
      </c>
      <c r="F45" s="152">
        <v>92.8</v>
      </c>
      <c r="G45" s="152">
        <v>58.3</v>
      </c>
      <c r="H45" s="152">
        <v>29.4</v>
      </c>
      <c r="I45" s="152">
        <v>23.5</v>
      </c>
      <c r="J45" s="152">
        <v>26</v>
      </c>
      <c r="K45" s="152">
        <v>49.3</v>
      </c>
    </row>
    <row r="46" spans="2:11" x14ac:dyDescent="0.35">
      <c r="B46" s="150" t="s">
        <v>110</v>
      </c>
      <c r="C46" s="151">
        <v>148.29674320000001</v>
      </c>
      <c r="D46" s="152">
        <v>116.3</v>
      </c>
      <c r="E46" s="152">
        <v>78.099999999999994</v>
      </c>
      <c r="F46" s="152">
        <v>51.3</v>
      </c>
      <c r="G46" s="152">
        <v>21.8</v>
      </c>
      <c r="H46" s="152">
        <v>14.2</v>
      </c>
      <c r="I46" s="152">
        <v>6.5</v>
      </c>
      <c r="J46" s="152">
        <v>9.4</v>
      </c>
      <c r="K46" s="152">
        <v>9.4</v>
      </c>
    </row>
    <row r="47" spans="2:11" x14ac:dyDescent="0.35">
      <c r="B47" s="150" t="s">
        <v>111</v>
      </c>
      <c r="C47" s="151">
        <v>316.48462310000002</v>
      </c>
      <c r="D47" s="152">
        <v>349.9</v>
      </c>
      <c r="E47" s="152">
        <v>231.4</v>
      </c>
      <c r="F47" s="152">
        <v>109.4</v>
      </c>
      <c r="G47" s="152">
        <v>96.3</v>
      </c>
      <c r="H47" s="152">
        <v>84</v>
      </c>
      <c r="I47" s="152">
        <v>76.400000000000006</v>
      </c>
      <c r="J47" s="152">
        <v>52.1</v>
      </c>
      <c r="K47" s="152">
        <v>57.1</v>
      </c>
    </row>
    <row r="48" spans="2:11" x14ac:dyDescent="0.35">
      <c r="B48" s="150" t="s">
        <v>112</v>
      </c>
      <c r="C48" s="151">
        <v>372.83225979999997</v>
      </c>
      <c r="D48" s="152">
        <v>270.5</v>
      </c>
      <c r="E48" s="152">
        <v>196.2</v>
      </c>
      <c r="F48" s="152">
        <v>113.8</v>
      </c>
      <c r="G48" s="152">
        <v>80.599999999999994</v>
      </c>
      <c r="H48" s="152">
        <v>56</v>
      </c>
      <c r="I48" s="152">
        <v>48.3</v>
      </c>
      <c r="J48" s="152">
        <v>47.3</v>
      </c>
      <c r="K48" s="152">
        <v>83.4</v>
      </c>
    </row>
    <row r="49" spans="2:11" x14ac:dyDescent="0.35">
      <c r="B49" s="150" t="s">
        <v>113</v>
      </c>
      <c r="C49" s="151">
        <v>691.3961716</v>
      </c>
      <c r="D49" s="152">
        <v>704.6</v>
      </c>
      <c r="E49" s="152">
        <v>616.5</v>
      </c>
      <c r="F49" s="152">
        <v>550.6</v>
      </c>
      <c r="G49" s="152">
        <v>502.8</v>
      </c>
      <c r="H49" s="152">
        <v>319.8</v>
      </c>
      <c r="I49" s="152">
        <v>264.7</v>
      </c>
      <c r="J49" s="152">
        <v>206.3</v>
      </c>
      <c r="K49" s="152">
        <v>262.10000000000002</v>
      </c>
    </row>
    <row r="50" spans="2:11" x14ac:dyDescent="0.35">
      <c r="B50" s="150" t="s">
        <v>114</v>
      </c>
      <c r="C50" s="151">
        <v>267.6090901</v>
      </c>
      <c r="D50" s="152">
        <v>232</v>
      </c>
      <c r="E50" s="152">
        <v>223.5</v>
      </c>
      <c r="F50" s="152">
        <v>205.1</v>
      </c>
      <c r="G50" s="152">
        <v>184.4</v>
      </c>
      <c r="H50" s="152">
        <v>141</v>
      </c>
      <c r="I50" s="152">
        <v>127.6</v>
      </c>
      <c r="J50" s="152">
        <v>2.4</v>
      </c>
      <c r="K50" s="152">
        <v>6.1</v>
      </c>
    </row>
    <row r="51" spans="2:11" x14ac:dyDescent="0.35">
      <c r="B51" s="150" t="s">
        <v>115</v>
      </c>
      <c r="C51" s="151">
        <v>19.327315609999999</v>
      </c>
      <c r="D51" s="152">
        <v>0.8</v>
      </c>
      <c r="E51" s="152">
        <v>0.8</v>
      </c>
      <c r="F51" s="152">
        <v>0.8</v>
      </c>
      <c r="G51" s="152">
        <v>0.3</v>
      </c>
      <c r="H51" s="152">
        <v>0.3</v>
      </c>
      <c r="I51" s="152">
        <v>21.4</v>
      </c>
      <c r="J51" s="152">
        <v>27.7</v>
      </c>
      <c r="K51" s="152">
        <v>35.799999999999997</v>
      </c>
    </row>
    <row r="52" spans="2:11" x14ac:dyDescent="0.35">
      <c r="B52" s="153" t="s">
        <v>116</v>
      </c>
      <c r="C52" s="151">
        <v>84.353170640000002</v>
      </c>
      <c r="D52" s="152">
        <v>58.1</v>
      </c>
      <c r="E52" s="152">
        <v>21.9</v>
      </c>
      <c r="F52" s="152">
        <v>12.3</v>
      </c>
      <c r="G52" s="152">
        <v>12.1</v>
      </c>
      <c r="H52" s="152">
        <v>14.3</v>
      </c>
      <c r="I52" s="152">
        <v>12.6</v>
      </c>
      <c r="J52" s="152">
        <v>15.1</v>
      </c>
      <c r="K52" s="152">
        <v>56.2</v>
      </c>
    </row>
    <row r="53" spans="2:11" x14ac:dyDescent="0.35">
      <c r="B53" s="153" t="s">
        <v>117</v>
      </c>
      <c r="C53" s="151">
        <v>534.52236230000005</v>
      </c>
      <c r="D53" s="152">
        <v>471</v>
      </c>
      <c r="E53" s="152">
        <v>409.1</v>
      </c>
      <c r="F53" s="152">
        <v>293.39999999999998</v>
      </c>
      <c r="G53" s="152">
        <v>237.2</v>
      </c>
      <c r="H53" s="152">
        <v>183.9</v>
      </c>
      <c r="I53" s="152">
        <v>133.19999999999999</v>
      </c>
      <c r="J53" s="152">
        <v>162.1</v>
      </c>
      <c r="K53" s="152">
        <v>254.5</v>
      </c>
    </row>
    <row r="54" spans="2:11" x14ac:dyDescent="0.35">
      <c r="B54" s="153" t="s">
        <v>118</v>
      </c>
      <c r="C54" s="151">
        <v>895.54839879999997</v>
      </c>
      <c r="D54" s="152">
        <v>859</v>
      </c>
      <c r="E54" s="152">
        <v>849.9</v>
      </c>
      <c r="F54" s="152">
        <v>742.4</v>
      </c>
      <c r="G54" s="152">
        <v>679.9</v>
      </c>
      <c r="H54" s="152">
        <v>553.6</v>
      </c>
      <c r="I54" s="152">
        <v>318.39999999999998</v>
      </c>
      <c r="J54" s="152">
        <v>290.39999999999998</v>
      </c>
      <c r="K54" s="152">
        <v>411.4</v>
      </c>
    </row>
    <row r="55" spans="2:11" x14ac:dyDescent="0.35">
      <c r="B55" s="153" t="s">
        <v>119</v>
      </c>
      <c r="C55" s="151">
        <v>824.450694</v>
      </c>
      <c r="D55" s="152">
        <v>875</v>
      </c>
      <c r="E55" s="152">
        <v>633.70000000000005</v>
      </c>
      <c r="F55" s="152">
        <v>469</v>
      </c>
      <c r="G55" s="152">
        <v>316.5</v>
      </c>
      <c r="H55" s="152">
        <v>195</v>
      </c>
      <c r="I55" s="152">
        <v>121.2</v>
      </c>
      <c r="J55" s="152">
        <v>55.3</v>
      </c>
      <c r="K55" s="152">
        <v>71</v>
      </c>
    </row>
  </sheetData>
  <mergeCells count="2">
    <mergeCell ref="C1:K1"/>
    <mergeCell ref="D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EBED-F6D1-4527-8C90-12A6F6C29698}">
  <sheetPr codeName="Sheet8"/>
  <dimension ref="B2:BN105"/>
  <sheetViews>
    <sheetView workbookViewId="0">
      <selection activeCell="C5" sqref="C5"/>
    </sheetView>
  </sheetViews>
  <sheetFormatPr defaultRowHeight="14.5" x14ac:dyDescent="0.35"/>
  <cols>
    <col min="2" max="2" width="8.7265625" style="74"/>
    <col min="34" max="34" width="9.1796875" style="145"/>
    <col min="36" max="36" width="8.7265625" style="74"/>
  </cols>
  <sheetData>
    <row r="2" spans="2:66" x14ac:dyDescent="0.35">
      <c r="B2" s="192" t="s">
        <v>183</v>
      </c>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J2" s="192" t="s">
        <v>185</v>
      </c>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row>
    <row r="3" spans="2:66" ht="15" thickBot="1" x14ac:dyDescent="0.4">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192"/>
      <c r="BJ3" s="192"/>
      <c r="BK3" s="192"/>
      <c r="BL3" s="192"/>
      <c r="BM3" s="192"/>
      <c r="BN3" s="192"/>
    </row>
    <row r="4" spans="2:66" ht="15" thickBot="1" x14ac:dyDescent="0.4">
      <c r="B4" s="142" t="s">
        <v>182</v>
      </c>
      <c r="C4" s="143">
        <v>1</v>
      </c>
      <c r="D4" s="143">
        <v>2</v>
      </c>
      <c r="E4" s="143">
        <v>3</v>
      </c>
      <c r="F4" s="143">
        <v>4</v>
      </c>
      <c r="G4" s="143">
        <v>5</v>
      </c>
      <c r="H4" s="143">
        <v>6</v>
      </c>
      <c r="I4" s="143">
        <v>7</v>
      </c>
      <c r="J4" s="143">
        <v>8</v>
      </c>
      <c r="K4" s="143">
        <v>9</v>
      </c>
      <c r="L4" s="143">
        <v>10</v>
      </c>
      <c r="M4" s="143">
        <v>11</v>
      </c>
      <c r="N4" s="143">
        <v>12</v>
      </c>
      <c r="O4" s="143">
        <v>13</v>
      </c>
      <c r="P4" s="143">
        <v>14</v>
      </c>
      <c r="Q4" s="143">
        <v>15</v>
      </c>
      <c r="R4" s="143">
        <v>16</v>
      </c>
      <c r="S4" s="143">
        <v>17</v>
      </c>
      <c r="T4" s="143">
        <v>18</v>
      </c>
      <c r="U4" s="143">
        <v>19</v>
      </c>
      <c r="V4" s="143">
        <v>20</v>
      </c>
      <c r="W4" s="143">
        <v>21</v>
      </c>
      <c r="X4" s="143">
        <v>22</v>
      </c>
      <c r="Y4" s="143">
        <v>23</v>
      </c>
      <c r="Z4" s="143">
        <v>24</v>
      </c>
      <c r="AA4" s="143">
        <v>25</v>
      </c>
      <c r="AB4" s="143">
        <v>26</v>
      </c>
      <c r="AC4" s="143">
        <v>27</v>
      </c>
      <c r="AD4" s="143">
        <v>28</v>
      </c>
      <c r="AE4" s="143">
        <v>29</v>
      </c>
      <c r="AF4" s="144">
        <v>30</v>
      </c>
      <c r="AK4">
        <v>1</v>
      </c>
      <c r="AL4">
        <v>2</v>
      </c>
      <c r="AM4">
        <v>3</v>
      </c>
      <c r="AN4">
        <v>4</v>
      </c>
      <c r="AO4">
        <v>5</v>
      </c>
      <c r="AP4">
        <v>6</v>
      </c>
      <c r="AQ4">
        <v>7</v>
      </c>
      <c r="AR4">
        <v>8</v>
      </c>
      <c r="AS4">
        <v>9</v>
      </c>
      <c r="AT4">
        <v>10</v>
      </c>
      <c r="AU4">
        <v>11</v>
      </c>
      <c r="AV4">
        <v>12</v>
      </c>
      <c r="AW4">
        <v>13</v>
      </c>
      <c r="AX4">
        <v>14</v>
      </c>
      <c r="AY4">
        <v>15</v>
      </c>
      <c r="AZ4">
        <v>16</v>
      </c>
      <c r="BA4">
        <v>17</v>
      </c>
      <c r="BB4">
        <v>18</v>
      </c>
      <c r="BC4">
        <v>19</v>
      </c>
      <c r="BD4">
        <v>20</v>
      </c>
      <c r="BE4">
        <v>21</v>
      </c>
      <c r="BF4">
        <v>22</v>
      </c>
      <c r="BG4">
        <v>23</v>
      </c>
      <c r="BH4">
        <v>24</v>
      </c>
      <c r="BI4">
        <v>25</v>
      </c>
      <c r="BJ4">
        <v>26</v>
      </c>
      <c r="BK4">
        <v>27</v>
      </c>
      <c r="BL4">
        <v>28</v>
      </c>
      <c r="BM4">
        <v>29</v>
      </c>
      <c r="BN4">
        <v>30</v>
      </c>
    </row>
    <row r="5" spans="2:66" x14ac:dyDescent="0.35">
      <c r="B5" s="74" t="s">
        <v>73</v>
      </c>
      <c r="C5" s="73">
        <f>AK5</f>
        <v>342.22473138399994</v>
      </c>
      <c r="D5" s="73">
        <f>SUM($AK5:AL5)/D$4</f>
        <v>363.58727615333328</v>
      </c>
      <c r="E5" s="73">
        <f>SUM($AK5:AM5)/E$4</f>
        <v>384.94982092266656</v>
      </c>
      <c r="F5" s="73">
        <f>SUM($AK5:AN5)/F$4</f>
        <v>406.31236569199996</v>
      </c>
      <c r="G5" s="73">
        <f>SUM($AK5:AO5)/G$4</f>
        <v>415.1598925536</v>
      </c>
      <c r="H5" s="73">
        <f>SUM($AK5:AP5)/H$4</f>
        <v>417.74991046133329</v>
      </c>
      <c r="I5" s="73">
        <f>SUM($AK5:AQ5)/I$4</f>
        <v>412.67849468114281</v>
      </c>
      <c r="J5" s="73">
        <f>SUM($AK5:AR5)/J$4</f>
        <v>402.818682846</v>
      </c>
      <c r="K5" s="73">
        <f>SUM($AK5:AS5)/K$4</f>
        <v>393.76660697422221</v>
      </c>
      <c r="L5" s="73">
        <f>SUM($AK5:AT5)/L$4</f>
        <v>385.27994627679999</v>
      </c>
      <c r="M5" s="73">
        <f>SUM($AK5:AU5)/M$4</f>
        <v>377.33449661527271</v>
      </c>
      <c r="N5" s="73">
        <f>SUM($AK5:AV5)/N$4</f>
        <v>369.79495523066663</v>
      </c>
      <c r="O5" s="73">
        <f>SUM($AK5:AW5)/O$4</f>
        <v>362.56765098215385</v>
      </c>
      <c r="P5" s="73">
        <f>SUM($AK5:AX5)/P$4</f>
        <v>355.585675912</v>
      </c>
      <c r="Q5" s="73">
        <f>SUM($AK5:AY5)/Q$4</f>
        <v>348.79996418453334</v>
      </c>
      <c r="R5" s="73">
        <f>SUM($AK5:AZ5)/R$4</f>
        <v>342.04121642299998</v>
      </c>
      <c r="S5" s="73">
        <f>SUM($AK5:BA5)/S$4</f>
        <v>335.30467428047058</v>
      </c>
      <c r="T5" s="73">
        <f>SUM($AK5:BB5)/T$4</f>
        <v>328.58663682044448</v>
      </c>
      <c r="U5" s="73">
        <f>SUM($AK5:BC5)/U$4</f>
        <v>321.88418225094739</v>
      </c>
      <c r="V5" s="73">
        <f>SUM($AK5:BD5)/V$4</f>
        <v>315.19497313840003</v>
      </c>
      <c r="W5" s="73">
        <f>SUM($AK5:BE5)/W$4</f>
        <v>308.9847363222857</v>
      </c>
      <c r="X5" s="73">
        <f>SUM($AK5:BF5)/X$4</f>
        <v>303.18815739854546</v>
      </c>
      <c r="Y5" s="73">
        <f>SUM($AK5:BG5)/Y$4</f>
        <v>297.75128098991308</v>
      </c>
      <c r="Z5" s="73">
        <f>SUM($AK5:BH5)/Z$4</f>
        <v>292.62914428200003</v>
      </c>
      <c r="AA5" s="73">
        <f>SUM($AK5:BI5)/AA$4</f>
        <v>287.78397851072003</v>
      </c>
      <c r="AB5" s="73">
        <f>SUM($AK5:BJ5)/AB$4</f>
        <v>283.49767164492312</v>
      </c>
      <c r="AC5" s="73">
        <f>SUM($AK5:BK5)/AC$4</f>
        <v>279.70812825066668</v>
      </c>
      <c r="AD5" s="73">
        <f>SUM($AK5:BL5)/AD$4</f>
        <v>276.36212367028571</v>
      </c>
      <c r="AE5" s="73">
        <f>SUM($AK5:BM5)/AE$4</f>
        <v>273.41377457820687</v>
      </c>
      <c r="AF5" s="73">
        <f>SUM($AK5:BN5)/AF$4</f>
        <v>270.82331542560001</v>
      </c>
      <c r="AJ5" s="74" t="s">
        <v>73</v>
      </c>
      <c r="AK5" s="73">
        <v>342.22473138399994</v>
      </c>
      <c r="AL5" s="73">
        <v>384.94982092266662</v>
      </c>
      <c r="AM5" s="73">
        <v>427.6749104613333</v>
      </c>
      <c r="AN5" s="73">
        <v>470.4</v>
      </c>
      <c r="AO5" s="73">
        <v>450.54999999999995</v>
      </c>
      <c r="AP5" s="73">
        <v>430.7</v>
      </c>
      <c r="AQ5" s="73">
        <v>382.25</v>
      </c>
      <c r="AR5" s="73">
        <v>333.80000000000007</v>
      </c>
      <c r="AS5" s="73">
        <v>321.35000000000002</v>
      </c>
      <c r="AT5" s="73">
        <v>308.90000000000003</v>
      </c>
      <c r="AU5" s="73">
        <v>297.88000000000005</v>
      </c>
      <c r="AV5" s="73">
        <v>286.86</v>
      </c>
      <c r="AW5" s="73">
        <v>275.84000000000003</v>
      </c>
      <c r="AX5" s="73">
        <v>264.82000000000005</v>
      </c>
      <c r="AY5" s="73">
        <v>253.8000000000001</v>
      </c>
      <c r="AZ5" s="73">
        <v>240.66000000000008</v>
      </c>
      <c r="BA5" s="73">
        <v>227.52000000000007</v>
      </c>
      <c r="BB5" s="73">
        <v>214.38000000000005</v>
      </c>
      <c r="BC5" s="73">
        <v>201.24000000000004</v>
      </c>
      <c r="BD5" s="73">
        <v>188.10000000000002</v>
      </c>
      <c r="BE5" s="73">
        <v>184.78</v>
      </c>
      <c r="BF5" s="73">
        <v>181.46</v>
      </c>
      <c r="BG5" s="73">
        <v>178.14</v>
      </c>
      <c r="BH5" s="73">
        <v>174.82</v>
      </c>
      <c r="BI5" s="73">
        <v>171.5</v>
      </c>
      <c r="BJ5" s="73">
        <v>176.34</v>
      </c>
      <c r="BK5" s="73">
        <v>181.17999999999998</v>
      </c>
      <c r="BL5" s="73">
        <v>186.01999999999998</v>
      </c>
      <c r="BM5" s="73">
        <v>190.85999999999999</v>
      </c>
      <c r="BN5" s="73">
        <v>195.7</v>
      </c>
    </row>
    <row r="6" spans="2:66" x14ac:dyDescent="0.35">
      <c r="B6" s="74" t="s">
        <v>74</v>
      </c>
      <c r="C6" s="73">
        <f t="shared" ref="C6:C52" si="0">AK6</f>
        <v>495.84091965599993</v>
      </c>
      <c r="D6" s="73">
        <f>SUM($AK6:AL6)/D$4</f>
        <v>478.31743304666657</v>
      </c>
      <c r="E6" s="73">
        <f>SUM($AK6:AM6)/E$4</f>
        <v>460.79394643733326</v>
      </c>
      <c r="F6" s="73">
        <f>SUM($AK6:AN6)/F$4</f>
        <v>443.27045982799996</v>
      </c>
      <c r="G6" s="73">
        <f>SUM($AK6:AO6)/G$4</f>
        <v>421.55636786239995</v>
      </c>
      <c r="H6" s="73">
        <f>SUM($AK6:AP6)/H$4</f>
        <v>397.7469732186666</v>
      </c>
      <c r="I6" s="73">
        <f>SUM($AK6:AQ6)/I$4</f>
        <v>370.19740561599991</v>
      </c>
      <c r="J6" s="73">
        <f>SUM($AK6:AR6)/J$4</f>
        <v>340.31022991399993</v>
      </c>
      <c r="K6" s="73">
        <f>SUM($AK6:AS6)/K$4</f>
        <v>314.44242659022217</v>
      </c>
      <c r="L6" s="73">
        <f>SUM($AK6:AT6)/L$4</f>
        <v>291.38818393119993</v>
      </c>
      <c r="M6" s="73">
        <f>SUM($AK6:AU6)/M$4</f>
        <v>272.17107630109086</v>
      </c>
      <c r="N6" s="73">
        <f>SUM($AK6:AV6)/N$4</f>
        <v>255.83181994266661</v>
      </c>
      <c r="O6" s="73">
        <f>SUM($AK6:AW6)/O$4</f>
        <v>241.70629533169225</v>
      </c>
      <c r="P6" s="73">
        <f>SUM($AK6:AX6)/P$4</f>
        <v>229.32013137942855</v>
      </c>
      <c r="Q6" s="73">
        <f>SUM($AK6:AY6)/Q$4</f>
        <v>218.3254559541333</v>
      </c>
      <c r="R6" s="73">
        <f>SUM($AK6:AZ6)/R$4</f>
        <v>208.44136495699996</v>
      </c>
      <c r="S6" s="73">
        <f>SUM($AK6:BA6)/S$4</f>
        <v>199.47187290070585</v>
      </c>
      <c r="T6" s="73">
        <f>SUM($AK6:BB6)/T$4</f>
        <v>191.26454662844441</v>
      </c>
      <c r="U6" s="73">
        <f>SUM($AK6:BC6)/U$4</f>
        <v>183.69904417431576</v>
      </c>
      <c r="V6" s="73">
        <f>SUM($AK6:BD6)/V$4</f>
        <v>176.67909196559998</v>
      </c>
      <c r="W6" s="73">
        <f>SUM($AK6:BE6)/W$4</f>
        <v>170.29246853866664</v>
      </c>
      <c r="X6" s="73">
        <f>SUM($AK6:BF6)/X$4</f>
        <v>164.45281087781817</v>
      </c>
      <c r="Y6" s="73">
        <f>SUM($AK6:BG6)/Y$4</f>
        <v>159.08877562226084</v>
      </c>
      <c r="Z6" s="73">
        <f>SUM($AK6:BH6)/Z$4</f>
        <v>154.14090997133331</v>
      </c>
      <c r="AA6" s="73">
        <f>SUM($AK6:BI6)/AA$4</f>
        <v>149.55927357247998</v>
      </c>
      <c r="AB6" s="73">
        <f>SUM($AK6:BJ6)/AB$4</f>
        <v>145.73776305046152</v>
      </c>
      <c r="AC6" s="73">
        <f>SUM($AK6:BK6)/AC$4</f>
        <v>142.5919199745185</v>
      </c>
      <c r="AD6" s="73">
        <f>SUM($AK6:BL6)/AD$4</f>
        <v>140.04935140399999</v>
      </c>
      <c r="AE6" s="73">
        <f>SUM($AK6:BM6)/AE$4</f>
        <v>138.04764963144825</v>
      </c>
      <c r="AF6" s="73">
        <f>SUM($AK6:BN6)/AF$4</f>
        <v>136.53272797706666</v>
      </c>
      <c r="AJ6" s="74" t="s">
        <v>74</v>
      </c>
      <c r="AK6" s="73">
        <v>495.84091965599993</v>
      </c>
      <c r="AL6" s="73">
        <v>460.79394643733326</v>
      </c>
      <c r="AM6" s="73">
        <v>425.7469732186666</v>
      </c>
      <c r="AN6" s="73">
        <v>390.69999999999993</v>
      </c>
      <c r="AO6" s="73">
        <v>334.7</v>
      </c>
      <c r="AP6" s="73">
        <v>278.69999999999993</v>
      </c>
      <c r="AQ6" s="73">
        <v>204.89999999999995</v>
      </c>
      <c r="AR6" s="73">
        <v>131.09999999999997</v>
      </c>
      <c r="AS6" s="73">
        <v>107.49999999999997</v>
      </c>
      <c r="AT6" s="73">
        <v>83.9</v>
      </c>
      <c r="AU6" s="73">
        <v>80</v>
      </c>
      <c r="AV6" s="73">
        <v>76.100000000000009</v>
      </c>
      <c r="AW6" s="73">
        <v>72.2</v>
      </c>
      <c r="AX6" s="73">
        <v>68.300000000000011</v>
      </c>
      <c r="AY6" s="73">
        <v>64.400000000000006</v>
      </c>
      <c r="AZ6" s="73">
        <v>60.18</v>
      </c>
      <c r="BA6" s="73">
        <v>55.96</v>
      </c>
      <c r="BB6" s="73">
        <v>51.739999999999995</v>
      </c>
      <c r="BC6" s="73">
        <v>47.519999999999996</v>
      </c>
      <c r="BD6" s="73">
        <v>43.3</v>
      </c>
      <c r="BE6" s="73">
        <v>42.56</v>
      </c>
      <c r="BF6" s="73">
        <v>41.82</v>
      </c>
      <c r="BG6" s="73">
        <v>41.080000000000005</v>
      </c>
      <c r="BH6" s="73">
        <v>40.340000000000003</v>
      </c>
      <c r="BI6" s="73">
        <v>39.6</v>
      </c>
      <c r="BJ6" s="73">
        <v>50.2</v>
      </c>
      <c r="BK6" s="73">
        <v>60.8</v>
      </c>
      <c r="BL6" s="73">
        <v>71.399999999999991</v>
      </c>
      <c r="BM6" s="73">
        <v>81.999999999999986</v>
      </c>
      <c r="BN6" s="73">
        <v>92.6</v>
      </c>
    </row>
    <row r="7" spans="2:66" x14ac:dyDescent="0.35">
      <c r="B7" s="74" t="s">
        <v>75</v>
      </c>
      <c r="C7" s="73">
        <f t="shared" si="0"/>
        <v>330.04306463200004</v>
      </c>
      <c r="D7" s="73">
        <f>SUM($AK7:AL7)/D$4</f>
        <v>320.83588719333341</v>
      </c>
      <c r="E7" s="73">
        <f>SUM($AK7:AM7)/E$4</f>
        <v>311.62870975466672</v>
      </c>
      <c r="F7" s="73">
        <f>SUM($AK7:AN7)/F$4</f>
        <v>302.42153231600003</v>
      </c>
      <c r="G7" s="73">
        <f>SUM($AK7:AO7)/G$4</f>
        <v>293.45722585279998</v>
      </c>
      <c r="H7" s="73">
        <f>SUM($AK7:AP7)/H$4</f>
        <v>284.61435487733337</v>
      </c>
      <c r="I7" s="73">
        <f>SUM($AK7:AQ7)/I$4</f>
        <v>273.01230418057145</v>
      </c>
      <c r="J7" s="73">
        <f>SUM($AK7:AR7)/J$4</f>
        <v>259.68576615800004</v>
      </c>
      <c r="K7" s="73">
        <f>SUM($AK7:AS7)/K$4</f>
        <v>247.85401436266667</v>
      </c>
      <c r="L7" s="73">
        <f>SUM($AK7:AT7)/L$4</f>
        <v>237.06861292640002</v>
      </c>
      <c r="M7" s="73">
        <f>SUM($AK7:AU7)/M$4</f>
        <v>227.48964811490907</v>
      </c>
      <c r="N7" s="73">
        <f>SUM($AK7:AV7)/N$4</f>
        <v>218.81551077200001</v>
      </c>
      <c r="O7" s="73">
        <f>SUM($AK7:AW7)/O$4</f>
        <v>210.83739455876923</v>
      </c>
      <c r="P7" s="73">
        <f>SUM($AK7:AX7)/P$4</f>
        <v>203.40615209028573</v>
      </c>
      <c r="Q7" s="73">
        <f>SUM($AK7:AY7)/Q$4</f>
        <v>196.41240861759999</v>
      </c>
      <c r="R7" s="73">
        <f>SUM($AK7:AZ7)/R$4</f>
        <v>189.860383079</v>
      </c>
      <c r="S7" s="73">
        <f>SUM($AK7:BA7)/S$4</f>
        <v>183.67212525082351</v>
      </c>
      <c r="T7" s="73">
        <f>SUM($AK7:BB7)/T$4</f>
        <v>177.78700718133334</v>
      </c>
      <c r="U7" s="73">
        <f>SUM($AK7:BC7)/U$4</f>
        <v>172.15716469810528</v>
      </c>
      <c r="V7" s="73">
        <f>SUM($AK7:BD7)/V$4</f>
        <v>166.74430646320002</v>
      </c>
      <c r="W7" s="73">
        <f>SUM($AK7:BE7)/W$4</f>
        <v>161.70791091733335</v>
      </c>
      <c r="X7" s="73">
        <f>SUM($AK7:BF7)/X$4</f>
        <v>156.99664223927275</v>
      </c>
      <c r="Y7" s="73">
        <f>SUM($AK7:BG7)/Y$4</f>
        <v>152.56809257669565</v>
      </c>
      <c r="Z7" s="73">
        <f>SUM($AK7:BH7)/Z$4</f>
        <v>148.38692205266668</v>
      </c>
      <c r="AA7" s="73">
        <f>SUM($AK7:BI7)/AA$4</f>
        <v>144.42344517056</v>
      </c>
      <c r="AB7" s="73">
        <f>SUM($AK7:BJ7)/AB$4</f>
        <v>140.96177420246156</v>
      </c>
      <c r="AC7" s="73">
        <f>SUM($AK7:BK7)/AC$4</f>
        <v>137.94615293570371</v>
      </c>
      <c r="AD7" s="73">
        <f>SUM($AK7:BL7)/AD$4</f>
        <v>135.32879033085715</v>
      </c>
      <c r="AE7" s="73">
        <f>SUM($AK7:BM7)/AE$4</f>
        <v>133.06848721600002</v>
      </c>
      <c r="AF7" s="73">
        <f>SUM($AK7:BN7)/AF$4</f>
        <v>131.12953764213336</v>
      </c>
      <c r="AJ7" s="74" t="s">
        <v>75</v>
      </c>
      <c r="AK7" s="73">
        <v>330.04306463200004</v>
      </c>
      <c r="AL7" s="73">
        <v>311.62870975466672</v>
      </c>
      <c r="AM7" s="73">
        <v>293.21435487733339</v>
      </c>
      <c r="AN7" s="73">
        <v>274.80000000000007</v>
      </c>
      <c r="AO7" s="73">
        <v>257.60000000000002</v>
      </c>
      <c r="AP7" s="73">
        <v>240.39999999999998</v>
      </c>
      <c r="AQ7" s="73">
        <v>203.39999999999998</v>
      </c>
      <c r="AR7" s="73">
        <v>166.39999999999998</v>
      </c>
      <c r="AS7" s="73">
        <v>153.19999999999999</v>
      </c>
      <c r="AT7" s="73">
        <v>139.99999999999997</v>
      </c>
      <c r="AU7" s="73">
        <v>131.69999999999996</v>
      </c>
      <c r="AV7" s="73">
        <v>123.39999999999998</v>
      </c>
      <c r="AW7" s="73">
        <v>115.09999999999998</v>
      </c>
      <c r="AX7" s="73">
        <v>106.79999999999998</v>
      </c>
      <c r="AY7" s="73">
        <v>98.5</v>
      </c>
      <c r="AZ7" s="73">
        <v>91.58</v>
      </c>
      <c r="BA7" s="73">
        <v>84.66</v>
      </c>
      <c r="BB7" s="73">
        <v>77.740000000000009</v>
      </c>
      <c r="BC7" s="73">
        <v>70.819999999999993</v>
      </c>
      <c r="BD7" s="73">
        <v>63.900000000000006</v>
      </c>
      <c r="BE7" s="73">
        <v>60.980000000000004</v>
      </c>
      <c r="BF7" s="73">
        <v>58.06</v>
      </c>
      <c r="BG7" s="73">
        <v>55.14</v>
      </c>
      <c r="BH7" s="73">
        <v>52.22</v>
      </c>
      <c r="BI7" s="73">
        <v>49.300000000000018</v>
      </c>
      <c r="BJ7" s="73">
        <v>54.420000000000016</v>
      </c>
      <c r="BK7" s="73">
        <v>59.540000000000013</v>
      </c>
      <c r="BL7" s="73">
        <v>64.660000000000011</v>
      </c>
      <c r="BM7" s="73">
        <v>69.78</v>
      </c>
      <c r="BN7" s="73">
        <v>74.900000000000006</v>
      </c>
    </row>
    <row r="8" spans="2:66" x14ac:dyDescent="0.35">
      <c r="B8" s="74" t="s">
        <v>4</v>
      </c>
      <c r="C8" s="73">
        <f t="shared" si="0"/>
        <v>217.94868804000004</v>
      </c>
      <c r="D8" s="73">
        <f>SUM($AK8:AL8)/D$4</f>
        <v>212.00724003333337</v>
      </c>
      <c r="E8" s="73">
        <f>SUM($AK8:AM8)/E$4</f>
        <v>206.06579202666671</v>
      </c>
      <c r="F8" s="73">
        <f>SUM($AK8:AN8)/F$4</f>
        <v>200.12434402000002</v>
      </c>
      <c r="G8" s="73">
        <f>SUM($AK8:AO8)/G$4</f>
        <v>194.79947521600002</v>
      </c>
      <c r="H8" s="73">
        <f>SUM($AK8:AP8)/H$4</f>
        <v>189.78289601333336</v>
      </c>
      <c r="I8" s="73">
        <f>SUM($AK8:AQ8)/I$4</f>
        <v>182.84962515428575</v>
      </c>
      <c r="J8" s="73">
        <f>SUM($AK8:AR8)/J$4</f>
        <v>174.71842201000001</v>
      </c>
      <c r="K8" s="73">
        <f>SUM($AK8:AS8)/K$4</f>
        <v>166.83304178666668</v>
      </c>
      <c r="L8" s="73">
        <f>SUM($AK8:AT8)/L$4</f>
        <v>159.11973760800001</v>
      </c>
      <c r="M8" s="73">
        <f>SUM($AK8:AU8)/M$4</f>
        <v>152.07794328000003</v>
      </c>
      <c r="N8" s="73">
        <f>SUM($AK8:AV8)/N$4</f>
        <v>145.53978134000002</v>
      </c>
      <c r="O8" s="73">
        <f>SUM($AK8:AW8)/O$4</f>
        <v>139.38902892923076</v>
      </c>
      <c r="P8" s="73">
        <f>SUM($AK8:AX8)/P$4</f>
        <v>133.54266971999999</v>
      </c>
      <c r="Q8" s="73">
        <f>SUM($AK8:AY8)/Q$4</f>
        <v>127.939825072</v>
      </c>
      <c r="R8" s="73">
        <f>SUM($AK8:AZ8)/R$4</f>
        <v>122.782336005</v>
      </c>
      <c r="S8" s="73">
        <f>SUM($AK8:BA8)/S$4</f>
        <v>117.99161035764706</v>
      </c>
      <c r="T8" s="73">
        <f>SUM($AK8:BB8)/T$4</f>
        <v>113.50652089333333</v>
      </c>
      <c r="U8" s="73">
        <f>SUM($AK8:BC8)/U$4</f>
        <v>109.27880926736843</v>
      </c>
      <c r="V8" s="73">
        <f>SUM($AK8:BD8)/V$4</f>
        <v>105.269868804</v>
      </c>
      <c r="W8" s="73">
        <f>SUM($AK8:BE8)/W$4</f>
        <v>101.36558933714286</v>
      </c>
      <c r="X8" s="73">
        <f>SUM($AK8:BF8)/X$4</f>
        <v>97.551698912727275</v>
      </c>
      <c r="Y8" s="73">
        <f>SUM($AK8:BG8)/Y$4</f>
        <v>93.816407655652171</v>
      </c>
      <c r="Z8" s="73">
        <f>SUM($AK8:BH8)/Z$4</f>
        <v>90.149890670000005</v>
      </c>
      <c r="AA8" s="73">
        <f>SUM($AK8:BI8)/AA$4</f>
        <v>86.54389504320001</v>
      </c>
      <c r="AB8" s="73">
        <f>SUM($AK8:BJ8)/AB$4</f>
        <v>83.215283695384628</v>
      </c>
      <c r="AC8" s="73">
        <f>SUM($AK8:BK8)/AC$4</f>
        <v>80.13323615111112</v>
      </c>
      <c r="AD8" s="73">
        <f>SUM($AK8:BL8)/AD$4</f>
        <v>77.27133486000001</v>
      </c>
      <c r="AE8" s="73">
        <f>SUM($AK8:BM8)/AE$4</f>
        <v>74.606806071724151</v>
      </c>
      <c r="AF8" s="73">
        <f>SUM($AK8:BN8)/AF$4</f>
        <v>72.119912536000001</v>
      </c>
      <c r="AJ8" s="74" t="s">
        <v>4</v>
      </c>
      <c r="AK8" s="73">
        <v>217.94868804000004</v>
      </c>
      <c r="AL8" s="73">
        <v>206.06579202666671</v>
      </c>
      <c r="AM8" s="73">
        <v>194.18289601333336</v>
      </c>
      <c r="AN8" s="73">
        <v>182.3</v>
      </c>
      <c r="AO8" s="73">
        <v>173.5</v>
      </c>
      <c r="AP8" s="73">
        <v>164.70000000000002</v>
      </c>
      <c r="AQ8" s="73">
        <v>141.25</v>
      </c>
      <c r="AR8" s="73">
        <v>117.80000000000001</v>
      </c>
      <c r="AS8" s="73">
        <v>103.75</v>
      </c>
      <c r="AT8" s="73">
        <v>89.699999999999989</v>
      </c>
      <c r="AU8" s="73">
        <v>81.659999999999982</v>
      </c>
      <c r="AV8" s="73">
        <v>73.61999999999999</v>
      </c>
      <c r="AW8" s="73">
        <v>65.579999999999984</v>
      </c>
      <c r="AX8" s="73">
        <v>57.539999999999992</v>
      </c>
      <c r="AY8" s="73">
        <v>49.5</v>
      </c>
      <c r="AZ8" s="73">
        <v>45.42</v>
      </c>
      <c r="BA8" s="73">
        <v>41.34</v>
      </c>
      <c r="BB8" s="73">
        <v>37.260000000000005</v>
      </c>
      <c r="BC8" s="73">
        <v>33.180000000000007</v>
      </c>
      <c r="BD8" s="73">
        <v>29.1</v>
      </c>
      <c r="BE8" s="73">
        <v>23.28</v>
      </c>
      <c r="BF8" s="73">
        <v>17.46</v>
      </c>
      <c r="BG8" s="73">
        <v>11.64</v>
      </c>
      <c r="BH8" s="73">
        <v>5.82</v>
      </c>
      <c r="BI8" s="73">
        <v>0</v>
      </c>
      <c r="BJ8" s="73">
        <v>0</v>
      </c>
      <c r="BK8" s="73">
        <v>0</v>
      </c>
      <c r="BL8" s="73">
        <v>0</v>
      </c>
      <c r="BM8" s="73">
        <v>0</v>
      </c>
      <c r="BN8" s="73">
        <v>0</v>
      </c>
    </row>
    <row r="9" spans="2:66" x14ac:dyDescent="0.35">
      <c r="B9" s="74" t="s">
        <v>76</v>
      </c>
      <c r="C9" s="73">
        <f t="shared" si="0"/>
        <v>555.44789796800001</v>
      </c>
      <c r="D9" s="73">
        <f>SUM($AK9:AL9)/D$4</f>
        <v>552.37324830666671</v>
      </c>
      <c r="E9" s="73">
        <f>SUM($AK9:AM9)/E$4</f>
        <v>549.2985986453333</v>
      </c>
      <c r="F9" s="73">
        <f>SUM($AK9:AN9)/F$4</f>
        <v>546.223948984</v>
      </c>
      <c r="G9" s="73">
        <f>SUM($AK9:AO9)/G$4</f>
        <v>530.82915918720005</v>
      </c>
      <c r="H9" s="73">
        <f>SUM($AK9:AP9)/H$4</f>
        <v>509.27429932266665</v>
      </c>
      <c r="I9" s="73">
        <f>SUM($AK9:AQ9)/I$4</f>
        <v>475.81368513371433</v>
      </c>
      <c r="J9" s="73">
        <f>SUM($AK9:AR9)/J$4</f>
        <v>434.91197449200001</v>
      </c>
      <c r="K9" s="73">
        <f>SUM($AK9:AS9)/K$4</f>
        <v>397.93842177066671</v>
      </c>
      <c r="L9" s="73">
        <f>SUM($AK9:AT9)/L$4</f>
        <v>363.71457959359998</v>
      </c>
      <c r="M9" s="73">
        <f>SUM($AK9:AU9)/M$4</f>
        <v>335.49689053963635</v>
      </c>
      <c r="N9" s="73">
        <f>SUM($AK9:AV9)/N$4</f>
        <v>311.783816328</v>
      </c>
      <c r="O9" s="73">
        <f>SUM($AK9:AW9)/O$4</f>
        <v>291.53583045661537</v>
      </c>
      <c r="P9" s="73">
        <f>SUM($AK9:AX9)/P$4</f>
        <v>274.01041399542856</v>
      </c>
      <c r="Q9" s="73">
        <f>SUM($AK9:AY9)/Q$4</f>
        <v>258.66305306240002</v>
      </c>
      <c r="R9" s="73">
        <f>SUM($AK9:AZ9)/R$4</f>
        <v>245.05786224600001</v>
      </c>
      <c r="S9" s="73">
        <f>SUM($AK9:BA9)/S$4</f>
        <v>232.88739976094118</v>
      </c>
      <c r="T9" s="73">
        <f>SUM($AK9:BB9)/T$4</f>
        <v>221.91254421866668</v>
      </c>
      <c r="U9" s="73">
        <f>SUM($AK9:BC9)/U$4</f>
        <v>211.94451557557895</v>
      </c>
      <c r="V9" s="73">
        <f>SUM($AK9:BD9)/V$4</f>
        <v>202.83228979680001</v>
      </c>
      <c r="W9" s="73">
        <f>SUM($AK9:BE9)/W$4</f>
        <v>194.42503790171429</v>
      </c>
      <c r="X9" s="73">
        <f>SUM($AK9:BF9)/X$4</f>
        <v>186.62662708799999</v>
      </c>
      <c r="Y9" s="73">
        <f>SUM($AK9:BG9)/Y$4</f>
        <v>179.35764330156519</v>
      </c>
      <c r="Z9" s="73">
        <f>SUM($AK9:BH9)/Z$4</f>
        <v>172.551908164</v>
      </c>
      <c r="AA9" s="73">
        <f>SUM($AK9:BI9)/AA$4</f>
        <v>166.15383183744001</v>
      </c>
      <c r="AB9" s="73">
        <f>SUM($AK9:BJ9)/AB$4</f>
        <v>160.3779152283077</v>
      </c>
      <c r="AC9" s="73">
        <f>SUM($AK9:BK9)/AC$4</f>
        <v>155.15502947911111</v>
      </c>
      <c r="AD9" s="73">
        <f>SUM($AK9:BL9)/AD$4</f>
        <v>150.42592128342855</v>
      </c>
      <c r="AE9" s="73">
        <f>SUM($AK9:BM9)/AE$4</f>
        <v>146.13951020468963</v>
      </c>
      <c r="AF9" s="73">
        <f>SUM($AK9:BN9)/AF$4</f>
        <v>142.25152653119997</v>
      </c>
      <c r="AJ9" s="74" t="s">
        <v>76</v>
      </c>
      <c r="AK9" s="73">
        <v>555.44789796800001</v>
      </c>
      <c r="AL9" s="73">
        <v>549.29859864533341</v>
      </c>
      <c r="AM9" s="73">
        <v>543.14929932266671</v>
      </c>
      <c r="AN9" s="73">
        <v>537</v>
      </c>
      <c r="AO9" s="73">
        <v>469.25</v>
      </c>
      <c r="AP9" s="73">
        <v>401.5</v>
      </c>
      <c r="AQ9" s="73">
        <v>275.05</v>
      </c>
      <c r="AR9" s="73">
        <v>148.60000000000002</v>
      </c>
      <c r="AS9" s="73">
        <v>102.15</v>
      </c>
      <c r="AT9" s="73">
        <v>55.699999999999989</v>
      </c>
      <c r="AU9" s="73">
        <v>53.319999999999986</v>
      </c>
      <c r="AV9" s="73">
        <v>50.939999999999991</v>
      </c>
      <c r="AW9" s="73">
        <v>48.559999999999988</v>
      </c>
      <c r="AX9" s="73">
        <v>46.179999999999993</v>
      </c>
      <c r="AY9" s="73">
        <v>43.79999999999999</v>
      </c>
      <c r="AZ9" s="73">
        <v>40.97999999999999</v>
      </c>
      <c r="BA9" s="73">
        <v>38.159999999999997</v>
      </c>
      <c r="BB9" s="73">
        <v>35.339999999999996</v>
      </c>
      <c r="BC9" s="73">
        <v>32.519999999999996</v>
      </c>
      <c r="BD9" s="73">
        <v>29.7</v>
      </c>
      <c r="BE9" s="73">
        <v>26.279999999999998</v>
      </c>
      <c r="BF9" s="73">
        <v>22.86</v>
      </c>
      <c r="BG9" s="73">
        <v>19.439999999999998</v>
      </c>
      <c r="BH9" s="73">
        <v>16.02</v>
      </c>
      <c r="BI9" s="73">
        <v>12.600000000000001</v>
      </c>
      <c r="BJ9" s="73">
        <v>15.98</v>
      </c>
      <c r="BK9" s="73">
        <v>19.36</v>
      </c>
      <c r="BL9" s="73">
        <v>22.740000000000002</v>
      </c>
      <c r="BM9" s="73">
        <v>26.12</v>
      </c>
      <c r="BN9" s="73">
        <v>29.5</v>
      </c>
    </row>
    <row r="10" spans="2:66" x14ac:dyDescent="0.35">
      <c r="B10" s="74" t="s">
        <v>77</v>
      </c>
      <c r="C10" s="73">
        <f t="shared" si="0"/>
        <v>235.02053014399996</v>
      </c>
      <c r="D10" s="73">
        <f>SUM($AK10:AL10)/D$4</f>
        <v>237.10044178666664</v>
      </c>
      <c r="E10" s="73">
        <f>SUM($AK10:AM10)/E$4</f>
        <v>239.18035342933331</v>
      </c>
      <c r="F10" s="73">
        <f>SUM($AK10:AN10)/F$4</f>
        <v>241.26026507199998</v>
      </c>
      <c r="G10" s="73">
        <f>SUM($AK10:AO10)/G$4</f>
        <v>242.12821205759997</v>
      </c>
      <c r="H10" s="73">
        <f>SUM($AK10:AP10)/H$4</f>
        <v>242.39017671466664</v>
      </c>
      <c r="I10" s="73">
        <f>SUM($AK10:AQ10)/I$4</f>
        <v>241.82729432685713</v>
      </c>
      <c r="J10" s="73">
        <f>SUM($AK10:AR10)/J$4</f>
        <v>240.748882536</v>
      </c>
      <c r="K10" s="73">
        <f>SUM($AK10:AS10)/K$4</f>
        <v>238.92678447644442</v>
      </c>
      <c r="L10" s="73">
        <f>SUM($AK10:AT10)/L$4</f>
        <v>236.58410602879999</v>
      </c>
      <c r="M10" s="73">
        <f>SUM($AK10:AU10)/M$4</f>
        <v>234.11646002618181</v>
      </c>
      <c r="N10" s="73">
        <f>SUM($AK10:AV10)/N$4</f>
        <v>231.55508835733335</v>
      </c>
      <c r="O10" s="73">
        <f>SUM($AK10:AW10)/O$4</f>
        <v>228.92162002215386</v>
      </c>
      <c r="P10" s="73">
        <f>SUM($AK10:AX10)/P$4</f>
        <v>226.2315043062857</v>
      </c>
      <c r="Q10" s="73">
        <f>SUM($AK10:AY10)/Q$4</f>
        <v>223.49607068586664</v>
      </c>
      <c r="R10" s="73">
        <f>SUM($AK10:AZ10)/R$4</f>
        <v>221.075066268</v>
      </c>
      <c r="S10" s="73">
        <f>SUM($AK10:BA10)/S$4</f>
        <v>218.91300354635294</v>
      </c>
      <c r="T10" s="73">
        <f>SUM($AK10:BB10)/T$4</f>
        <v>216.96672557155557</v>
      </c>
      <c r="U10" s="73">
        <f>SUM($AK10:BC10)/U$4</f>
        <v>215.20216106778949</v>
      </c>
      <c r="V10" s="73">
        <f>SUM($AK10:BD10)/V$4</f>
        <v>213.59205301440002</v>
      </c>
      <c r="W10" s="73">
        <f>SUM($AK10:BE10)/W$4</f>
        <v>212.26957429942857</v>
      </c>
      <c r="X10" s="73">
        <f>SUM($AK10:BF10)/X$4</f>
        <v>211.19550274036365</v>
      </c>
      <c r="Y10" s="73">
        <f>SUM($AK10:BG10)/Y$4</f>
        <v>210.3374374038261</v>
      </c>
      <c r="Z10" s="73">
        <f>SUM($AK10:BH10)/Z$4</f>
        <v>209.66837751200001</v>
      </c>
      <c r="AA10" s="73">
        <f>SUM($AK10:BI10)/AA$4</f>
        <v>209.16564241152003</v>
      </c>
      <c r="AB10" s="73">
        <f>SUM($AK10:BJ10)/AB$4</f>
        <v>208.86234847261539</v>
      </c>
      <c r="AC10" s="73">
        <f>SUM($AK10:BK10)/AC$4</f>
        <v>208.73633556622224</v>
      </c>
      <c r="AD10" s="73">
        <f>SUM($AK10:BL10)/AD$4</f>
        <v>208.76860929600002</v>
      </c>
      <c r="AE10" s="73">
        <f>SUM($AK10:BM10)/AE$4</f>
        <v>208.94279518234484</v>
      </c>
      <c r="AF10" s="73">
        <f>SUM($AK10:BN10)/AF$4</f>
        <v>209.24470200960002</v>
      </c>
      <c r="AJ10" s="74" t="s">
        <v>77</v>
      </c>
      <c r="AK10" s="73">
        <v>235.02053014399996</v>
      </c>
      <c r="AL10" s="73">
        <v>239.18035342933331</v>
      </c>
      <c r="AM10" s="73">
        <v>243.34017671466665</v>
      </c>
      <c r="AN10" s="73">
        <v>247.5</v>
      </c>
      <c r="AO10" s="73">
        <v>245.6</v>
      </c>
      <c r="AP10" s="73">
        <v>243.7</v>
      </c>
      <c r="AQ10" s="73">
        <v>238.45</v>
      </c>
      <c r="AR10" s="73">
        <v>233.2</v>
      </c>
      <c r="AS10" s="73">
        <v>224.35</v>
      </c>
      <c r="AT10" s="73">
        <v>215.5</v>
      </c>
      <c r="AU10" s="73">
        <v>209.44</v>
      </c>
      <c r="AV10" s="73">
        <v>203.38</v>
      </c>
      <c r="AW10" s="73">
        <v>197.32</v>
      </c>
      <c r="AX10" s="73">
        <v>191.26</v>
      </c>
      <c r="AY10" s="73">
        <v>185.2</v>
      </c>
      <c r="AZ10" s="73">
        <v>184.76</v>
      </c>
      <c r="BA10" s="73">
        <v>184.32</v>
      </c>
      <c r="BB10" s="73">
        <v>183.88</v>
      </c>
      <c r="BC10" s="73">
        <v>183.44</v>
      </c>
      <c r="BD10" s="73">
        <v>183</v>
      </c>
      <c r="BE10" s="73">
        <v>185.82</v>
      </c>
      <c r="BF10" s="73">
        <v>188.64</v>
      </c>
      <c r="BG10" s="73">
        <v>191.46</v>
      </c>
      <c r="BH10" s="73">
        <v>194.28</v>
      </c>
      <c r="BI10" s="73">
        <v>197.10000000000002</v>
      </c>
      <c r="BJ10" s="73">
        <v>201.28000000000003</v>
      </c>
      <c r="BK10" s="73">
        <v>205.46000000000004</v>
      </c>
      <c r="BL10" s="73">
        <v>209.64000000000001</v>
      </c>
      <c r="BM10" s="73">
        <v>213.82000000000002</v>
      </c>
      <c r="BN10" s="73">
        <v>218.00000000000003</v>
      </c>
    </row>
    <row r="11" spans="2:66" x14ac:dyDescent="0.35">
      <c r="B11" s="74" t="s">
        <v>78</v>
      </c>
      <c r="C11" s="73">
        <f t="shared" si="0"/>
        <v>394.65406988800004</v>
      </c>
      <c r="D11" s="73">
        <f>SUM($AK11:AL11)/D$4</f>
        <v>384.52839157333335</v>
      </c>
      <c r="E11" s="73">
        <f>SUM($AK11:AM11)/E$4</f>
        <v>374.40271325866667</v>
      </c>
      <c r="F11" s="73">
        <f>SUM($AK11:AN11)/F$4</f>
        <v>364.27703494399998</v>
      </c>
      <c r="G11" s="73">
        <f>SUM($AK11:AO11)/G$4</f>
        <v>355.84162795519995</v>
      </c>
      <c r="H11" s="73">
        <f>SUM($AK11:AP11)/H$4</f>
        <v>348.25135662933332</v>
      </c>
      <c r="I11" s="73">
        <f>SUM($AK11:AQ11)/I$4</f>
        <v>339.93687711085715</v>
      </c>
      <c r="J11" s="73">
        <f>SUM($AK11:AR11)/J$4</f>
        <v>331.16976747200005</v>
      </c>
      <c r="K11" s="73">
        <f>SUM($AK11:AS11)/K$4</f>
        <v>323.03979330844447</v>
      </c>
      <c r="L11" s="73">
        <f>SUM($AK11:AT11)/L$4</f>
        <v>315.35581397760001</v>
      </c>
      <c r="M11" s="73">
        <f>SUM($AK11:AU11)/M$4</f>
        <v>308.20892179781816</v>
      </c>
      <c r="N11" s="73">
        <f>SUM($AK11:AV11)/N$4</f>
        <v>301.46484498133333</v>
      </c>
      <c r="O11" s="73">
        <f>SUM($AK11:AW11)/O$4</f>
        <v>295.03062613661541</v>
      </c>
      <c r="P11" s="73">
        <f>SUM($AK11:AX11)/P$4</f>
        <v>288.8398671268572</v>
      </c>
      <c r="Q11" s="73">
        <f>SUM($AK11:AY11)/Q$4</f>
        <v>282.84387598506669</v>
      </c>
      <c r="R11" s="73">
        <f>SUM($AK11:AZ11)/R$4</f>
        <v>277.44238373600001</v>
      </c>
      <c r="S11" s="73">
        <f>SUM($AK11:BA11)/S$4</f>
        <v>272.53047881035292</v>
      </c>
      <c r="T11" s="73">
        <f>SUM($AK11:BB11)/T$4</f>
        <v>268.0265633208889</v>
      </c>
      <c r="U11" s="73">
        <f>SUM($AK11:BC11)/U$4</f>
        <v>263.86621788294735</v>
      </c>
      <c r="V11" s="73">
        <f>SUM($AK11:BD11)/V$4</f>
        <v>259.99790698879997</v>
      </c>
      <c r="W11" s="73">
        <f>SUM($AK11:BE11)/W$4</f>
        <v>256.60943522742855</v>
      </c>
      <c r="X11" s="73">
        <f>SUM($AK11:BF11)/X$4</f>
        <v>253.63536998981817</v>
      </c>
      <c r="Y11" s="73">
        <f>SUM($AK11:BG11)/Y$4</f>
        <v>251.02165825113045</v>
      </c>
      <c r="Z11" s="73">
        <f>SUM($AK11:BH11)/Z$4</f>
        <v>248.72325582400001</v>
      </c>
      <c r="AA11" s="73">
        <f>SUM($AK11:BI11)/AA$4</f>
        <v>246.70232559103999</v>
      </c>
      <c r="AB11" s="73">
        <f>SUM($AK11:BJ11)/AB$4</f>
        <v>245.21146691446151</v>
      </c>
      <c r="AC11" s="73">
        <f>SUM($AK11:BK11)/AC$4</f>
        <v>244.19178295466665</v>
      </c>
      <c r="AD11" s="73">
        <f>SUM($AK11:BL11)/AD$4</f>
        <v>243.59279070628571</v>
      </c>
      <c r="AE11" s="73">
        <f>SUM($AK11:BM11)/AE$4</f>
        <v>243.37097033710344</v>
      </c>
      <c r="AF11" s="73">
        <f>SUM($AK11:BN11)/AF$4</f>
        <v>243.48860465919998</v>
      </c>
      <c r="AJ11" s="74" t="s">
        <v>78</v>
      </c>
      <c r="AK11" s="73">
        <v>394.65406988800004</v>
      </c>
      <c r="AL11" s="73">
        <v>374.40271325866667</v>
      </c>
      <c r="AM11" s="73">
        <v>354.15135662933335</v>
      </c>
      <c r="AN11" s="73">
        <v>333.9</v>
      </c>
      <c r="AO11" s="73">
        <v>322.10000000000002</v>
      </c>
      <c r="AP11" s="73">
        <v>310.30000000000007</v>
      </c>
      <c r="AQ11" s="73">
        <v>290.05000000000007</v>
      </c>
      <c r="AR11" s="73">
        <v>269.80000000000007</v>
      </c>
      <c r="AS11" s="73">
        <v>258</v>
      </c>
      <c r="AT11" s="73">
        <v>246.19999999999996</v>
      </c>
      <c r="AU11" s="73">
        <v>236.73999999999995</v>
      </c>
      <c r="AV11" s="73">
        <v>227.27999999999997</v>
      </c>
      <c r="AW11" s="73">
        <v>217.82</v>
      </c>
      <c r="AX11" s="73">
        <v>208.35999999999999</v>
      </c>
      <c r="AY11" s="73">
        <v>198.9</v>
      </c>
      <c r="AZ11" s="73">
        <v>196.42</v>
      </c>
      <c r="BA11" s="73">
        <v>193.94</v>
      </c>
      <c r="BB11" s="73">
        <v>191.45999999999998</v>
      </c>
      <c r="BC11" s="73">
        <v>188.98</v>
      </c>
      <c r="BD11" s="73">
        <v>186.5</v>
      </c>
      <c r="BE11" s="73">
        <v>188.84</v>
      </c>
      <c r="BF11" s="73">
        <v>191.17999999999998</v>
      </c>
      <c r="BG11" s="73">
        <v>193.51999999999998</v>
      </c>
      <c r="BH11" s="73">
        <v>195.85999999999999</v>
      </c>
      <c r="BI11" s="73">
        <v>198.20000000000002</v>
      </c>
      <c r="BJ11" s="73">
        <v>207.94000000000003</v>
      </c>
      <c r="BK11" s="73">
        <v>217.68</v>
      </c>
      <c r="BL11" s="73">
        <v>227.42000000000002</v>
      </c>
      <c r="BM11" s="73">
        <v>237.16000000000003</v>
      </c>
      <c r="BN11" s="73">
        <v>246.90000000000003</v>
      </c>
    </row>
    <row r="12" spans="2:66" x14ac:dyDescent="0.35">
      <c r="B12" s="74" t="s">
        <v>79</v>
      </c>
      <c r="C12" s="73">
        <f t="shared" si="0"/>
        <v>379.87604252800003</v>
      </c>
      <c r="D12" s="73">
        <f>SUM($AK12:AL12)/D$4</f>
        <v>378.69670210666669</v>
      </c>
      <c r="E12" s="73">
        <f>SUM($AK12:AM12)/E$4</f>
        <v>377.51736168533336</v>
      </c>
      <c r="F12" s="73">
        <f>SUM($AK12:AN12)/F$4</f>
        <v>376.33802126400002</v>
      </c>
      <c r="G12" s="73">
        <f>SUM($AK12:AO12)/G$4</f>
        <v>369.52041701120004</v>
      </c>
      <c r="H12" s="73">
        <f>SUM($AK12:AP12)/H$4</f>
        <v>359.88368084266671</v>
      </c>
      <c r="I12" s="73">
        <f>SUM($AK12:AQ12)/I$4</f>
        <v>349.44315500799996</v>
      </c>
      <c r="J12" s="73">
        <f>SUM($AK12:AR12)/J$4</f>
        <v>338.50026063199999</v>
      </c>
      <c r="K12" s="73">
        <f>SUM($AK12:AS12)/K$4</f>
        <v>328.15578722844447</v>
      </c>
      <c r="L12" s="73">
        <f>SUM($AK12:AT12)/L$4</f>
        <v>318.23020850559999</v>
      </c>
      <c r="M12" s="73">
        <f>SUM($AK12:AU12)/M$4</f>
        <v>308.99837136872725</v>
      </c>
      <c r="N12" s="73">
        <f>SUM($AK12:AV12)/N$4</f>
        <v>300.28684042133335</v>
      </c>
      <c r="O12" s="73">
        <f>SUM($AK12:AW12)/O$4</f>
        <v>291.97554500430766</v>
      </c>
      <c r="P12" s="73">
        <f>SUM($AK12:AX12)/P$4</f>
        <v>283.97872036114285</v>
      </c>
      <c r="Q12" s="73">
        <f>SUM($AK12:AY12)/Q$4</f>
        <v>276.23347233706664</v>
      </c>
      <c r="R12" s="73">
        <f>SUM($AK12:AZ12)/R$4</f>
        <v>269.22638031599996</v>
      </c>
      <c r="S12" s="73">
        <f>SUM($AK12:BA12)/S$4</f>
        <v>262.82718147388232</v>
      </c>
      <c r="T12" s="73">
        <f>SUM($AK12:BB12)/T$4</f>
        <v>256.93456028088883</v>
      </c>
      <c r="U12" s="73">
        <f>SUM($AK12:BC12)/U$4</f>
        <v>251.46853079242101</v>
      </c>
      <c r="V12" s="73">
        <f>SUM($AK12:BD12)/V$4</f>
        <v>246.36510425279994</v>
      </c>
      <c r="W12" s="73">
        <f>SUM($AK12:BE12)/W$4</f>
        <v>241.59724214552375</v>
      </c>
      <c r="X12" s="73">
        <f>SUM($AK12:BF12)/X$4</f>
        <v>237.11918568436357</v>
      </c>
      <c r="Y12" s="73">
        <f>SUM($AK12:BG12)/Y$4</f>
        <v>232.89313413286951</v>
      </c>
      <c r="Z12" s="73">
        <f>SUM($AK12:BH12)/Z$4</f>
        <v>228.88758687733329</v>
      </c>
      <c r="AA12" s="73">
        <f>SUM($AK12:BI12)/AA$4</f>
        <v>225.07608340223996</v>
      </c>
      <c r="AB12" s="73">
        <f>SUM($AK12:BJ12)/AB$4</f>
        <v>221.7977725021538</v>
      </c>
      <c r="AC12" s="73">
        <f>SUM($AK12:BK12)/AC$4</f>
        <v>218.9934105576296</v>
      </c>
      <c r="AD12" s="73">
        <f>SUM($AK12:BL12)/AD$4</f>
        <v>216.61221732342852</v>
      </c>
      <c r="AE12" s="73">
        <f>SUM($AK12:BM12)/AE$4</f>
        <v>214.61041672606893</v>
      </c>
      <c r="AF12" s="73">
        <f>SUM($AK12:BN12)/AF$4</f>
        <v>212.95006950186664</v>
      </c>
      <c r="AJ12" s="74" t="s">
        <v>79</v>
      </c>
      <c r="AK12" s="73">
        <v>379.87604252800003</v>
      </c>
      <c r="AL12" s="73">
        <v>377.51736168533336</v>
      </c>
      <c r="AM12" s="73">
        <v>375.15868084266668</v>
      </c>
      <c r="AN12" s="73">
        <v>372.8</v>
      </c>
      <c r="AO12" s="73">
        <v>342.25</v>
      </c>
      <c r="AP12" s="73">
        <v>311.7</v>
      </c>
      <c r="AQ12" s="73">
        <v>286.79999999999995</v>
      </c>
      <c r="AR12" s="73">
        <v>261.89999999999998</v>
      </c>
      <c r="AS12" s="73">
        <v>245.4</v>
      </c>
      <c r="AT12" s="73">
        <v>228.90000000000003</v>
      </c>
      <c r="AU12" s="73">
        <v>216.68000000000004</v>
      </c>
      <c r="AV12" s="73">
        <v>204.46000000000004</v>
      </c>
      <c r="AW12" s="73">
        <v>192.24</v>
      </c>
      <c r="AX12" s="73">
        <v>180.02000000000004</v>
      </c>
      <c r="AY12" s="73">
        <v>167.8</v>
      </c>
      <c r="AZ12" s="73">
        <v>164.12</v>
      </c>
      <c r="BA12" s="73">
        <v>160.44000000000003</v>
      </c>
      <c r="BB12" s="73">
        <v>156.76000000000002</v>
      </c>
      <c r="BC12" s="73">
        <v>153.08000000000001</v>
      </c>
      <c r="BD12" s="73">
        <v>149.4</v>
      </c>
      <c r="BE12" s="73">
        <v>146.24</v>
      </c>
      <c r="BF12" s="73">
        <v>143.07999999999998</v>
      </c>
      <c r="BG12" s="73">
        <v>139.91999999999999</v>
      </c>
      <c r="BH12" s="73">
        <v>136.76</v>
      </c>
      <c r="BI12" s="73">
        <v>133.59999999999997</v>
      </c>
      <c r="BJ12" s="73">
        <v>139.83999999999997</v>
      </c>
      <c r="BK12" s="73">
        <v>146.07999999999998</v>
      </c>
      <c r="BL12" s="73">
        <v>152.32</v>
      </c>
      <c r="BM12" s="73">
        <v>158.56</v>
      </c>
      <c r="BN12" s="73">
        <v>164.8</v>
      </c>
    </row>
    <row r="13" spans="2:66" x14ac:dyDescent="0.35">
      <c r="B13" s="74" t="s">
        <v>80</v>
      </c>
      <c r="C13" s="73">
        <f t="shared" si="0"/>
        <v>345.83033419200001</v>
      </c>
      <c r="D13" s="73">
        <f>SUM($AK13:AL13)/D$4</f>
        <v>346.44194515999999</v>
      </c>
      <c r="E13" s="73">
        <f>SUM($AK13:AM13)/E$4</f>
        <v>347.05355612800003</v>
      </c>
      <c r="F13" s="73">
        <f>SUM($AK13:AN13)/F$4</f>
        <v>347.665167096</v>
      </c>
      <c r="G13" s="73">
        <f>SUM($AK13:AO13)/G$4</f>
        <v>342.6721336768</v>
      </c>
      <c r="H13" s="73">
        <f>SUM($AK13:AP13)/H$4</f>
        <v>334.87677806400001</v>
      </c>
      <c r="I13" s="73">
        <f>SUM($AK13:AQ13)/I$4</f>
        <v>324.72295262628569</v>
      </c>
      <c r="J13" s="73">
        <f>SUM($AK13:AR13)/J$4</f>
        <v>313.09508354799993</v>
      </c>
      <c r="K13" s="73">
        <f>SUM($AK13:AS13)/K$4</f>
        <v>302.27340759822215</v>
      </c>
      <c r="L13" s="73">
        <f>SUM($AK13:AT13)/L$4</f>
        <v>292.01606683839992</v>
      </c>
      <c r="M13" s="73">
        <f>SUM($AK13:AU13)/M$4</f>
        <v>282.60369712581809</v>
      </c>
      <c r="N13" s="73">
        <f>SUM($AK13:AV13)/N$4</f>
        <v>273.82505569866657</v>
      </c>
      <c r="O13" s="73">
        <f>SUM($AK13:AW13)/O$4</f>
        <v>265.53389756799993</v>
      </c>
      <c r="P13" s="73">
        <f>SUM($AK13:AX13)/P$4</f>
        <v>257.62576202742849</v>
      </c>
      <c r="Q13" s="73">
        <f>SUM($AK13:AY13)/Q$4</f>
        <v>250.02404455893327</v>
      </c>
      <c r="R13" s="73">
        <f>SUM($AK13:AZ13)/R$4</f>
        <v>242.99129177399993</v>
      </c>
      <c r="S13" s="73">
        <f>SUM($AK13:BA13)/S$4</f>
        <v>236.42709814023524</v>
      </c>
      <c r="T13" s="73">
        <f>SUM($AK13:BB13)/T$4</f>
        <v>230.25337046577772</v>
      </c>
      <c r="U13" s="73">
        <f>SUM($AK13:BC13)/U$4</f>
        <v>224.40845623073676</v>
      </c>
      <c r="V13" s="73">
        <f>SUM($AK13:BD13)/V$4</f>
        <v>218.84303341919994</v>
      </c>
      <c r="W13" s="73">
        <f>SUM($AK13:BE13)/W$4</f>
        <v>213.64003182780948</v>
      </c>
      <c r="X13" s="73">
        <f>SUM($AK13:BF13)/X$4</f>
        <v>208.75003038109088</v>
      </c>
      <c r="Y13" s="73">
        <f>SUM($AK13:BG13)/Y$4</f>
        <v>204.13220297321735</v>
      </c>
      <c r="Z13" s="73">
        <f>SUM($AK13:BH13)/Z$4</f>
        <v>199.75252784933332</v>
      </c>
      <c r="AA13" s="73">
        <f>SUM($AK13:BI13)/AA$4</f>
        <v>195.58242673535997</v>
      </c>
      <c r="AB13" s="73">
        <f>SUM($AK13:BJ13)/AB$4</f>
        <v>191.98387186092307</v>
      </c>
      <c r="AC13" s="73">
        <f>SUM($AK13:BK13)/AC$4</f>
        <v>188.89335808829631</v>
      </c>
      <c r="AD13" s="73">
        <f>SUM($AK13:BL13)/AD$4</f>
        <v>186.25645244228573</v>
      </c>
      <c r="AE13" s="73">
        <f>SUM($AK13:BM13)/AE$4</f>
        <v>184.02622994427588</v>
      </c>
      <c r="AF13" s="73">
        <f>SUM($AK13:BN13)/AF$4</f>
        <v>182.1620222794667</v>
      </c>
      <c r="AJ13" s="74" t="s">
        <v>80</v>
      </c>
      <c r="AK13" s="73">
        <v>345.83033419200001</v>
      </c>
      <c r="AL13" s="73">
        <v>347.05355612799997</v>
      </c>
      <c r="AM13" s="73">
        <v>348.27677806399998</v>
      </c>
      <c r="AN13" s="73">
        <v>349.5</v>
      </c>
      <c r="AO13" s="73">
        <v>322.7</v>
      </c>
      <c r="AP13" s="73">
        <v>295.89999999999998</v>
      </c>
      <c r="AQ13" s="73">
        <v>263.79999999999995</v>
      </c>
      <c r="AR13" s="73">
        <v>231.7</v>
      </c>
      <c r="AS13" s="73">
        <v>215.7</v>
      </c>
      <c r="AT13" s="73">
        <v>199.69999999999996</v>
      </c>
      <c r="AU13" s="73">
        <v>188.47999999999996</v>
      </c>
      <c r="AV13" s="73">
        <v>177.25999999999996</v>
      </c>
      <c r="AW13" s="73">
        <v>166.03999999999996</v>
      </c>
      <c r="AX13" s="73">
        <v>154.81999999999996</v>
      </c>
      <c r="AY13" s="73">
        <v>143.59999999999994</v>
      </c>
      <c r="AZ13" s="73">
        <v>137.49999999999994</v>
      </c>
      <c r="BA13" s="73">
        <v>131.39999999999995</v>
      </c>
      <c r="BB13" s="73">
        <v>125.29999999999995</v>
      </c>
      <c r="BC13" s="73">
        <v>119.19999999999996</v>
      </c>
      <c r="BD13" s="73">
        <v>113.09999999999995</v>
      </c>
      <c r="BE13" s="73">
        <v>109.57999999999997</v>
      </c>
      <c r="BF13" s="73">
        <v>106.05999999999997</v>
      </c>
      <c r="BG13" s="73">
        <v>102.53999999999998</v>
      </c>
      <c r="BH13" s="73">
        <v>99.019999999999982</v>
      </c>
      <c r="BI13" s="73">
        <v>95.5</v>
      </c>
      <c r="BJ13" s="73">
        <v>102.02</v>
      </c>
      <c r="BK13" s="73">
        <v>108.53999999999999</v>
      </c>
      <c r="BL13" s="73">
        <v>115.06</v>
      </c>
      <c r="BM13" s="73">
        <v>121.58</v>
      </c>
      <c r="BN13" s="73">
        <v>128.1</v>
      </c>
    </row>
    <row r="14" spans="2:66" x14ac:dyDescent="0.35">
      <c r="B14" s="74" t="s">
        <v>81</v>
      </c>
      <c r="C14" s="73">
        <f t="shared" si="0"/>
        <v>351.27479896799986</v>
      </c>
      <c r="D14" s="73">
        <f>SUM($AK14:AL14)/D$4</f>
        <v>365.19566580666651</v>
      </c>
      <c r="E14" s="73">
        <f>SUM($AK14:AM14)/E$4</f>
        <v>379.11653264533317</v>
      </c>
      <c r="F14" s="73">
        <f>SUM($AK14:AN14)/F$4</f>
        <v>393.03739948399988</v>
      </c>
      <c r="G14" s="73">
        <f>SUM($AK14:AO14)/G$4</f>
        <v>389.33991958719992</v>
      </c>
      <c r="H14" s="73">
        <f>SUM($AK14:AP14)/H$4</f>
        <v>376.83326632266653</v>
      </c>
      <c r="I14" s="73">
        <f>SUM($AK14:AQ14)/I$4</f>
        <v>358.4427997051427</v>
      </c>
      <c r="J14" s="73">
        <f>SUM($AK14:AR14)/J$4</f>
        <v>336.3749497419999</v>
      </c>
      <c r="K14" s="73">
        <f>SUM($AK14:AS14)/K$4</f>
        <v>315.8777331039999</v>
      </c>
      <c r="L14" s="73">
        <f>SUM($AK14:AT14)/L$4</f>
        <v>296.47995979359996</v>
      </c>
      <c r="M14" s="73">
        <f>SUM($AK14:AU14)/M$4</f>
        <v>280.31632708509085</v>
      </c>
      <c r="N14" s="73">
        <f>SUM($AK14:AV14)/N$4</f>
        <v>266.57829982799996</v>
      </c>
      <c r="O14" s="73">
        <f>SUM($AK14:AW14)/O$4</f>
        <v>254.70612291815377</v>
      </c>
      <c r="P14" s="73">
        <f>SUM($AK14:AX14)/P$4</f>
        <v>244.29997128114277</v>
      </c>
      <c r="Q14" s="73">
        <f>SUM($AK14:AY14)/Q$4</f>
        <v>235.06663986239994</v>
      </c>
      <c r="R14" s="73">
        <f>SUM($AK14:AZ14)/R$4</f>
        <v>226.57247487099994</v>
      </c>
      <c r="S14" s="73">
        <f>SUM($AK14:BA14)/S$4</f>
        <v>218.68703517270583</v>
      </c>
      <c r="T14" s="73">
        <f>SUM($AK14:BB14)/T$4</f>
        <v>211.30886655199996</v>
      </c>
      <c r="U14" s="73">
        <f>SUM($AK14:BC14)/U$4</f>
        <v>204.35787357557888</v>
      </c>
      <c r="V14" s="73">
        <f>SUM($AK14:BD14)/V$4</f>
        <v>197.76997989679995</v>
      </c>
      <c r="W14" s="73">
        <f>SUM($AK14:BE14)/W$4</f>
        <v>191.69140942552374</v>
      </c>
      <c r="X14" s="73">
        <f>SUM($AK14:BF14)/X$4</f>
        <v>186.05270899709083</v>
      </c>
      <c r="Y14" s="73">
        <f>SUM($AK14:BG14)/Y$4</f>
        <v>180.79650425808691</v>
      </c>
      <c r="Z14" s="73">
        <f>SUM($AK14:BH14)/Z$4</f>
        <v>175.87498324733329</v>
      </c>
      <c r="AA14" s="73">
        <f>SUM($AK14:BI14)/AA$4</f>
        <v>171.24798391743997</v>
      </c>
      <c r="AB14" s="73">
        <f>SUM($AK14:BJ14)/AB$4</f>
        <v>167.20459992061535</v>
      </c>
      <c r="AC14" s="73">
        <f>SUM($AK14:BK14)/AC$4</f>
        <v>163.67998510874071</v>
      </c>
      <c r="AD14" s="73">
        <f>SUM($AK14:BL14)/AD$4</f>
        <v>160.61855706914281</v>
      </c>
      <c r="AE14" s="73">
        <f>SUM($AK14:BM14)/AE$4</f>
        <v>157.97239992882754</v>
      </c>
      <c r="AF14" s="73">
        <f>SUM($AK14:BN14)/AF$4</f>
        <v>155.69998659786663</v>
      </c>
      <c r="AJ14" s="74" t="s">
        <v>81</v>
      </c>
      <c r="AK14" s="73">
        <v>351.27479896799986</v>
      </c>
      <c r="AL14" s="73">
        <v>379.11653264533322</v>
      </c>
      <c r="AM14" s="73">
        <v>406.95826632266659</v>
      </c>
      <c r="AN14" s="73">
        <v>434.79999999999995</v>
      </c>
      <c r="AO14" s="73">
        <v>374.55</v>
      </c>
      <c r="AP14" s="73">
        <v>314.2999999999999</v>
      </c>
      <c r="AQ14" s="73">
        <v>248.09999999999994</v>
      </c>
      <c r="AR14" s="73">
        <v>181.89999999999995</v>
      </c>
      <c r="AS14" s="73">
        <v>151.89999999999998</v>
      </c>
      <c r="AT14" s="73">
        <v>121.89999999999998</v>
      </c>
      <c r="AU14" s="73">
        <v>118.67999999999998</v>
      </c>
      <c r="AV14" s="73">
        <v>115.46</v>
      </c>
      <c r="AW14" s="73">
        <v>112.24</v>
      </c>
      <c r="AX14" s="73">
        <v>109.02</v>
      </c>
      <c r="AY14" s="73">
        <v>105.8</v>
      </c>
      <c r="AZ14" s="73">
        <v>99.16</v>
      </c>
      <c r="BA14" s="73">
        <v>92.52</v>
      </c>
      <c r="BB14" s="73">
        <v>85.88</v>
      </c>
      <c r="BC14" s="73">
        <v>79.239999999999995</v>
      </c>
      <c r="BD14" s="73">
        <v>72.599999999999994</v>
      </c>
      <c r="BE14" s="73">
        <v>70.12</v>
      </c>
      <c r="BF14" s="73">
        <v>67.640000000000015</v>
      </c>
      <c r="BG14" s="73">
        <v>65.160000000000011</v>
      </c>
      <c r="BH14" s="73">
        <v>62.680000000000014</v>
      </c>
      <c r="BI14" s="73">
        <v>60.200000000000017</v>
      </c>
      <c r="BJ14" s="73">
        <v>66.12</v>
      </c>
      <c r="BK14" s="73">
        <v>72.040000000000006</v>
      </c>
      <c r="BL14" s="73">
        <v>77.959999999999994</v>
      </c>
      <c r="BM14" s="73">
        <v>83.88</v>
      </c>
      <c r="BN14" s="73">
        <v>89.799999999999983</v>
      </c>
    </row>
    <row r="15" spans="2:66" x14ac:dyDescent="0.35">
      <c r="B15" s="74" t="s">
        <v>82</v>
      </c>
      <c r="C15" s="73">
        <f t="shared" si="0"/>
        <v>123.35842672799991</v>
      </c>
      <c r="D15" s="73">
        <f>SUM($AK15:AL15)/D$4</f>
        <v>143.29868893999992</v>
      </c>
      <c r="E15" s="73">
        <f>SUM($AK15:AM15)/E$4</f>
        <v>163.23895115199994</v>
      </c>
      <c r="F15" s="73">
        <f>SUM($AK15:AN15)/F$4</f>
        <v>183.17921336399996</v>
      </c>
      <c r="G15" s="73">
        <f>SUM($AK15:AO15)/G$4</f>
        <v>192.91337069119999</v>
      </c>
      <c r="H15" s="73">
        <f>SUM($AK15:AP15)/H$4</f>
        <v>197.54447557599997</v>
      </c>
      <c r="I15" s="73">
        <f>SUM($AK15:AQ15)/I$4</f>
        <v>198.08812192228567</v>
      </c>
      <c r="J15" s="73">
        <f>SUM($AK15:AR15)/J$4</f>
        <v>196.07710668199996</v>
      </c>
      <c r="K15" s="73">
        <f>SUM($AK15:AS15)/K$4</f>
        <v>192.2018726062222</v>
      </c>
      <c r="L15" s="73">
        <f>SUM($AK15:AT15)/L$4</f>
        <v>187.02168534559999</v>
      </c>
      <c r="M15" s="73">
        <f>SUM($AK15:AU15)/M$4</f>
        <v>182.17789576872727</v>
      </c>
      <c r="N15" s="73">
        <f>SUM($AK15:AV15)/N$4</f>
        <v>177.58640445466665</v>
      </c>
      <c r="O15" s="73">
        <f>SUM($AK15:AW15)/O$4</f>
        <v>173.18898872738461</v>
      </c>
      <c r="P15" s="73">
        <f>SUM($AK15:AX15)/P$4</f>
        <v>168.94406096114287</v>
      </c>
      <c r="Q15" s="73">
        <f>SUM($AK15:AY15)/Q$4</f>
        <v>164.82112356373332</v>
      </c>
      <c r="R15" s="73">
        <f>SUM($AK15:AZ15)/R$4</f>
        <v>160.894803341</v>
      </c>
      <c r="S15" s="73">
        <f>SUM($AK15:BA15)/S$4</f>
        <v>157.13040314447059</v>
      </c>
      <c r="T15" s="73">
        <f>SUM($AK15:BB15)/T$4</f>
        <v>153.50093630311113</v>
      </c>
      <c r="U15" s="73">
        <f>SUM($AK15:BC15)/U$4</f>
        <v>149.9850975503158</v>
      </c>
      <c r="V15" s="73">
        <f>SUM($AK15:BD15)/V$4</f>
        <v>146.56584267279999</v>
      </c>
      <c r="W15" s="73">
        <f>SUM($AK15:BE15)/W$4</f>
        <v>143.22461206933335</v>
      </c>
      <c r="X15" s="73">
        <f>SUM($AK15:BF15)/X$4</f>
        <v>139.95076606618181</v>
      </c>
      <c r="Y15" s="73">
        <f>SUM($AK15:BG15)/Y$4</f>
        <v>136.73551536765217</v>
      </c>
      <c r="Z15" s="73">
        <f>SUM($AK15:BH15)/Z$4</f>
        <v>133.57153556066666</v>
      </c>
      <c r="AA15" s="73">
        <f>SUM($AK15:BI15)/AA$4</f>
        <v>130.45267413824001</v>
      </c>
      <c r="AB15" s="73">
        <f>SUM($AK15:BJ15)/AB$4</f>
        <v>127.74834051753845</v>
      </c>
      <c r="AC15" s="73">
        <f>SUM($AK15:BK15)/AC$4</f>
        <v>125.41247605392591</v>
      </c>
      <c r="AD15" s="73">
        <f>SUM($AK15:BL15)/AD$4</f>
        <v>123.40560190914285</v>
      </c>
      <c r="AE15" s="73">
        <f>SUM($AK15:BM15)/AE$4</f>
        <v>121.69368460193101</v>
      </c>
      <c r="AF15" s="73">
        <f>SUM($AK15:BN15)/AF$4</f>
        <v>120.24722844853332</v>
      </c>
      <c r="AJ15" s="74" t="s">
        <v>82</v>
      </c>
      <c r="AK15" s="73">
        <v>123.35842672799991</v>
      </c>
      <c r="AL15" s="73">
        <v>163.23895115199994</v>
      </c>
      <c r="AM15" s="73">
        <v>203.11947557599996</v>
      </c>
      <c r="AN15" s="73">
        <v>243</v>
      </c>
      <c r="AO15" s="73">
        <v>231.85</v>
      </c>
      <c r="AP15" s="73">
        <v>220.70000000000002</v>
      </c>
      <c r="AQ15" s="73">
        <v>201.35000000000002</v>
      </c>
      <c r="AR15" s="73">
        <v>182</v>
      </c>
      <c r="AS15" s="73">
        <v>161.19999999999999</v>
      </c>
      <c r="AT15" s="73">
        <v>140.4</v>
      </c>
      <c r="AU15" s="73">
        <v>133.74</v>
      </c>
      <c r="AV15" s="73">
        <v>127.08000000000001</v>
      </c>
      <c r="AW15" s="73">
        <v>120.42</v>
      </c>
      <c r="AX15" s="73">
        <v>113.76</v>
      </c>
      <c r="AY15" s="73">
        <v>107.1</v>
      </c>
      <c r="AZ15" s="73">
        <v>101.99999999999999</v>
      </c>
      <c r="BA15" s="73">
        <v>96.899999999999991</v>
      </c>
      <c r="BB15" s="73">
        <v>91.799999999999983</v>
      </c>
      <c r="BC15" s="73">
        <v>86.699999999999989</v>
      </c>
      <c r="BD15" s="73">
        <v>81.59999999999998</v>
      </c>
      <c r="BE15" s="73">
        <v>76.399999999999991</v>
      </c>
      <c r="BF15" s="73">
        <v>71.199999999999989</v>
      </c>
      <c r="BG15" s="73">
        <v>65.999999999999986</v>
      </c>
      <c r="BH15" s="73">
        <v>60.79999999999999</v>
      </c>
      <c r="BI15" s="73">
        <v>55.599999999999994</v>
      </c>
      <c r="BJ15" s="73">
        <v>60.139999999999993</v>
      </c>
      <c r="BK15" s="73">
        <v>64.679999999999993</v>
      </c>
      <c r="BL15" s="73">
        <v>69.219999999999985</v>
      </c>
      <c r="BM15" s="73">
        <v>73.759999999999991</v>
      </c>
      <c r="BN15" s="73">
        <v>78.299999999999983</v>
      </c>
    </row>
    <row r="16" spans="2:66" x14ac:dyDescent="0.35">
      <c r="B16" s="74" t="s">
        <v>83</v>
      </c>
      <c r="C16" s="73">
        <f t="shared" si="0"/>
        <v>298.15600062400006</v>
      </c>
      <c r="D16" s="73">
        <f>SUM($AK16:AL16)/D$4</f>
        <v>297.19666718666667</v>
      </c>
      <c r="E16" s="73">
        <f>SUM($AK16:AM16)/E$4</f>
        <v>296.23733374933335</v>
      </c>
      <c r="F16" s="73">
        <f>SUM($AK16:AN16)/F$4</f>
        <v>295.27800031200002</v>
      </c>
      <c r="G16" s="73">
        <f>SUM($AK16:AO16)/G$4</f>
        <v>289.45240024960003</v>
      </c>
      <c r="H16" s="73">
        <f>SUM($AK16:AP16)/H$4</f>
        <v>281.19366687466669</v>
      </c>
      <c r="I16" s="73">
        <f>SUM($AK16:AQ16)/I$4</f>
        <v>268.08028589257145</v>
      </c>
      <c r="J16" s="73">
        <f>SUM($AK16:AR16)/J$4</f>
        <v>251.93275015600005</v>
      </c>
      <c r="K16" s="73">
        <f>SUM($AK16:AS16)/K$4</f>
        <v>236.90688902755559</v>
      </c>
      <c r="L16" s="73">
        <f>SUM($AK16:AT16)/L$4</f>
        <v>222.66620012480001</v>
      </c>
      <c r="M16" s="73">
        <f>SUM($AK16:AU16)/M$4</f>
        <v>210.60381829527276</v>
      </c>
      <c r="N16" s="73">
        <f>SUM($AK16:AV16)/N$4</f>
        <v>200.17516677066669</v>
      </c>
      <c r="O16" s="73">
        <f>SUM($AK16:AW16)/O$4</f>
        <v>191.00323086523079</v>
      </c>
      <c r="P16" s="73">
        <f>SUM($AK16:AX16)/P$4</f>
        <v>182.81871437485717</v>
      </c>
      <c r="Q16" s="73">
        <f>SUM($AK16:AY16)/Q$4</f>
        <v>175.42413341653338</v>
      </c>
      <c r="R16" s="73">
        <f>SUM($AK16:AZ16)/R$4</f>
        <v>168.73637507800004</v>
      </c>
      <c r="S16" s="73">
        <f>SUM($AK16:BA16)/S$4</f>
        <v>162.63070595576474</v>
      </c>
      <c r="T16" s="73">
        <f>SUM($AK16:BB16)/T$4</f>
        <v>157.01011118044448</v>
      </c>
      <c r="U16" s="73">
        <f>SUM($AK16:BC16)/U$4</f>
        <v>151.79800006568425</v>
      </c>
      <c r="V16" s="73">
        <f>SUM($AK16:BD16)/V$4</f>
        <v>146.93310006240003</v>
      </c>
      <c r="W16" s="73">
        <f>SUM($AK16:BE16)/W$4</f>
        <v>142.26009529752386</v>
      </c>
      <c r="X16" s="73">
        <f>SUM($AK16:BF16)/X$4</f>
        <v>137.7528182385455</v>
      </c>
      <c r="Y16" s="73">
        <f>SUM($AK16:BG16)/Y$4</f>
        <v>133.38965222817396</v>
      </c>
      <c r="Z16" s="73">
        <f>SUM($AK16:BH16)/Z$4</f>
        <v>129.15258338533337</v>
      </c>
      <c r="AA16" s="73">
        <f>SUM($AK16:BI16)/AA$4</f>
        <v>125.02648004992002</v>
      </c>
      <c r="AB16" s="73">
        <f>SUM($AK16:BJ16)/AB$4</f>
        <v>121.01776927876926</v>
      </c>
      <c r="AC16" s="73">
        <f>SUM($AK16:BK16)/AC$4</f>
        <v>117.11340745362966</v>
      </c>
      <c r="AD16" s="73">
        <f>SUM($AK16:BL16)/AD$4</f>
        <v>113.30221433028575</v>
      </c>
      <c r="AE16" s="73">
        <f>SUM($AK16:BM16)/AE$4</f>
        <v>109.57455176717244</v>
      </c>
      <c r="AF16" s="73">
        <f>SUM($AK16:BN16)/AF$4</f>
        <v>105.92206670826668</v>
      </c>
      <c r="AJ16" s="74" t="s">
        <v>83</v>
      </c>
      <c r="AK16" s="73">
        <v>298.15600062400006</v>
      </c>
      <c r="AL16" s="73">
        <v>296.23733374933335</v>
      </c>
      <c r="AM16" s="73">
        <v>294.31866687466669</v>
      </c>
      <c r="AN16" s="73">
        <v>292.40000000000003</v>
      </c>
      <c r="AO16" s="73">
        <v>266.14999999999998</v>
      </c>
      <c r="AP16" s="73">
        <v>239.9</v>
      </c>
      <c r="AQ16" s="73">
        <v>189.39999999999998</v>
      </c>
      <c r="AR16" s="73">
        <v>138.89999999999998</v>
      </c>
      <c r="AS16" s="73">
        <v>116.69999999999999</v>
      </c>
      <c r="AT16" s="73">
        <v>94.5</v>
      </c>
      <c r="AU16" s="73">
        <v>89.98</v>
      </c>
      <c r="AV16" s="73">
        <v>85.460000000000008</v>
      </c>
      <c r="AW16" s="73">
        <v>80.94</v>
      </c>
      <c r="AX16" s="73">
        <v>76.420000000000016</v>
      </c>
      <c r="AY16" s="73">
        <v>71.899999999999991</v>
      </c>
      <c r="AZ16" s="73">
        <v>68.42</v>
      </c>
      <c r="BA16" s="73">
        <v>64.94</v>
      </c>
      <c r="BB16" s="73">
        <v>61.459999999999994</v>
      </c>
      <c r="BC16" s="73">
        <v>57.98</v>
      </c>
      <c r="BD16" s="73">
        <v>54.5</v>
      </c>
      <c r="BE16" s="73">
        <v>48.8</v>
      </c>
      <c r="BF16" s="73">
        <v>43.099999999999994</v>
      </c>
      <c r="BG16" s="73">
        <v>37.4</v>
      </c>
      <c r="BH16" s="73">
        <v>31.7</v>
      </c>
      <c r="BI16" s="73">
        <v>25.999999999999996</v>
      </c>
      <c r="BJ16" s="73">
        <v>20.799999999999997</v>
      </c>
      <c r="BK16" s="73">
        <v>15.599999999999998</v>
      </c>
      <c r="BL16" s="73">
        <v>10.399999999999999</v>
      </c>
      <c r="BM16" s="73">
        <v>5.1999999999999993</v>
      </c>
      <c r="BN16" s="73">
        <v>0</v>
      </c>
    </row>
    <row r="17" spans="2:66" x14ac:dyDescent="0.35">
      <c r="B17" s="74" t="s">
        <v>84</v>
      </c>
      <c r="C17" s="73">
        <f t="shared" si="0"/>
        <v>745.21990456000015</v>
      </c>
      <c r="D17" s="73">
        <f>SUM($AK17:AL17)/D$4</f>
        <v>700.06658713333343</v>
      </c>
      <c r="E17" s="73">
        <f>SUM($AK17:AM17)/E$4</f>
        <v>654.91326970666671</v>
      </c>
      <c r="F17" s="73">
        <f>SUM($AK17:AN17)/F$4</f>
        <v>609.75995228000011</v>
      </c>
      <c r="G17" s="73">
        <f>SUM($AK17:AO17)/G$4</f>
        <v>577.3379618240001</v>
      </c>
      <c r="H17" s="73">
        <f>SUM($AK17:AP17)/H$4</f>
        <v>551.28163485333346</v>
      </c>
      <c r="I17" s="73">
        <f>SUM($AK17:AQ17)/I$4</f>
        <v>520.54140130285725</v>
      </c>
      <c r="J17" s="73">
        <f>SUM($AK17:AR17)/J$4</f>
        <v>486.87372614000003</v>
      </c>
      <c r="K17" s="73">
        <f>SUM($AK17:AS17)/K$4</f>
        <v>457.02664545777782</v>
      </c>
      <c r="L17" s="73">
        <f>SUM($AK17:AT17)/L$4</f>
        <v>429.85398091200005</v>
      </c>
      <c r="M17" s="73">
        <f>SUM($AK17:AU17)/M$4</f>
        <v>407.36180082909101</v>
      </c>
      <c r="N17" s="73">
        <f>SUM($AK17:AV17)/N$4</f>
        <v>388.37998409333341</v>
      </c>
      <c r="O17" s="73">
        <f>SUM($AK17:AW17)/O$4</f>
        <v>372.09844685538468</v>
      </c>
      <c r="P17" s="73">
        <f>SUM($AK17:AX17)/P$4</f>
        <v>357.93855779428577</v>
      </c>
      <c r="Q17" s="73">
        <f>SUM($AK17:AY17)/Q$4</f>
        <v>345.47598727466669</v>
      </c>
      <c r="R17" s="73">
        <f>SUM($AK17:AZ17)/R$4</f>
        <v>334.29873807000007</v>
      </c>
      <c r="S17" s="73">
        <f>SUM($AK17:BA17)/S$4</f>
        <v>324.17998877176478</v>
      </c>
      <c r="T17" s="73">
        <f>SUM($AK17:BB17)/T$4</f>
        <v>314.94332272888892</v>
      </c>
      <c r="U17" s="73">
        <f>SUM($AK17:BC17)/U$4</f>
        <v>306.44946363789478</v>
      </c>
      <c r="V17" s="73">
        <f>SUM($AK17:BD17)/V$4</f>
        <v>298.58699045600008</v>
      </c>
      <c r="W17" s="73">
        <f>SUM($AK17:BE17)/W$4</f>
        <v>291.50475281523813</v>
      </c>
      <c r="X17" s="73">
        <f>SUM($AK17:BF17)/X$4</f>
        <v>285.09635496000004</v>
      </c>
      <c r="Y17" s="73">
        <f>SUM($AK17:BG17)/Y$4</f>
        <v>279.27390474434787</v>
      </c>
      <c r="Z17" s="73">
        <f>SUM($AK17:BH17)/Z$4</f>
        <v>273.9641587133334</v>
      </c>
      <c r="AA17" s="73">
        <f>SUM($AK17:BI17)/AA$4</f>
        <v>269.10559236480009</v>
      </c>
      <c r="AB17" s="73">
        <f>SUM($AK17:BJ17)/AB$4</f>
        <v>265.15383881230775</v>
      </c>
      <c r="AC17" s="73">
        <f>SUM($AK17:BK17)/AC$4</f>
        <v>262.00814107851858</v>
      </c>
      <c r="AD17" s="73">
        <f>SUM($AK17:BL17)/AD$4</f>
        <v>259.58213604000008</v>
      </c>
      <c r="AE17" s="73">
        <f>SUM($AK17:BM17)/AE$4</f>
        <v>257.80137272827591</v>
      </c>
      <c r="AF17" s="73">
        <f>SUM($AK17:BN17)/AF$4</f>
        <v>256.60132697066672</v>
      </c>
      <c r="AJ17" s="74" t="s">
        <v>84</v>
      </c>
      <c r="AK17" s="73">
        <v>745.21990456000015</v>
      </c>
      <c r="AL17" s="73">
        <v>654.91326970666671</v>
      </c>
      <c r="AM17" s="73">
        <v>564.60663485333339</v>
      </c>
      <c r="AN17" s="73">
        <v>474.3</v>
      </c>
      <c r="AO17" s="73">
        <v>447.65</v>
      </c>
      <c r="AP17" s="73">
        <v>421</v>
      </c>
      <c r="AQ17" s="73">
        <v>336.09999999999997</v>
      </c>
      <c r="AR17" s="73">
        <v>251.2</v>
      </c>
      <c r="AS17" s="73">
        <v>218.25000000000003</v>
      </c>
      <c r="AT17" s="73">
        <v>185.30000000000007</v>
      </c>
      <c r="AU17" s="73">
        <v>182.44000000000005</v>
      </c>
      <c r="AV17" s="73">
        <v>179.58000000000004</v>
      </c>
      <c r="AW17" s="73">
        <v>176.72000000000003</v>
      </c>
      <c r="AX17" s="73">
        <v>173.86</v>
      </c>
      <c r="AY17" s="73">
        <v>171</v>
      </c>
      <c r="AZ17" s="73">
        <v>166.64000000000001</v>
      </c>
      <c r="BA17" s="73">
        <v>162.28</v>
      </c>
      <c r="BB17" s="73">
        <v>157.92000000000002</v>
      </c>
      <c r="BC17" s="73">
        <v>153.56</v>
      </c>
      <c r="BD17" s="73">
        <v>149.19999999999999</v>
      </c>
      <c r="BE17" s="73">
        <v>149.85999999999999</v>
      </c>
      <c r="BF17" s="73">
        <v>150.52000000000001</v>
      </c>
      <c r="BG17" s="73">
        <v>151.18</v>
      </c>
      <c r="BH17" s="73">
        <v>151.84</v>
      </c>
      <c r="BI17" s="73">
        <v>152.5</v>
      </c>
      <c r="BJ17" s="73">
        <v>166.36</v>
      </c>
      <c r="BK17" s="73">
        <v>180.22</v>
      </c>
      <c r="BL17" s="73">
        <v>194.08</v>
      </c>
      <c r="BM17" s="73">
        <v>207.94</v>
      </c>
      <c r="BN17" s="73">
        <v>221.8</v>
      </c>
    </row>
    <row r="18" spans="2:66" x14ac:dyDescent="0.35">
      <c r="B18" s="74" t="s">
        <v>85</v>
      </c>
      <c r="C18" s="73">
        <f t="shared" si="0"/>
        <v>383.12194688</v>
      </c>
      <c r="D18" s="73">
        <f>SUM($AK18:AL18)/D$4</f>
        <v>365.66828906666666</v>
      </c>
      <c r="E18" s="73">
        <f>SUM($AK18:AM18)/E$4</f>
        <v>348.21463125333338</v>
      </c>
      <c r="F18" s="73">
        <f>SUM($AK18:AN18)/F$4</f>
        <v>330.76097344000004</v>
      </c>
      <c r="G18" s="73">
        <f>SUM($AK18:AO18)/G$4</f>
        <v>307.35877875200003</v>
      </c>
      <c r="H18" s="73">
        <f>SUM($AK18:AP18)/H$4</f>
        <v>280.98231562666666</v>
      </c>
      <c r="I18" s="73">
        <f>SUM($AK18:AQ18)/I$4</f>
        <v>257.09912767999998</v>
      </c>
      <c r="J18" s="73">
        <f>SUM($AK18:AR18)/J$4</f>
        <v>234.77423672</v>
      </c>
      <c r="K18" s="73">
        <f>SUM($AK18:AS18)/K$4</f>
        <v>216.44932152888887</v>
      </c>
      <c r="L18" s="73">
        <f>SUM($AK18:AT18)/L$4</f>
        <v>200.92438937599999</v>
      </c>
      <c r="M18" s="73">
        <f>SUM($AK18:AU18)/M$4</f>
        <v>187.95671761454548</v>
      </c>
      <c r="N18" s="73">
        <f>SUM($AK18:AV18)/N$4</f>
        <v>176.90699114666668</v>
      </c>
      <c r="O18" s="73">
        <f>SUM($AK18:AW18)/O$4</f>
        <v>167.33260721230772</v>
      </c>
      <c r="P18" s="73">
        <f>SUM($AK18:AX18)/P$4</f>
        <v>158.91742098285718</v>
      </c>
      <c r="Q18" s="73">
        <f>SUM($AK18:AY18)/Q$4</f>
        <v>151.42959291733334</v>
      </c>
      <c r="R18" s="73">
        <f>SUM($AK18:AZ18)/R$4</f>
        <v>144.68774336000001</v>
      </c>
      <c r="S18" s="73">
        <f>SUM($AK18:BA18)/S$4</f>
        <v>138.56022904470589</v>
      </c>
      <c r="T18" s="73">
        <f>SUM($AK18:BB18)/T$4</f>
        <v>132.94466076444445</v>
      </c>
      <c r="U18" s="73">
        <f>SUM($AK18:BC18)/U$4</f>
        <v>127.76020493473686</v>
      </c>
      <c r="V18" s="73">
        <f>SUM($AK18:BD18)/V$4</f>
        <v>122.94219468800001</v>
      </c>
      <c r="W18" s="73">
        <f>SUM($AK18:BE18)/W$4</f>
        <v>118.44304256000002</v>
      </c>
      <c r="X18" s="73">
        <f>SUM($AK18:BF18)/X$4</f>
        <v>114.21926789818184</v>
      </c>
      <c r="Y18" s="73">
        <f>SUM($AK18:BG18)/Y$4</f>
        <v>110.23495190260871</v>
      </c>
      <c r="Z18" s="73">
        <f>SUM($AK18:BH18)/Z$4</f>
        <v>106.46016224</v>
      </c>
      <c r="AA18" s="73">
        <f>SUM($AK18:BI18)/AA$4</f>
        <v>102.8697557504</v>
      </c>
      <c r="AB18" s="73">
        <f>SUM($AK18:BJ18)/AB$4</f>
        <v>99.723995913846153</v>
      </c>
      <c r="AC18" s="73">
        <f>SUM($AK18:BK18)/AC$4</f>
        <v>96.973477546666672</v>
      </c>
      <c r="AD18" s="73">
        <f>SUM($AK18:BL18)/AD$4</f>
        <v>94.575853348571428</v>
      </c>
      <c r="AE18" s="73">
        <f>SUM($AK18:BM18)/AE$4</f>
        <v>92.494617026206896</v>
      </c>
      <c r="AF18" s="73">
        <f>SUM($AK18:BN18)/AF$4</f>
        <v>90.698129791999989</v>
      </c>
      <c r="AJ18" s="74" t="s">
        <v>85</v>
      </c>
      <c r="AK18" s="73">
        <v>383.12194688</v>
      </c>
      <c r="AL18" s="73">
        <v>348.21463125333332</v>
      </c>
      <c r="AM18" s="73">
        <v>313.30731562666665</v>
      </c>
      <c r="AN18" s="73">
        <v>278.39999999999998</v>
      </c>
      <c r="AO18" s="73">
        <v>213.75</v>
      </c>
      <c r="AP18" s="73">
        <v>149.09999999999997</v>
      </c>
      <c r="AQ18" s="73">
        <v>113.79999999999998</v>
      </c>
      <c r="AR18" s="73">
        <v>78.499999999999986</v>
      </c>
      <c r="AS18" s="73">
        <v>69.849999999999994</v>
      </c>
      <c r="AT18" s="73">
        <v>61.199999999999982</v>
      </c>
      <c r="AU18" s="73">
        <v>58.279999999999987</v>
      </c>
      <c r="AV18" s="73">
        <v>55.359999999999985</v>
      </c>
      <c r="AW18" s="73">
        <v>52.439999999999991</v>
      </c>
      <c r="AX18" s="73">
        <v>49.519999999999996</v>
      </c>
      <c r="AY18" s="73">
        <v>46.6</v>
      </c>
      <c r="AZ18" s="73">
        <v>43.56</v>
      </c>
      <c r="BA18" s="73">
        <v>40.520000000000003</v>
      </c>
      <c r="BB18" s="73">
        <v>37.480000000000004</v>
      </c>
      <c r="BC18" s="73">
        <v>34.440000000000005</v>
      </c>
      <c r="BD18" s="73">
        <v>31.400000000000002</v>
      </c>
      <c r="BE18" s="73">
        <v>28.460000000000004</v>
      </c>
      <c r="BF18" s="73">
        <v>25.520000000000003</v>
      </c>
      <c r="BG18" s="73">
        <v>22.580000000000005</v>
      </c>
      <c r="BH18" s="73">
        <v>19.640000000000004</v>
      </c>
      <c r="BI18" s="73">
        <v>16.700000000000003</v>
      </c>
      <c r="BJ18" s="73">
        <v>21.080000000000005</v>
      </c>
      <c r="BK18" s="73">
        <v>25.46</v>
      </c>
      <c r="BL18" s="73">
        <v>29.840000000000003</v>
      </c>
      <c r="BM18" s="73">
        <v>34.22</v>
      </c>
      <c r="BN18" s="73">
        <v>38.6</v>
      </c>
    </row>
    <row r="19" spans="2:66" x14ac:dyDescent="0.35">
      <c r="B19" s="74" t="s">
        <v>86</v>
      </c>
      <c r="C19" s="73">
        <f t="shared" si="0"/>
        <v>789.14121792000003</v>
      </c>
      <c r="D19" s="73">
        <f>SUM($AK19:AL19)/D$4</f>
        <v>802.38434826666662</v>
      </c>
      <c r="E19" s="73">
        <f>SUM($AK19:AM19)/E$4</f>
        <v>815.62747861333321</v>
      </c>
      <c r="F19" s="73">
        <f>SUM($AK19:AN19)/F$4</f>
        <v>828.87060896000003</v>
      </c>
      <c r="G19" s="73">
        <f>SUM($AK19:AO19)/G$4</f>
        <v>828.42648716799999</v>
      </c>
      <c r="H19" s="73">
        <f>SUM($AK19:AP19)/H$4</f>
        <v>821.13873930666659</v>
      </c>
      <c r="I19" s="73">
        <f>SUM($AK19:AQ19)/I$4</f>
        <v>798.7689194057142</v>
      </c>
      <c r="J19" s="73">
        <f>SUM($AK19:AR19)/J$4</f>
        <v>766.97280447999992</v>
      </c>
      <c r="K19" s="73">
        <f>SUM($AK19:AS19)/K$4</f>
        <v>736.0036039822221</v>
      </c>
      <c r="L19" s="73">
        <f>SUM($AK19:AT19)/L$4</f>
        <v>705.61324358399997</v>
      </c>
      <c r="M19" s="73">
        <f>SUM($AK19:AU19)/M$4</f>
        <v>678.68294871272724</v>
      </c>
      <c r="N19" s="73">
        <f>SUM($AK19:AV19)/N$4</f>
        <v>654.3477029866666</v>
      </c>
      <c r="O19" s="73">
        <f>SUM($AK19:AW19)/O$4</f>
        <v>632.00864891076912</v>
      </c>
      <c r="P19" s="73">
        <f>SUM($AK19:AX19)/P$4</f>
        <v>611.23803113142844</v>
      </c>
      <c r="Q19" s="73">
        <f>SUM($AK19:AY19)/Q$4</f>
        <v>591.72216238933322</v>
      </c>
      <c r="R19" s="73">
        <f>SUM($AK19:AZ19)/R$4</f>
        <v>573.56202723999991</v>
      </c>
      <c r="S19" s="73">
        <f>SUM($AK19:BA19)/S$4</f>
        <v>556.51837857882344</v>
      </c>
      <c r="T19" s="73">
        <f>SUM($AK19:BB19)/T$4</f>
        <v>540.40513532444436</v>
      </c>
      <c r="U19" s="73">
        <f>SUM($AK19:BC19)/U$4</f>
        <v>525.0753913599998</v>
      </c>
      <c r="V19" s="73">
        <f>SUM($AK19:BD19)/V$4</f>
        <v>510.41162179199983</v>
      </c>
      <c r="W19" s="73">
        <f>SUM($AK19:BE19)/W$4</f>
        <v>497.12821123047598</v>
      </c>
      <c r="X19" s="73">
        <f>SUM($AK19:BF19)/X$4</f>
        <v>485.03692890181804</v>
      </c>
      <c r="Y19" s="73">
        <f>SUM($AK19:BG19)/Y$4</f>
        <v>473.98227981913033</v>
      </c>
      <c r="Z19" s="73">
        <f>SUM($AK19:BH19)/Z$4</f>
        <v>463.83468482666655</v>
      </c>
      <c r="AA19" s="73">
        <f>SUM($AK19:BI19)/AA$4</f>
        <v>454.4852974335999</v>
      </c>
      <c r="AB19" s="73">
        <f>SUM($AK19:BJ19)/AB$4</f>
        <v>446.08509368615375</v>
      </c>
      <c r="AC19" s="73">
        <f>SUM($AK19:BK19)/AC$4</f>
        <v>438.52860873481472</v>
      </c>
      <c r="AD19" s="73">
        <f>SUM($AK19:BL19)/AD$4</f>
        <v>431.7254441371428</v>
      </c>
      <c r="AE19" s="73">
        <f>SUM($AK19:BM19)/AE$4</f>
        <v>425.59767020137929</v>
      </c>
      <c r="AF19" s="73">
        <f>SUM($AK19:BN19)/AF$4</f>
        <v>420.07774786133331</v>
      </c>
      <c r="AJ19" s="74" t="s">
        <v>86</v>
      </c>
      <c r="AK19" s="73">
        <v>789.14121792000003</v>
      </c>
      <c r="AL19" s="73">
        <v>815.62747861333332</v>
      </c>
      <c r="AM19" s="73">
        <v>842.11373930666673</v>
      </c>
      <c r="AN19" s="73">
        <v>868.60000000000014</v>
      </c>
      <c r="AO19" s="73">
        <v>826.65000000000009</v>
      </c>
      <c r="AP19" s="73">
        <v>784.7</v>
      </c>
      <c r="AQ19" s="73">
        <v>664.55</v>
      </c>
      <c r="AR19" s="73">
        <v>544.39999999999986</v>
      </c>
      <c r="AS19" s="73">
        <v>488.24999999999994</v>
      </c>
      <c r="AT19" s="73">
        <v>432.1</v>
      </c>
      <c r="AU19" s="73">
        <v>409.38000000000005</v>
      </c>
      <c r="AV19" s="73">
        <v>386.66</v>
      </c>
      <c r="AW19" s="73">
        <v>363.94000000000005</v>
      </c>
      <c r="AX19" s="73">
        <v>341.22</v>
      </c>
      <c r="AY19" s="73">
        <v>318.5</v>
      </c>
      <c r="AZ19" s="73">
        <v>301.15999999999997</v>
      </c>
      <c r="BA19" s="73">
        <v>283.82</v>
      </c>
      <c r="BB19" s="73">
        <v>266.48</v>
      </c>
      <c r="BC19" s="73">
        <v>249.14</v>
      </c>
      <c r="BD19" s="73">
        <v>231.79999999999998</v>
      </c>
      <c r="BE19" s="73">
        <v>231.45999999999998</v>
      </c>
      <c r="BF19" s="73">
        <v>231.11999999999998</v>
      </c>
      <c r="BG19" s="73">
        <v>230.77999999999997</v>
      </c>
      <c r="BH19" s="73">
        <v>230.43999999999997</v>
      </c>
      <c r="BI19" s="73">
        <v>230.09999999999997</v>
      </c>
      <c r="BJ19" s="73">
        <v>236.07999999999996</v>
      </c>
      <c r="BK19" s="73">
        <v>242.05999999999997</v>
      </c>
      <c r="BL19" s="73">
        <v>248.03999999999996</v>
      </c>
      <c r="BM19" s="73">
        <v>254.01999999999998</v>
      </c>
      <c r="BN19" s="73">
        <v>260</v>
      </c>
    </row>
    <row r="20" spans="2:66" x14ac:dyDescent="0.35">
      <c r="B20" s="74" t="s">
        <v>87</v>
      </c>
      <c r="C20" s="73">
        <f t="shared" si="0"/>
        <v>375.90892689600008</v>
      </c>
      <c r="D20" s="73">
        <f>SUM($AK20:AL20)/D$4</f>
        <v>388.62410574666671</v>
      </c>
      <c r="E20" s="73">
        <f>SUM($AK20:AM20)/E$4</f>
        <v>401.33928459733335</v>
      </c>
      <c r="F20" s="73">
        <f>SUM($AK20:AN20)/F$4</f>
        <v>414.05446344800004</v>
      </c>
      <c r="G20" s="73">
        <f>SUM($AK20:AO20)/G$4</f>
        <v>416.24357075839998</v>
      </c>
      <c r="H20" s="73">
        <f>SUM($AK20:AP20)/H$4</f>
        <v>413.1696422986667</v>
      </c>
      <c r="I20" s="73">
        <f>SUM($AK20:AQ20)/I$4</f>
        <v>402.9811219702857</v>
      </c>
      <c r="J20" s="73">
        <f>SUM($AK20:AR20)/J$4</f>
        <v>388.34598172400001</v>
      </c>
      <c r="K20" s="73">
        <f>SUM($AK20:AS20)/K$4</f>
        <v>372.45753931022222</v>
      </c>
      <c r="L20" s="73">
        <f>SUM($AK20:AT20)/L$4</f>
        <v>355.69178537920004</v>
      </c>
      <c r="M20" s="73">
        <f>SUM($AK20:AU20)/M$4</f>
        <v>340.92344125381823</v>
      </c>
      <c r="N20" s="73">
        <f>SUM($AK20:AV20)/N$4</f>
        <v>327.65315448266671</v>
      </c>
      <c r="O20" s="73">
        <f>SUM($AK20:AW20)/O$4</f>
        <v>315.5352195224616</v>
      </c>
      <c r="P20" s="73">
        <f>SUM($AK20:AX20)/P$4</f>
        <v>304.32270384228576</v>
      </c>
      <c r="Q20" s="73">
        <f>SUM($AK20:AY20)/Q$4</f>
        <v>293.8345235861334</v>
      </c>
      <c r="R20" s="73">
        <f>SUM($AK20:AZ20)/R$4</f>
        <v>284.21986586200006</v>
      </c>
      <c r="S20" s="73">
        <f>SUM($AK20:BA20)/S$4</f>
        <v>275.32457963482358</v>
      </c>
      <c r="T20" s="73">
        <f>SUM($AK20:BB20)/T$4</f>
        <v>267.02876965511115</v>
      </c>
      <c r="U20" s="73">
        <f>SUM($AK20:BC20)/U$4</f>
        <v>259.23778177852637</v>
      </c>
      <c r="V20" s="73">
        <f>SUM($AK20:BD20)/V$4</f>
        <v>251.87589268960005</v>
      </c>
      <c r="W20" s="73">
        <f>SUM($AK20:BE20)/W$4</f>
        <v>245.18561208533339</v>
      </c>
      <c r="X20" s="73">
        <f>SUM($AK20:BF20)/X$4</f>
        <v>239.07535699054552</v>
      </c>
      <c r="Y20" s="73">
        <f>SUM($AK20:BG20)/Y$4</f>
        <v>233.46947190400007</v>
      </c>
      <c r="Z20" s="73">
        <f>SUM($AK20:BH20)/Z$4</f>
        <v>228.30491057466676</v>
      </c>
      <c r="AA20" s="73">
        <f>SUM($AK20:BI20)/AA$4</f>
        <v>223.52871415168008</v>
      </c>
      <c r="AB20" s="73">
        <f>SUM($AK20:BJ20)/AB$4</f>
        <v>219.70453283815394</v>
      </c>
      <c r="AC20" s="73">
        <f>SUM($AK20:BK20)/AC$4</f>
        <v>216.72658717748158</v>
      </c>
      <c r="AD20" s="73">
        <f>SUM($AK20:BL20)/AD$4</f>
        <v>214.50420906400009</v>
      </c>
      <c r="AE20" s="73">
        <f>SUM($AK20:BM20)/AE$4</f>
        <v>212.95923633765526</v>
      </c>
      <c r="AF20" s="73">
        <f>SUM($AK20:BN20)/AF$4</f>
        <v>212.02392845973338</v>
      </c>
      <c r="AJ20" s="74" t="s">
        <v>87</v>
      </c>
      <c r="AK20" s="73">
        <v>375.90892689600008</v>
      </c>
      <c r="AL20" s="73">
        <v>401.33928459733335</v>
      </c>
      <c r="AM20" s="73">
        <v>426.76964229866667</v>
      </c>
      <c r="AN20" s="73">
        <v>452.2</v>
      </c>
      <c r="AO20" s="73">
        <v>425</v>
      </c>
      <c r="AP20" s="73">
        <v>397.79999999999995</v>
      </c>
      <c r="AQ20" s="73">
        <v>341.84999999999997</v>
      </c>
      <c r="AR20" s="73">
        <v>285.89999999999998</v>
      </c>
      <c r="AS20" s="73">
        <v>245.34999999999997</v>
      </c>
      <c r="AT20" s="73">
        <v>204.8</v>
      </c>
      <c r="AU20" s="73">
        <v>193.24</v>
      </c>
      <c r="AV20" s="73">
        <v>181.68</v>
      </c>
      <c r="AW20" s="73">
        <v>170.12</v>
      </c>
      <c r="AX20" s="73">
        <v>158.56</v>
      </c>
      <c r="AY20" s="73">
        <v>147</v>
      </c>
      <c r="AZ20" s="73">
        <v>140</v>
      </c>
      <c r="BA20" s="73">
        <v>133</v>
      </c>
      <c r="BB20" s="73">
        <v>126</v>
      </c>
      <c r="BC20" s="73">
        <v>119</v>
      </c>
      <c r="BD20" s="73">
        <v>112.00000000000001</v>
      </c>
      <c r="BE20" s="73">
        <v>111.38000000000001</v>
      </c>
      <c r="BF20" s="73">
        <v>110.76000000000002</v>
      </c>
      <c r="BG20" s="73">
        <v>110.14000000000001</v>
      </c>
      <c r="BH20" s="73">
        <v>109.52000000000001</v>
      </c>
      <c r="BI20" s="73">
        <v>108.9</v>
      </c>
      <c r="BJ20" s="73">
        <v>124.10000000000001</v>
      </c>
      <c r="BK20" s="73">
        <v>139.30000000000001</v>
      </c>
      <c r="BL20" s="73">
        <v>154.5</v>
      </c>
      <c r="BM20" s="73">
        <v>169.7</v>
      </c>
      <c r="BN20" s="73">
        <v>184.89999999999998</v>
      </c>
    </row>
    <row r="21" spans="2:66" x14ac:dyDescent="0.35">
      <c r="B21" s="74" t="s">
        <v>88</v>
      </c>
      <c r="C21" s="73">
        <f t="shared" si="0"/>
        <v>389.89951854399999</v>
      </c>
      <c r="D21" s="73">
        <f>SUM($AK21:AL21)/D$4</f>
        <v>355.73293211999999</v>
      </c>
      <c r="E21" s="73">
        <f>SUM($AK21:AM21)/E$4</f>
        <v>321.56634569600004</v>
      </c>
      <c r="F21" s="73">
        <f>SUM($AK21:AN21)/F$4</f>
        <v>287.39975927200004</v>
      </c>
      <c r="G21" s="73">
        <f>SUM($AK21:AO21)/G$4</f>
        <v>266.02980741760001</v>
      </c>
      <c r="H21" s="73">
        <f>SUM($AK21:AP21)/H$4</f>
        <v>251.05817284800003</v>
      </c>
      <c r="I21" s="73">
        <f>SUM($AK21:AQ21)/I$4</f>
        <v>238.87129101257145</v>
      </c>
      <c r="J21" s="73">
        <f>SUM($AK21:AR21)/J$4</f>
        <v>228.42487963600001</v>
      </c>
      <c r="K21" s="73">
        <f>SUM($AK21:AS21)/K$4</f>
        <v>219.49433745422223</v>
      </c>
      <c r="L21" s="73">
        <f>SUM($AK21:AT21)/L$4</f>
        <v>211.62490370879999</v>
      </c>
      <c r="M21" s="73">
        <f>SUM($AK21:AU21)/M$4</f>
        <v>204.63900337163639</v>
      </c>
      <c r="N21" s="73">
        <f>SUM($AK21:AV21)/N$4</f>
        <v>198.3157530906667</v>
      </c>
      <c r="O21" s="73">
        <f>SUM($AK21:AW21)/O$4</f>
        <v>192.50223362215385</v>
      </c>
      <c r="P21" s="73">
        <f>SUM($AK21:AX21)/P$4</f>
        <v>187.08921693485715</v>
      </c>
      <c r="Q21" s="73">
        <f>SUM($AK21:AY21)/Q$4</f>
        <v>181.99660247253331</v>
      </c>
      <c r="R21" s="73">
        <f>SUM($AK21:AZ21)/R$4</f>
        <v>177.53181481799999</v>
      </c>
      <c r="S21" s="73">
        <f>SUM($AK21:BA21)/S$4</f>
        <v>173.58406100517647</v>
      </c>
      <c r="T21" s="73">
        <f>SUM($AK21:BB21)/T$4</f>
        <v>170.06716872711112</v>
      </c>
      <c r="U21" s="73">
        <f>SUM($AK21:BC21)/U$4</f>
        <v>166.91310721515788</v>
      </c>
      <c r="V21" s="73">
        <f>SUM($AK21:BD21)/V$4</f>
        <v>164.06745185439999</v>
      </c>
      <c r="W21" s="73">
        <f>SUM($AK21:BE21)/W$4</f>
        <v>161.64138271847619</v>
      </c>
      <c r="X21" s="73">
        <f>SUM($AK21:BF21)/X$4</f>
        <v>159.57768350399999</v>
      </c>
      <c r="Y21" s="73">
        <f>SUM($AK21:BG21)/Y$4</f>
        <v>157.82908856904348</v>
      </c>
      <c r="Z21" s="73">
        <f>SUM($AK21:BH21)/Z$4</f>
        <v>156.35620987866665</v>
      </c>
      <c r="AA21" s="73">
        <f>SUM($AK21:BI21)/AA$4</f>
        <v>155.12596148351997</v>
      </c>
      <c r="AB21" s="73">
        <f>SUM($AK21:BJ21)/AB$4</f>
        <v>153.91880911876922</v>
      </c>
      <c r="AC21" s="73">
        <f>SUM($AK21:BK21)/AC$4</f>
        <v>152.73218655881479</v>
      </c>
      <c r="AD21" s="73">
        <f>SUM($AK21:BL21)/AD$4</f>
        <v>151.56389418171426</v>
      </c>
      <c r="AE21" s="73">
        <f>SUM($AK21:BM21)/AE$4</f>
        <v>150.41203576165515</v>
      </c>
      <c r="AF21" s="73">
        <f>SUM($AK21:BN21)/AF$4</f>
        <v>149.27496790293333</v>
      </c>
      <c r="AJ21" s="74" t="s">
        <v>88</v>
      </c>
      <c r="AK21" s="73">
        <v>389.89951854399999</v>
      </c>
      <c r="AL21" s="73">
        <v>321.56634569599998</v>
      </c>
      <c r="AM21" s="73">
        <v>253.23317284800004</v>
      </c>
      <c r="AN21" s="73">
        <v>184.90000000000003</v>
      </c>
      <c r="AO21" s="73">
        <v>180.55</v>
      </c>
      <c r="AP21" s="73">
        <v>176.2</v>
      </c>
      <c r="AQ21" s="73">
        <v>165.75</v>
      </c>
      <c r="AR21" s="73">
        <v>155.30000000000001</v>
      </c>
      <c r="AS21" s="73">
        <v>148.05000000000001</v>
      </c>
      <c r="AT21" s="73">
        <v>140.79999999999998</v>
      </c>
      <c r="AU21" s="73">
        <v>134.78</v>
      </c>
      <c r="AV21" s="73">
        <v>128.76</v>
      </c>
      <c r="AW21" s="73">
        <v>122.74</v>
      </c>
      <c r="AX21" s="73">
        <v>116.72</v>
      </c>
      <c r="AY21" s="73">
        <v>110.69999999999999</v>
      </c>
      <c r="AZ21" s="73">
        <v>110.55999999999999</v>
      </c>
      <c r="BA21" s="73">
        <v>110.41999999999999</v>
      </c>
      <c r="BB21" s="73">
        <v>110.27999999999999</v>
      </c>
      <c r="BC21" s="73">
        <v>110.13999999999999</v>
      </c>
      <c r="BD21" s="73">
        <v>109.99999999999999</v>
      </c>
      <c r="BE21" s="73">
        <v>113.11999999999999</v>
      </c>
      <c r="BF21" s="73">
        <v>116.23999999999998</v>
      </c>
      <c r="BG21" s="73">
        <v>119.35999999999999</v>
      </c>
      <c r="BH21" s="73">
        <v>122.47999999999999</v>
      </c>
      <c r="BI21" s="73">
        <v>125.59999999999998</v>
      </c>
      <c r="BJ21" s="73">
        <v>123.73999999999998</v>
      </c>
      <c r="BK21" s="73">
        <v>121.87999999999998</v>
      </c>
      <c r="BL21" s="73">
        <v>120.01999999999998</v>
      </c>
      <c r="BM21" s="73">
        <v>118.15999999999998</v>
      </c>
      <c r="BN21" s="73">
        <v>116.29999999999998</v>
      </c>
    </row>
    <row r="22" spans="2:66" x14ac:dyDescent="0.35">
      <c r="B22" s="74" t="s">
        <v>89</v>
      </c>
      <c r="C22" s="73">
        <f t="shared" si="0"/>
        <v>318.42339836799994</v>
      </c>
      <c r="D22" s="73">
        <f>SUM($AK22:AL22)/D$4</f>
        <v>311.50283197333329</v>
      </c>
      <c r="E22" s="73">
        <f>SUM($AK22:AM22)/E$4</f>
        <v>304.58226557866664</v>
      </c>
      <c r="F22" s="73">
        <f>SUM($AK22:AN22)/F$4</f>
        <v>297.66169918399993</v>
      </c>
      <c r="G22" s="73">
        <f>SUM($AK22:AO22)/G$4</f>
        <v>289.38935934719996</v>
      </c>
      <c r="H22" s="73">
        <f>SUM($AK22:AP22)/H$4</f>
        <v>280.44113278933327</v>
      </c>
      <c r="I22" s="73">
        <f>SUM($AK22:AQ22)/I$4</f>
        <v>272.28525667657135</v>
      </c>
      <c r="J22" s="73">
        <f>SUM($AK22:AR22)/J$4</f>
        <v>264.62459959199992</v>
      </c>
      <c r="K22" s="73">
        <f>SUM($AK22:AS22)/K$4</f>
        <v>258.05519963733326</v>
      </c>
      <c r="L22" s="73">
        <f>SUM($AK22:AT22)/L$4</f>
        <v>252.24967967359993</v>
      </c>
      <c r="M22" s="73">
        <f>SUM($AK22:AU22)/M$4</f>
        <v>246.792436066909</v>
      </c>
      <c r="N22" s="73">
        <f>SUM($AK22:AV22)/N$4</f>
        <v>241.59639972799994</v>
      </c>
      <c r="O22" s="73">
        <f>SUM($AK22:AW22)/O$4</f>
        <v>236.60129205661531</v>
      </c>
      <c r="P22" s="73">
        <f>SUM($AK22:AX22)/P$4</f>
        <v>231.76405690971424</v>
      </c>
      <c r="Q22" s="73">
        <f>SUM($AK22:AY22)/Q$4</f>
        <v>227.05311978239993</v>
      </c>
      <c r="R22" s="73">
        <f>SUM($AK22:AZ22)/R$4</f>
        <v>222.68104979599994</v>
      </c>
      <c r="S22" s="73">
        <f>SUM($AK22:BA22)/S$4</f>
        <v>218.58804686682348</v>
      </c>
      <c r="T22" s="73">
        <f>SUM($AK22:BB22)/T$4</f>
        <v>214.72759981866659</v>
      </c>
      <c r="U22" s="73">
        <f>SUM($AK22:BC22)/U$4</f>
        <v>211.06298930189467</v>
      </c>
      <c r="V22" s="73">
        <f>SUM($AK22:BD22)/V$4</f>
        <v>207.56483983679996</v>
      </c>
      <c r="W22" s="73">
        <f>SUM($AK22:BE22)/W$4</f>
        <v>204.37699032076185</v>
      </c>
      <c r="X22" s="73">
        <f>SUM($AK22:BF22)/X$4</f>
        <v>201.45712712436361</v>
      </c>
      <c r="Y22" s="73">
        <f>SUM($AK22:BG22)/Y$4</f>
        <v>198.77029551026084</v>
      </c>
      <c r="Z22" s="73">
        <f>SUM($AK22:BH22)/Z$4</f>
        <v>196.28736653066665</v>
      </c>
      <c r="AA22" s="73">
        <f>SUM($AK22:BI22)/AA$4</f>
        <v>193.98387186943998</v>
      </c>
      <c r="AB22" s="73">
        <f>SUM($AK22:BJ22)/AB$4</f>
        <v>192.05064602830768</v>
      </c>
      <c r="AC22" s="73">
        <f>SUM($AK22:BK22)/AC$4</f>
        <v>190.44654802725924</v>
      </c>
      <c r="AD22" s="73">
        <f>SUM($AK22:BL22)/AD$4</f>
        <v>189.13631416914285</v>
      </c>
      <c r="AE22" s="73">
        <f>SUM($AK22:BM22)/AE$4</f>
        <v>188.08954471503446</v>
      </c>
      <c r="AF22" s="73">
        <f>SUM($AK22:BN22)/AF$4</f>
        <v>187.27989322453331</v>
      </c>
      <c r="AJ22" s="74" t="s">
        <v>89</v>
      </c>
      <c r="AK22" s="73">
        <v>318.42339836799994</v>
      </c>
      <c r="AL22" s="73">
        <v>304.58226557866664</v>
      </c>
      <c r="AM22" s="73">
        <v>290.74113278933328</v>
      </c>
      <c r="AN22" s="73">
        <v>276.89999999999992</v>
      </c>
      <c r="AO22" s="73">
        <v>256.29999999999995</v>
      </c>
      <c r="AP22" s="73">
        <v>235.69999999999993</v>
      </c>
      <c r="AQ22" s="73">
        <v>223.34999999999997</v>
      </c>
      <c r="AR22" s="73">
        <v>211</v>
      </c>
      <c r="AS22" s="73">
        <v>205.5</v>
      </c>
      <c r="AT22" s="73">
        <v>200.00000000000003</v>
      </c>
      <c r="AU22" s="73">
        <v>192.22000000000003</v>
      </c>
      <c r="AV22" s="73">
        <v>184.44000000000003</v>
      </c>
      <c r="AW22" s="73">
        <v>176.66000000000003</v>
      </c>
      <c r="AX22" s="73">
        <v>168.88000000000002</v>
      </c>
      <c r="AY22" s="73">
        <v>161.10000000000005</v>
      </c>
      <c r="AZ22" s="73">
        <v>157.10000000000005</v>
      </c>
      <c r="BA22" s="73">
        <v>153.10000000000002</v>
      </c>
      <c r="BB22" s="73">
        <v>149.10000000000002</v>
      </c>
      <c r="BC22" s="73">
        <v>145.10000000000002</v>
      </c>
      <c r="BD22" s="73">
        <v>141.10000000000002</v>
      </c>
      <c r="BE22" s="73">
        <v>140.62000000000003</v>
      </c>
      <c r="BF22" s="73">
        <v>140.14000000000001</v>
      </c>
      <c r="BG22" s="73">
        <v>139.66000000000003</v>
      </c>
      <c r="BH22" s="73">
        <v>139.18</v>
      </c>
      <c r="BI22" s="73">
        <v>138.69999999999999</v>
      </c>
      <c r="BJ22" s="73">
        <v>143.72</v>
      </c>
      <c r="BK22" s="73">
        <v>148.73999999999998</v>
      </c>
      <c r="BL22" s="73">
        <v>153.76</v>
      </c>
      <c r="BM22" s="73">
        <v>158.78</v>
      </c>
      <c r="BN22" s="73">
        <v>163.80000000000001</v>
      </c>
    </row>
    <row r="23" spans="2:66" x14ac:dyDescent="0.35">
      <c r="B23" s="74" t="s">
        <v>90</v>
      </c>
      <c r="C23" s="73">
        <f t="shared" si="0"/>
        <v>140.33047859199996</v>
      </c>
      <c r="D23" s="73">
        <f>SUM($AK23:AL23)/D$4</f>
        <v>124.90873215999997</v>
      </c>
      <c r="E23" s="73">
        <f>SUM($AK23:AM23)/E$4</f>
        <v>109.48698572799996</v>
      </c>
      <c r="F23" s="73">
        <f>SUM($AK23:AN23)/F$4</f>
        <v>94.065239295999959</v>
      </c>
      <c r="G23" s="73">
        <f>SUM($AK23:AO23)/G$4</f>
        <v>85.642191436799962</v>
      </c>
      <c r="H23" s="73">
        <f>SUM($AK23:AP23)/H$4</f>
        <v>80.71849286399997</v>
      </c>
      <c r="I23" s="73">
        <f>SUM($AK23:AQ23)/I$4</f>
        <v>77.365851026285682</v>
      </c>
      <c r="J23" s="73">
        <f>SUM($AK23:AR23)/J$4</f>
        <v>74.995119647999971</v>
      </c>
      <c r="K23" s="73">
        <f>SUM($AK23:AS23)/K$4</f>
        <v>72.140106353777753</v>
      </c>
      <c r="L23" s="73">
        <f>SUM($AK23:AT23)/L$4</f>
        <v>68.946095718399974</v>
      </c>
      <c r="M23" s="73">
        <f>SUM($AK23:AU23)/M$4</f>
        <v>66.120087016727254</v>
      </c>
      <c r="N23" s="73">
        <f>SUM($AK23:AV23)/N$4</f>
        <v>63.570079765333311</v>
      </c>
      <c r="O23" s="73">
        <f>SUM($AK23:AW23)/O$4</f>
        <v>61.232381321846141</v>
      </c>
      <c r="P23" s="73">
        <f>SUM($AK23:AX23)/P$4</f>
        <v>59.061496941714275</v>
      </c>
      <c r="Q23" s="73">
        <f>SUM($AK23:AY23)/Q$4</f>
        <v>57.024063812266654</v>
      </c>
      <c r="R23" s="73">
        <f>SUM($AK23:AZ23)/R$4</f>
        <v>55.296309823999991</v>
      </c>
      <c r="S23" s="73">
        <f>SUM($AK23:BA23)/S$4</f>
        <v>53.823585716705871</v>
      </c>
      <c r="T23" s="73">
        <f>SUM($AK23:BB23)/T$4</f>
        <v>52.563386510222216</v>
      </c>
      <c r="U23" s="73">
        <f>SUM($AK23:BC23)/U$4</f>
        <v>51.482155641263148</v>
      </c>
      <c r="V23" s="73">
        <f>SUM($AK23:BD23)/V$4</f>
        <v>50.553047859199992</v>
      </c>
      <c r="W23" s="73">
        <f>SUM($AK23:BE23)/W$4</f>
        <v>49.869569389714279</v>
      </c>
      <c r="X23" s="73">
        <f>SUM($AK23:BF23)/X$4</f>
        <v>49.39822532654545</v>
      </c>
      <c r="Y23" s="73">
        <f>SUM($AK23:BG23)/Y$4</f>
        <v>49.111345964521732</v>
      </c>
      <c r="Z23" s="73">
        <f>SUM($AK23:BH23)/Z$4</f>
        <v>48.985873215999987</v>
      </c>
      <c r="AA23" s="73">
        <f>SUM($AK23:BI23)/AA$4</f>
        <v>49.002438287359993</v>
      </c>
      <c r="AB23" s="73">
        <f>SUM($AK23:BJ23)/AB$4</f>
        <v>49.284652199384603</v>
      </c>
      <c r="AC23" s="73">
        <f>SUM($AK23:BK23)/AC$4</f>
        <v>49.802998414222209</v>
      </c>
      <c r="AD23" s="73">
        <f>SUM($AK23:BL23)/AD$4</f>
        <v>50.532177042285703</v>
      </c>
      <c r="AE23" s="73">
        <f>SUM($AK23:BM23)/AE$4</f>
        <v>51.450377833931029</v>
      </c>
      <c r="AF23" s="73">
        <f>SUM($AK23:BN23)/AF$4</f>
        <v>52.538698572799987</v>
      </c>
      <c r="AJ23" s="74" t="s">
        <v>90</v>
      </c>
      <c r="AK23" s="73">
        <v>140.33047859199996</v>
      </c>
      <c r="AL23" s="73">
        <v>109.48698572799996</v>
      </c>
      <c r="AM23" s="73">
        <v>78.643492863999967</v>
      </c>
      <c r="AN23" s="73">
        <v>47.799999999999983</v>
      </c>
      <c r="AO23" s="73">
        <v>51.95</v>
      </c>
      <c r="AP23" s="73">
        <v>56.100000000000009</v>
      </c>
      <c r="AQ23" s="73">
        <v>57.25</v>
      </c>
      <c r="AR23" s="73">
        <v>58.400000000000006</v>
      </c>
      <c r="AS23" s="73">
        <v>49.300000000000004</v>
      </c>
      <c r="AT23" s="73">
        <v>40.200000000000003</v>
      </c>
      <c r="AU23" s="73">
        <v>37.860000000000007</v>
      </c>
      <c r="AV23" s="73">
        <v>35.520000000000003</v>
      </c>
      <c r="AW23" s="73">
        <v>33.180000000000007</v>
      </c>
      <c r="AX23" s="73">
        <v>30.840000000000003</v>
      </c>
      <c r="AY23" s="73">
        <v>28.500000000000007</v>
      </c>
      <c r="AZ23" s="73">
        <v>29.380000000000006</v>
      </c>
      <c r="BA23" s="73">
        <v>30.260000000000005</v>
      </c>
      <c r="BB23" s="73">
        <v>31.140000000000004</v>
      </c>
      <c r="BC23" s="73">
        <v>32.020000000000003</v>
      </c>
      <c r="BD23" s="73">
        <v>32.9</v>
      </c>
      <c r="BE23" s="73">
        <v>36.200000000000003</v>
      </c>
      <c r="BF23" s="73">
        <v>39.5</v>
      </c>
      <c r="BG23" s="73">
        <v>42.8</v>
      </c>
      <c r="BH23" s="73">
        <v>46.099999999999994</v>
      </c>
      <c r="BI23" s="73">
        <v>49.399999999999991</v>
      </c>
      <c r="BJ23" s="73">
        <v>56.339999999999996</v>
      </c>
      <c r="BK23" s="73">
        <v>63.279999999999994</v>
      </c>
      <c r="BL23" s="73">
        <v>70.22</v>
      </c>
      <c r="BM23" s="73">
        <v>77.16</v>
      </c>
      <c r="BN23" s="73">
        <v>84.1</v>
      </c>
    </row>
    <row r="24" spans="2:66" x14ac:dyDescent="0.35">
      <c r="B24" s="74" t="s">
        <v>91</v>
      </c>
      <c r="C24" s="73">
        <f t="shared" si="0"/>
        <v>458.25537935199998</v>
      </c>
      <c r="D24" s="73">
        <f>SUM($AK24:AL24)/D$4</f>
        <v>472.64614946</v>
      </c>
      <c r="E24" s="73">
        <f>SUM($AK24:AM24)/E$4</f>
        <v>487.03691956800003</v>
      </c>
      <c r="F24" s="73">
        <f>SUM($AK24:AN24)/F$4</f>
        <v>501.42768967600006</v>
      </c>
      <c r="G24" s="73">
        <f>SUM($AK24:AO24)/G$4</f>
        <v>502.23215174080008</v>
      </c>
      <c r="H24" s="73">
        <f>SUM($AK24:AP24)/H$4</f>
        <v>496.24345978399998</v>
      </c>
      <c r="I24" s="73">
        <f>SUM($AK24:AQ24)/I$4</f>
        <v>487.36582267199998</v>
      </c>
      <c r="J24" s="73">
        <f>SUM($AK24:AR24)/J$4</f>
        <v>476.682594838</v>
      </c>
      <c r="K24" s="73">
        <f>SUM($AK24:AS24)/K$4</f>
        <v>464.39563985600006</v>
      </c>
      <c r="L24" s="73">
        <f>SUM($AK24:AT24)/L$4</f>
        <v>450.98607587040004</v>
      </c>
      <c r="M24" s="73">
        <f>SUM($AK24:AU24)/M$4</f>
        <v>439.74734170036368</v>
      </c>
      <c r="N24" s="73">
        <f>SUM($AK24:AV24)/N$4</f>
        <v>430.13672989200001</v>
      </c>
      <c r="O24" s="73">
        <f>SUM($AK24:AW24)/O$4</f>
        <v>421.77851990030774</v>
      </c>
      <c r="P24" s="73">
        <f>SUM($AK24:AX24)/P$4</f>
        <v>414.40433990742861</v>
      </c>
      <c r="Q24" s="73">
        <f>SUM($AK24:AY24)/Q$4</f>
        <v>407.81738391360005</v>
      </c>
      <c r="R24" s="73">
        <f>SUM($AK24:AZ24)/R$4</f>
        <v>401.70629741900007</v>
      </c>
      <c r="S24" s="73">
        <f>SUM($AK24:BA24)/S$4</f>
        <v>395.98710345317653</v>
      </c>
      <c r="T24" s="73">
        <f>SUM($AK24:BB24)/T$4</f>
        <v>390.59448659466671</v>
      </c>
      <c r="U24" s="73">
        <f>SUM($AK24:BC24)/U$4</f>
        <v>385.47688203705263</v>
      </c>
      <c r="V24" s="73">
        <f>SUM($AK24:BD24)/V$4</f>
        <v>380.59303793520002</v>
      </c>
      <c r="W24" s="73">
        <f>SUM($AK24:BE24)/W$4</f>
        <v>376.07051231923811</v>
      </c>
      <c r="X24" s="73">
        <f>SUM($AK24:BF24)/X$4</f>
        <v>371.86003448654543</v>
      </c>
      <c r="Y24" s="73">
        <f>SUM($AK24:BG24)/Y$4</f>
        <v>367.92090255234785</v>
      </c>
      <c r="Z24" s="73">
        <f>SUM($AK24:BH24)/Z$4</f>
        <v>364.21919827933334</v>
      </c>
      <c r="AA24" s="73">
        <f>SUM($AK24:BI24)/AA$4</f>
        <v>360.72643034815997</v>
      </c>
      <c r="AB24" s="73">
        <f>SUM($AK24:BJ24)/AB$4</f>
        <v>357.63310610399998</v>
      </c>
      <c r="AC24" s="73">
        <f>SUM($AK24:BK24)/AC$4</f>
        <v>354.89484291496296</v>
      </c>
      <c r="AD24" s="73">
        <f>SUM($AK24:BL24)/AD$4</f>
        <v>352.47359852514285</v>
      </c>
      <c r="AE24" s="73">
        <f>SUM($AK24:BM24)/AE$4</f>
        <v>350.33657788634486</v>
      </c>
      <c r="AF24" s="73">
        <f>SUM($AK24:BN24)/AF$4</f>
        <v>348.45535862346668</v>
      </c>
      <c r="AJ24" s="74" t="s">
        <v>91</v>
      </c>
      <c r="AK24" s="73">
        <v>458.25537935199998</v>
      </c>
      <c r="AL24" s="73">
        <v>487.03691956800003</v>
      </c>
      <c r="AM24" s="73">
        <v>515.81845978400008</v>
      </c>
      <c r="AN24" s="73">
        <v>544.60000000000014</v>
      </c>
      <c r="AO24" s="73">
        <v>505.45</v>
      </c>
      <c r="AP24" s="73">
        <v>466.29999999999995</v>
      </c>
      <c r="AQ24" s="73">
        <v>434.09999999999997</v>
      </c>
      <c r="AR24" s="73">
        <v>401.9</v>
      </c>
      <c r="AS24" s="73">
        <v>366.1</v>
      </c>
      <c r="AT24" s="73">
        <v>330.30000000000007</v>
      </c>
      <c r="AU24" s="73">
        <v>327.36000000000007</v>
      </c>
      <c r="AV24" s="73">
        <v>324.42</v>
      </c>
      <c r="AW24" s="73">
        <v>321.48</v>
      </c>
      <c r="AX24" s="73">
        <v>318.54000000000002</v>
      </c>
      <c r="AY24" s="73">
        <v>315.60000000000002</v>
      </c>
      <c r="AZ24" s="73">
        <v>310.04000000000002</v>
      </c>
      <c r="BA24" s="73">
        <v>304.48</v>
      </c>
      <c r="BB24" s="73">
        <v>298.92</v>
      </c>
      <c r="BC24" s="73">
        <v>293.36</v>
      </c>
      <c r="BD24" s="73">
        <v>287.8</v>
      </c>
      <c r="BE24" s="73">
        <v>285.62</v>
      </c>
      <c r="BF24" s="73">
        <v>283.44</v>
      </c>
      <c r="BG24" s="73">
        <v>281.26</v>
      </c>
      <c r="BH24" s="73">
        <v>279.08</v>
      </c>
      <c r="BI24" s="73">
        <v>276.89999999999998</v>
      </c>
      <c r="BJ24" s="73">
        <v>280.3</v>
      </c>
      <c r="BK24" s="73">
        <v>283.7</v>
      </c>
      <c r="BL24" s="73">
        <v>287.10000000000002</v>
      </c>
      <c r="BM24" s="73">
        <v>290.5</v>
      </c>
      <c r="BN24" s="73">
        <v>293.89999999999998</v>
      </c>
    </row>
    <row r="25" spans="2:66" x14ac:dyDescent="0.35">
      <c r="B25" s="74" t="s">
        <v>92</v>
      </c>
      <c r="C25" s="73">
        <f t="shared" si="0"/>
        <v>377.18714915200002</v>
      </c>
      <c r="D25" s="73">
        <f>SUM($AK25:AL25)/D$4</f>
        <v>362.05595762666667</v>
      </c>
      <c r="E25" s="73">
        <f>SUM($AK25:AM25)/E$4</f>
        <v>346.92476610133332</v>
      </c>
      <c r="F25" s="73">
        <f>SUM($AK25:AN25)/F$4</f>
        <v>331.79357457599997</v>
      </c>
      <c r="G25" s="73">
        <f>SUM($AK25:AO25)/G$4</f>
        <v>310.28485966079995</v>
      </c>
      <c r="H25" s="73">
        <f>SUM($AK25:AP25)/H$4</f>
        <v>285.58738305066663</v>
      </c>
      <c r="I25" s="73">
        <f>SUM($AK25:AQ25)/I$4</f>
        <v>263.83204261485713</v>
      </c>
      <c r="J25" s="73">
        <f>SUM($AK25:AR25)/J$4</f>
        <v>243.91553728799997</v>
      </c>
      <c r="K25" s="73">
        <f>SUM($AK25:AS25)/K$4</f>
        <v>226.45269981155553</v>
      </c>
      <c r="L25" s="73">
        <f>SUM($AK25:AT25)/L$4</f>
        <v>210.7074298304</v>
      </c>
      <c r="M25" s="73">
        <f>SUM($AK25:AU25)/M$4</f>
        <v>197.15766348218179</v>
      </c>
      <c r="N25" s="73">
        <f>SUM($AK25:AV25)/N$4</f>
        <v>185.25452485866666</v>
      </c>
      <c r="O25" s="73">
        <f>SUM($AK25:AW25)/O$4</f>
        <v>174.61802294646154</v>
      </c>
      <c r="P25" s="73">
        <f>SUM($AK25:AX25)/P$4</f>
        <v>164.97673559314285</v>
      </c>
      <c r="Q25" s="73">
        <f>SUM($AK25:AY25)/Q$4</f>
        <v>156.13161988693335</v>
      </c>
      <c r="R25" s="73">
        <f>SUM($AK25:AZ25)/R$4</f>
        <v>148.252143644</v>
      </c>
      <c r="S25" s="73">
        <f>SUM($AK25:BA25)/S$4</f>
        <v>141.16789990023531</v>
      </c>
      <c r="T25" s="73">
        <f>SUM($AK25:BB25)/T$4</f>
        <v>134.74634990577778</v>
      </c>
      <c r="U25" s="73">
        <f>SUM($AK25:BC25)/U$4</f>
        <v>128.88285780547369</v>
      </c>
      <c r="V25" s="73">
        <f>SUM($AK25:BD25)/V$4</f>
        <v>123.4937149152</v>
      </c>
      <c r="W25" s="73">
        <f>SUM($AK25:BE25)/W$4</f>
        <v>118.65782372876191</v>
      </c>
      <c r="X25" s="73">
        <f>SUM($AK25:BF25)/X$4</f>
        <v>114.29974083200001</v>
      </c>
      <c r="Y25" s="73">
        <f>SUM($AK25:BG25)/Y$4</f>
        <v>110.35714340452175</v>
      </c>
      <c r="Z25" s="73">
        <f>SUM($AK25:BH25)/Z$4</f>
        <v>106.77809576266668</v>
      </c>
      <c r="AA25" s="73">
        <f>SUM($AK25:BI25)/AA$4</f>
        <v>103.51897193216001</v>
      </c>
      <c r="AB25" s="73">
        <f>SUM($AK25:BJ25)/AB$4</f>
        <v>100.62901147323079</v>
      </c>
      <c r="AC25" s="73">
        <f>SUM($AK25:BK25)/AC$4</f>
        <v>98.067196233481511</v>
      </c>
      <c r="AD25" s="73">
        <f>SUM($AK25:BL25)/AD$4</f>
        <v>95.798367796571455</v>
      </c>
      <c r="AE25" s="73">
        <f>SUM($AK25:BM25)/AE$4</f>
        <v>93.792217182896565</v>
      </c>
      <c r="AF25" s="73">
        <f>SUM($AK25:BN25)/AF$4</f>
        <v>92.022476610133339</v>
      </c>
      <c r="AJ25" s="74" t="s">
        <v>92</v>
      </c>
      <c r="AK25" s="73">
        <v>377.18714915200002</v>
      </c>
      <c r="AL25" s="73">
        <v>346.92476610133332</v>
      </c>
      <c r="AM25" s="73">
        <v>316.66238305066668</v>
      </c>
      <c r="AN25" s="73">
        <v>286.39999999999998</v>
      </c>
      <c r="AO25" s="73">
        <v>224.25</v>
      </c>
      <c r="AP25" s="73">
        <v>162.10000000000002</v>
      </c>
      <c r="AQ25" s="73">
        <v>133.30000000000001</v>
      </c>
      <c r="AR25" s="73">
        <v>104.49999999999999</v>
      </c>
      <c r="AS25" s="73">
        <v>86.75</v>
      </c>
      <c r="AT25" s="73">
        <v>69</v>
      </c>
      <c r="AU25" s="73">
        <v>61.660000000000004</v>
      </c>
      <c r="AV25" s="73">
        <v>54.32</v>
      </c>
      <c r="AW25" s="73">
        <v>46.980000000000004</v>
      </c>
      <c r="AX25" s="73">
        <v>39.64</v>
      </c>
      <c r="AY25" s="73">
        <v>32.299999999999997</v>
      </c>
      <c r="AZ25" s="73">
        <v>30.059999999999995</v>
      </c>
      <c r="BA25" s="73">
        <v>27.819999999999997</v>
      </c>
      <c r="BB25" s="73">
        <v>25.58</v>
      </c>
      <c r="BC25" s="73">
        <v>23.34</v>
      </c>
      <c r="BD25" s="73">
        <v>21.100000000000005</v>
      </c>
      <c r="BE25" s="73">
        <v>21.940000000000005</v>
      </c>
      <c r="BF25" s="73">
        <v>22.780000000000005</v>
      </c>
      <c r="BG25" s="73">
        <v>23.620000000000005</v>
      </c>
      <c r="BH25" s="73">
        <v>24.46</v>
      </c>
      <c r="BI25" s="73">
        <v>25.299999999999997</v>
      </c>
      <c r="BJ25" s="73">
        <v>28.38</v>
      </c>
      <c r="BK25" s="73">
        <v>31.459999999999997</v>
      </c>
      <c r="BL25" s="73">
        <v>34.54</v>
      </c>
      <c r="BM25" s="73">
        <v>37.619999999999997</v>
      </c>
      <c r="BN25" s="73">
        <v>40.699999999999996</v>
      </c>
    </row>
    <row r="26" spans="2:66" x14ac:dyDescent="0.35">
      <c r="B26" s="74" t="s">
        <v>93</v>
      </c>
      <c r="C26" s="73">
        <f t="shared" si="0"/>
        <v>747.96413615999995</v>
      </c>
      <c r="D26" s="73">
        <f>SUM($AK26:AL26)/D$4</f>
        <v>734.00344680000001</v>
      </c>
      <c r="E26" s="73">
        <f>SUM($AK26:AM26)/E$4</f>
        <v>720.04275744000006</v>
      </c>
      <c r="F26" s="73">
        <f>SUM($AK26:AN26)/F$4</f>
        <v>706.08206808</v>
      </c>
      <c r="G26" s="73">
        <f>SUM($AK26:AO26)/G$4</f>
        <v>688.35565446399994</v>
      </c>
      <c r="H26" s="73">
        <f>SUM($AK26:AP26)/H$4</f>
        <v>668.74637871999994</v>
      </c>
      <c r="I26" s="73">
        <f>SUM($AK26:AQ26)/I$4</f>
        <v>638.58975318857142</v>
      </c>
      <c r="J26" s="73">
        <f>SUM($AK26:AR26)/J$4</f>
        <v>601.84103404000007</v>
      </c>
      <c r="K26" s="73">
        <f>SUM($AK26:AS26)/K$4</f>
        <v>568.09203025777788</v>
      </c>
      <c r="L26" s="73">
        <f>SUM($AK26:AT26)/L$4</f>
        <v>536.44282723200013</v>
      </c>
      <c r="M26" s="73">
        <f>SUM($AK26:AU26)/M$4</f>
        <v>509.87893384727283</v>
      </c>
      <c r="N26" s="73">
        <f>SUM($AK26:AV26)/N$4</f>
        <v>487.12902269333341</v>
      </c>
      <c r="O26" s="73">
        <f>SUM($AK26:AW26)/O$4</f>
        <v>467.31294402461549</v>
      </c>
      <c r="P26" s="73">
        <f>SUM($AK26:AX26)/P$4</f>
        <v>449.80201945142869</v>
      </c>
      <c r="Q26" s="73">
        <f>SUM($AK26:AY26)/Q$4</f>
        <v>434.1352181546668</v>
      </c>
      <c r="R26" s="73">
        <f>SUM($AK26:AZ26)/R$4</f>
        <v>419.5092670200001</v>
      </c>
      <c r="S26" s="73">
        <f>SUM($AK26:BA26)/S$4</f>
        <v>405.74048660705887</v>
      </c>
      <c r="T26" s="73">
        <f>SUM($AK26:BB26)/T$4</f>
        <v>392.68601512888898</v>
      </c>
      <c r="U26" s="73">
        <f>SUM($AK26:BC26)/U$4</f>
        <v>380.23306696421059</v>
      </c>
      <c r="V26" s="73">
        <f>SUM($AK26:BD26)/V$4</f>
        <v>368.29141361600006</v>
      </c>
      <c r="W26" s="73">
        <f>SUM($AK26:BE26)/W$4</f>
        <v>357.14325106285719</v>
      </c>
      <c r="X26" s="73">
        <f>SUM($AK26:BF26)/X$4</f>
        <v>346.68037601454552</v>
      </c>
      <c r="Y26" s="73">
        <f>SUM($AK26:BG26)/Y$4</f>
        <v>336.81340314434789</v>
      </c>
      <c r="Z26" s="73">
        <f>SUM($AK26:BH26)/Z$4</f>
        <v>327.46784468000004</v>
      </c>
      <c r="AA26" s="73">
        <f>SUM($AK26:BI26)/AA$4</f>
        <v>318.58113089280005</v>
      </c>
      <c r="AB26" s="73">
        <f>SUM($AK26:BJ26)/AB$4</f>
        <v>310.34185662769238</v>
      </c>
      <c r="AC26" s="73">
        <f>SUM($AK26:BK26)/AC$4</f>
        <v>302.67808416000003</v>
      </c>
      <c r="AD26" s="73">
        <f>SUM($AK26:BL26)/AD$4</f>
        <v>295.52815258285722</v>
      </c>
      <c r="AE26" s="73">
        <f>SUM($AK26:BM26)/AE$4</f>
        <v>288.83890594206906</v>
      </c>
      <c r="AF26" s="73">
        <f>SUM($AK26:BN26)/AF$4</f>
        <v>282.5642757440001</v>
      </c>
      <c r="AJ26" s="74" t="s">
        <v>93</v>
      </c>
      <c r="AK26" s="73">
        <v>747.96413615999995</v>
      </c>
      <c r="AL26" s="73">
        <v>720.04275744000006</v>
      </c>
      <c r="AM26" s="73">
        <v>692.12137872000005</v>
      </c>
      <c r="AN26" s="73">
        <v>664.2</v>
      </c>
      <c r="AO26" s="73">
        <v>617.45000000000005</v>
      </c>
      <c r="AP26" s="73">
        <v>570.70000000000005</v>
      </c>
      <c r="AQ26" s="73">
        <v>457.65000000000009</v>
      </c>
      <c r="AR26" s="73">
        <v>344.60000000000008</v>
      </c>
      <c r="AS26" s="73">
        <v>298.10000000000002</v>
      </c>
      <c r="AT26" s="73">
        <v>251.60000000000002</v>
      </c>
      <c r="AU26" s="73">
        <v>244.24000000000004</v>
      </c>
      <c r="AV26" s="73">
        <v>236.88000000000002</v>
      </c>
      <c r="AW26" s="73">
        <v>229.52000000000004</v>
      </c>
      <c r="AX26" s="73">
        <v>222.16000000000003</v>
      </c>
      <c r="AY26" s="73">
        <v>214.8</v>
      </c>
      <c r="AZ26" s="73">
        <v>200.12</v>
      </c>
      <c r="BA26" s="73">
        <v>185.44</v>
      </c>
      <c r="BB26" s="73">
        <v>170.76000000000002</v>
      </c>
      <c r="BC26" s="73">
        <v>156.08000000000001</v>
      </c>
      <c r="BD26" s="73">
        <v>141.4</v>
      </c>
      <c r="BE26" s="73">
        <v>134.18</v>
      </c>
      <c r="BF26" s="73">
        <v>126.96000000000001</v>
      </c>
      <c r="BG26" s="73">
        <v>119.74</v>
      </c>
      <c r="BH26" s="73">
        <v>112.52</v>
      </c>
      <c r="BI26" s="73">
        <v>105.3</v>
      </c>
      <c r="BJ26" s="73">
        <v>104.36</v>
      </c>
      <c r="BK26" s="73">
        <v>103.41999999999999</v>
      </c>
      <c r="BL26" s="73">
        <v>102.47999999999999</v>
      </c>
      <c r="BM26" s="73">
        <v>101.53999999999999</v>
      </c>
      <c r="BN26" s="73">
        <v>100.6</v>
      </c>
    </row>
    <row r="27" spans="2:66" x14ac:dyDescent="0.35">
      <c r="B27" s="74" t="s">
        <v>94</v>
      </c>
      <c r="C27" s="73">
        <f t="shared" si="0"/>
        <v>379.36711230400005</v>
      </c>
      <c r="D27" s="73">
        <f>SUM($AK27:AL27)/D$4</f>
        <v>391.75592692000004</v>
      </c>
      <c r="E27" s="73">
        <f>SUM($AK27:AM27)/E$4</f>
        <v>404.14474153600003</v>
      </c>
      <c r="F27" s="73">
        <f>SUM($AK27:AN27)/F$4</f>
        <v>416.53355615200002</v>
      </c>
      <c r="G27" s="73">
        <f>SUM($AK27:AO27)/G$4</f>
        <v>419.79684492160004</v>
      </c>
      <c r="H27" s="73">
        <f>SUM($AK27:AP27)/H$4</f>
        <v>418.49737076800005</v>
      </c>
      <c r="I27" s="73">
        <f>SUM($AK27:AQ27)/I$4</f>
        <v>408.69774637257149</v>
      </c>
      <c r="J27" s="73">
        <f>SUM($AK27:AR27)/J$4</f>
        <v>393.58552807600006</v>
      </c>
      <c r="K27" s="73">
        <f>SUM($AK27:AS27)/K$4</f>
        <v>377.48713606755558</v>
      </c>
      <c r="L27" s="73">
        <f>SUM($AK27:AT27)/L$4</f>
        <v>360.69842246080003</v>
      </c>
      <c r="M27" s="73">
        <f>SUM($AK27:AU27)/M$4</f>
        <v>345.82765678254549</v>
      </c>
      <c r="N27" s="73">
        <f>SUM($AK27:AV27)/N$4</f>
        <v>332.39535205066665</v>
      </c>
      <c r="O27" s="73">
        <f>SUM($AK27:AW27)/O$4</f>
        <v>320.06955573907692</v>
      </c>
      <c r="P27" s="73">
        <f>SUM($AK27:AX27)/P$4</f>
        <v>308.61315890057142</v>
      </c>
      <c r="Q27" s="73">
        <f>SUM($AK27:AY27)/Q$4</f>
        <v>297.85228164053331</v>
      </c>
      <c r="R27" s="73">
        <f>SUM($AK27:AZ27)/R$4</f>
        <v>287.48901403799999</v>
      </c>
      <c r="S27" s="73">
        <f>SUM($AK27:BA27)/S$4</f>
        <v>277.45318968282351</v>
      </c>
      <c r="T27" s="73">
        <f>SUM($AK27:BB27)/T$4</f>
        <v>267.69023470044448</v>
      </c>
      <c r="U27" s="73">
        <f>SUM($AK27:BC27)/U$4</f>
        <v>258.15706445305267</v>
      </c>
      <c r="V27" s="73">
        <f>SUM($AK27:BD27)/V$4</f>
        <v>248.81921123040001</v>
      </c>
      <c r="W27" s="73">
        <f>SUM($AK27:BE27)/W$4</f>
        <v>240.34020117180955</v>
      </c>
      <c r="X27" s="73">
        <f>SUM($AK27:BF27)/X$4</f>
        <v>232.60291930036365</v>
      </c>
      <c r="Y27" s="73">
        <f>SUM($AK27:BG27)/Y$4</f>
        <v>225.51061846121738</v>
      </c>
      <c r="Z27" s="73">
        <f>SUM($AK27:BH27)/Z$4</f>
        <v>218.98267602533335</v>
      </c>
      <c r="AA27" s="73">
        <f>SUM($AK27:BI27)/AA$4</f>
        <v>212.95136898432</v>
      </c>
      <c r="AB27" s="73">
        <f>SUM($AK27:BJ27)/AB$4</f>
        <v>207.65939325415383</v>
      </c>
      <c r="AC27" s="73">
        <f>SUM($AK27:BK27)/AC$4</f>
        <v>203.02460091140742</v>
      </c>
      <c r="AD27" s="73">
        <f>SUM($AK27:BL27)/AD$4</f>
        <v>198.97657945028573</v>
      </c>
      <c r="AE27" s="73">
        <f>SUM($AK27:BM27)/AE$4</f>
        <v>195.45462843475863</v>
      </c>
      <c r="AF27" s="73">
        <f>SUM($AK27:BN27)/AF$4</f>
        <v>192.40614082026667</v>
      </c>
      <c r="AJ27" s="74" t="s">
        <v>94</v>
      </c>
      <c r="AK27" s="73">
        <v>379.36711230400005</v>
      </c>
      <c r="AL27" s="73">
        <v>404.14474153600003</v>
      </c>
      <c r="AM27" s="73">
        <v>428.92237076800001</v>
      </c>
      <c r="AN27" s="73">
        <v>453.7</v>
      </c>
      <c r="AO27" s="73">
        <v>432.85</v>
      </c>
      <c r="AP27" s="73">
        <v>411.99999999999994</v>
      </c>
      <c r="AQ27" s="73">
        <v>349.9</v>
      </c>
      <c r="AR27" s="73">
        <v>287.8</v>
      </c>
      <c r="AS27" s="73">
        <v>248.70000000000002</v>
      </c>
      <c r="AT27" s="73">
        <v>209.60000000000002</v>
      </c>
      <c r="AU27" s="73">
        <v>197.12000000000003</v>
      </c>
      <c r="AV27" s="73">
        <v>184.64000000000001</v>
      </c>
      <c r="AW27" s="73">
        <v>172.16000000000003</v>
      </c>
      <c r="AX27" s="73">
        <v>159.68</v>
      </c>
      <c r="AY27" s="73">
        <v>147.19999999999999</v>
      </c>
      <c r="AZ27" s="73">
        <v>132.04</v>
      </c>
      <c r="BA27" s="73">
        <v>116.88</v>
      </c>
      <c r="BB27" s="73">
        <v>101.72</v>
      </c>
      <c r="BC27" s="73">
        <v>86.560000000000016</v>
      </c>
      <c r="BD27" s="73">
        <v>71.40000000000002</v>
      </c>
      <c r="BE27" s="73">
        <v>70.760000000000019</v>
      </c>
      <c r="BF27" s="73">
        <v>70.12</v>
      </c>
      <c r="BG27" s="73">
        <v>69.48</v>
      </c>
      <c r="BH27" s="73">
        <v>68.84</v>
      </c>
      <c r="BI27" s="73">
        <v>68.2</v>
      </c>
      <c r="BJ27" s="73">
        <v>75.36</v>
      </c>
      <c r="BK27" s="73">
        <v>82.52</v>
      </c>
      <c r="BL27" s="73">
        <v>89.679999999999993</v>
      </c>
      <c r="BM27" s="73">
        <v>96.839999999999989</v>
      </c>
      <c r="BN27" s="73">
        <v>103.99999999999999</v>
      </c>
    </row>
    <row r="28" spans="2:66" x14ac:dyDescent="0.35">
      <c r="B28" s="74" t="s">
        <v>95</v>
      </c>
      <c r="C28" s="73">
        <f t="shared" si="0"/>
        <v>477.65188045600001</v>
      </c>
      <c r="D28" s="73">
        <f>SUM($AK28:AL28)/D$4</f>
        <v>457.04323371333334</v>
      </c>
      <c r="E28" s="73">
        <f>SUM($AK28:AM28)/E$4</f>
        <v>436.43458697066671</v>
      </c>
      <c r="F28" s="73">
        <f>SUM($AK28:AN28)/F$4</f>
        <v>415.82594022800004</v>
      </c>
      <c r="G28" s="73">
        <f>SUM($AK28:AO28)/G$4</f>
        <v>385.35075218240002</v>
      </c>
      <c r="H28" s="73">
        <f>SUM($AK28:AP28)/H$4</f>
        <v>349.94229348533332</v>
      </c>
      <c r="I28" s="73">
        <f>SUM($AK28:AQ28)/I$4</f>
        <v>318.91482298742858</v>
      </c>
      <c r="J28" s="73">
        <f>SUM($AK28:AR28)/J$4</f>
        <v>290.625470114</v>
      </c>
      <c r="K28" s="73">
        <f>SUM($AK28:AS28)/K$4</f>
        <v>267.33930676800003</v>
      </c>
      <c r="L28" s="73">
        <f>SUM($AK28:AT28)/L$4</f>
        <v>247.5553760912</v>
      </c>
      <c r="M28" s="73">
        <f>SUM($AK28:AU28)/M$4</f>
        <v>231.24852371927273</v>
      </c>
      <c r="N28" s="73">
        <f>SUM($AK28:AV28)/N$4</f>
        <v>217.54948007600001</v>
      </c>
      <c r="O28" s="73">
        <f>SUM($AK28:AW28)/O$4</f>
        <v>205.85644314707693</v>
      </c>
      <c r="P28" s="73">
        <f>SUM($AK28:AX28)/P$4</f>
        <v>195.73955435085713</v>
      </c>
      <c r="Q28" s="73">
        <f>SUM($AK28:AY28)/Q$4</f>
        <v>186.88358406079999</v>
      </c>
      <c r="R28" s="73">
        <f>SUM($AK28:AZ28)/R$4</f>
        <v>178.885860057</v>
      </c>
      <c r="S28" s="73">
        <f>SUM($AK28:BA28)/S$4</f>
        <v>171.5949271124706</v>
      </c>
      <c r="T28" s="73">
        <f>SUM($AK28:BB28)/T$4</f>
        <v>164.89298671733334</v>
      </c>
      <c r="U28" s="73">
        <f>SUM($AK28:BC28)/U$4</f>
        <v>158.687040048</v>
      </c>
      <c r="V28" s="73">
        <f>SUM($AK28:BD28)/V$4</f>
        <v>152.9026880456</v>
      </c>
      <c r="W28" s="73">
        <f>SUM($AK28:BE28)/W$4</f>
        <v>147.59303623390477</v>
      </c>
      <c r="X28" s="73">
        <f>SUM($AK28:BF28)/X$4</f>
        <v>142.69335276872729</v>
      </c>
      <c r="Y28" s="73">
        <f>SUM($AK28:BG28)/Y$4</f>
        <v>138.15016351791306</v>
      </c>
      <c r="Z28" s="73">
        <f>SUM($AK28:BH28)/Z$4</f>
        <v>133.91890670466668</v>
      </c>
      <c r="AA28" s="73">
        <f>SUM($AK28:BI28)/AA$4</f>
        <v>129.96215043648002</v>
      </c>
      <c r="AB28" s="73">
        <f>SUM($AK28:BJ28)/AB$4</f>
        <v>126.48899080430769</v>
      </c>
      <c r="AC28" s="73">
        <f>SUM($AK28:BK28)/AC$4</f>
        <v>123.44569484859259</v>
      </c>
      <c r="AD28" s="73">
        <f>SUM($AK28:BL28)/AD$4</f>
        <v>120.78620574685715</v>
      </c>
      <c r="AE28" s="73">
        <f>SUM($AK28:BM28)/AE$4</f>
        <v>118.4708193417931</v>
      </c>
      <c r="AF28" s="73">
        <f>SUM($AK28:BN28)/AF$4</f>
        <v>116.46512536373334</v>
      </c>
      <c r="AJ28" s="74" t="s">
        <v>95</v>
      </c>
      <c r="AK28" s="73">
        <v>477.65188045600001</v>
      </c>
      <c r="AL28" s="73">
        <v>436.43458697066666</v>
      </c>
      <c r="AM28" s="73">
        <v>395.21729348533336</v>
      </c>
      <c r="AN28" s="73">
        <v>354</v>
      </c>
      <c r="AO28" s="73">
        <v>263.45</v>
      </c>
      <c r="AP28" s="73">
        <v>172.89999999999998</v>
      </c>
      <c r="AQ28" s="73">
        <v>132.75</v>
      </c>
      <c r="AR28" s="73">
        <v>92.600000000000009</v>
      </c>
      <c r="AS28" s="73">
        <v>81.050000000000011</v>
      </c>
      <c r="AT28" s="73">
        <v>69.500000000000014</v>
      </c>
      <c r="AU28" s="73">
        <v>68.180000000000007</v>
      </c>
      <c r="AV28" s="73">
        <v>66.860000000000014</v>
      </c>
      <c r="AW28" s="73">
        <v>65.540000000000006</v>
      </c>
      <c r="AX28" s="73">
        <v>64.220000000000013</v>
      </c>
      <c r="AY28" s="73">
        <v>62.9</v>
      </c>
      <c r="AZ28" s="73">
        <v>58.919999999999995</v>
      </c>
      <c r="BA28" s="73">
        <v>54.94</v>
      </c>
      <c r="BB28" s="73">
        <v>50.959999999999994</v>
      </c>
      <c r="BC28" s="73">
        <v>46.98</v>
      </c>
      <c r="BD28" s="73">
        <v>43</v>
      </c>
      <c r="BE28" s="73">
        <v>41.4</v>
      </c>
      <c r="BF28" s="73">
        <v>39.800000000000004</v>
      </c>
      <c r="BG28" s="73">
        <v>38.200000000000003</v>
      </c>
      <c r="BH28" s="73">
        <v>36.6</v>
      </c>
      <c r="BI28" s="73">
        <v>35</v>
      </c>
      <c r="BJ28" s="73">
        <v>39.659999999999997</v>
      </c>
      <c r="BK28" s="73">
        <v>44.319999999999993</v>
      </c>
      <c r="BL28" s="73">
        <v>48.98</v>
      </c>
      <c r="BM28" s="73">
        <v>53.64</v>
      </c>
      <c r="BN28" s="73">
        <v>58.3</v>
      </c>
    </row>
    <row r="29" spans="2:66" x14ac:dyDescent="0.35">
      <c r="B29" s="74" t="s">
        <v>96</v>
      </c>
      <c r="C29" s="73">
        <f t="shared" si="0"/>
        <v>305.11183394399995</v>
      </c>
      <c r="D29" s="73">
        <f>SUM($AK29:AL29)/D$4</f>
        <v>317.92652828666667</v>
      </c>
      <c r="E29" s="73">
        <f>SUM($AK29:AM29)/E$4</f>
        <v>330.74122262933332</v>
      </c>
      <c r="F29" s="73">
        <f>SUM($AK29:AN29)/F$4</f>
        <v>343.55591697199998</v>
      </c>
      <c r="G29" s="73">
        <f>SUM($AK29:AO29)/G$4</f>
        <v>346.18473357760001</v>
      </c>
      <c r="H29" s="73">
        <f>SUM($AK29:AP29)/H$4</f>
        <v>343.72061131466666</v>
      </c>
      <c r="I29" s="73">
        <f>SUM($AK29:AQ29)/I$4</f>
        <v>335.83909541257134</v>
      </c>
      <c r="J29" s="73">
        <f>SUM($AK29:AR29)/J$4</f>
        <v>324.57170848599992</v>
      </c>
      <c r="K29" s="73">
        <f>SUM($AK29:AS29)/K$4</f>
        <v>313.6859630986666</v>
      </c>
      <c r="L29" s="73">
        <f>SUM($AK29:AT29)/L$4</f>
        <v>303.06736678879992</v>
      </c>
      <c r="M29" s="73">
        <f>SUM($AK29:AU29)/M$4</f>
        <v>293.10851526254538</v>
      </c>
      <c r="N29" s="73">
        <f>SUM($AK29:AV29)/N$4</f>
        <v>283.64447232399993</v>
      </c>
      <c r="O29" s="73">
        <f>SUM($AK29:AW29)/O$4</f>
        <v>274.56105137599991</v>
      </c>
      <c r="P29" s="73">
        <f>SUM($AK29:AX29)/P$4</f>
        <v>265.77669056342853</v>
      </c>
      <c r="Q29" s="73">
        <f>SUM($AK29:AY29)/Q$4</f>
        <v>257.23157785919994</v>
      </c>
      <c r="R29" s="73">
        <f>SUM($AK29:AZ29)/R$4</f>
        <v>249.27085424299995</v>
      </c>
      <c r="S29" s="73">
        <f>SUM($AK29:BA29)/S$4</f>
        <v>241.79139222870586</v>
      </c>
      <c r="T29" s="73">
        <f>SUM($AK29:BB29)/T$4</f>
        <v>234.71298154933331</v>
      </c>
      <c r="U29" s="73">
        <f>SUM($AK29:BC29)/U$4</f>
        <v>227.97229830989474</v>
      </c>
      <c r="V29" s="73">
        <f>SUM($AK29:BD29)/V$4</f>
        <v>221.51868339439997</v>
      </c>
      <c r="W29" s="73">
        <f>SUM($AK29:BE29)/W$4</f>
        <v>215.19303180419047</v>
      </c>
      <c r="X29" s="73">
        <f>SUM($AK29:BF29)/X$4</f>
        <v>208.9778939949091</v>
      </c>
      <c r="Y29" s="73">
        <f>SUM($AK29:BG29)/Y$4</f>
        <v>202.85885512556521</v>
      </c>
      <c r="Z29" s="73">
        <f>SUM($AK29:BH29)/Z$4</f>
        <v>196.82390282866666</v>
      </c>
      <c r="AA29" s="73">
        <f>SUM($AK29:BI29)/AA$4</f>
        <v>190.86294671552002</v>
      </c>
      <c r="AB29" s="73">
        <f>SUM($AK29:BJ29)/AB$4</f>
        <v>184.9928333803077</v>
      </c>
      <c r="AC29" s="73">
        <f>SUM($AK29:BK29)/AC$4</f>
        <v>179.20346918103704</v>
      </c>
      <c r="AD29" s="73">
        <f>SUM($AK29:BL29)/AD$4</f>
        <v>173.48620242457145</v>
      </c>
      <c r="AE29" s="73">
        <f>SUM($AK29:BM29)/AE$4</f>
        <v>167.83357475475864</v>
      </c>
      <c r="AF29" s="73">
        <f>SUM($AK29:BN29)/AF$4</f>
        <v>162.23912226293336</v>
      </c>
      <c r="AJ29" s="74" t="s">
        <v>96</v>
      </c>
      <c r="AK29" s="73">
        <v>305.11183394399995</v>
      </c>
      <c r="AL29" s="73">
        <v>330.74122262933332</v>
      </c>
      <c r="AM29" s="73">
        <v>356.37061131466663</v>
      </c>
      <c r="AN29" s="73">
        <v>382</v>
      </c>
      <c r="AO29" s="73">
        <v>356.7</v>
      </c>
      <c r="AP29" s="73">
        <v>331.4</v>
      </c>
      <c r="AQ29" s="73">
        <v>288.54999999999995</v>
      </c>
      <c r="AR29" s="73">
        <v>245.69999999999996</v>
      </c>
      <c r="AS29" s="73">
        <v>226.59999999999997</v>
      </c>
      <c r="AT29" s="73">
        <v>207.49999999999997</v>
      </c>
      <c r="AU29" s="73">
        <v>193.51999999999998</v>
      </c>
      <c r="AV29" s="73">
        <v>179.54</v>
      </c>
      <c r="AW29" s="73">
        <v>165.56</v>
      </c>
      <c r="AX29" s="73">
        <v>151.57999999999998</v>
      </c>
      <c r="AY29" s="73">
        <v>137.6</v>
      </c>
      <c r="AZ29" s="73">
        <v>129.86000000000001</v>
      </c>
      <c r="BA29" s="73">
        <v>122.12</v>
      </c>
      <c r="BB29" s="73">
        <v>114.38</v>
      </c>
      <c r="BC29" s="73">
        <v>106.64</v>
      </c>
      <c r="BD29" s="73">
        <v>98.899999999999977</v>
      </c>
      <c r="BE29" s="73">
        <v>88.679999999999978</v>
      </c>
      <c r="BF29" s="73">
        <v>78.45999999999998</v>
      </c>
      <c r="BG29" s="73">
        <v>68.239999999999981</v>
      </c>
      <c r="BH29" s="73">
        <v>58.019999999999989</v>
      </c>
      <c r="BI29" s="73">
        <v>47.8</v>
      </c>
      <c r="BJ29" s="73">
        <v>38.239999999999995</v>
      </c>
      <c r="BK29" s="73">
        <v>28.679999999999996</v>
      </c>
      <c r="BL29" s="73">
        <v>19.119999999999997</v>
      </c>
      <c r="BM29" s="73">
        <v>9.5599999999999952</v>
      </c>
      <c r="BN29" s="73">
        <v>0</v>
      </c>
    </row>
    <row r="30" spans="2:66" x14ac:dyDescent="0.35">
      <c r="B30" s="74" t="s">
        <v>97</v>
      </c>
      <c r="C30" s="73">
        <f t="shared" si="0"/>
        <v>612.78555550399994</v>
      </c>
      <c r="D30" s="73">
        <f>SUM($AK30:AL30)/D$4</f>
        <v>565.6212962533333</v>
      </c>
      <c r="E30" s="73">
        <f>SUM($AK30:AM30)/E$4</f>
        <v>518.45703700266665</v>
      </c>
      <c r="F30" s="73">
        <f>SUM($AK30:AN30)/F$4</f>
        <v>471.29277775199995</v>
      </c>
      <c r="G30" s="73">
        <f>SUM($AK30:AO30)/G$4</f>
        <v>429.19422220159993</v>
      </c>
      <c r="H30" s="73">
        <f>SUM($AK30:AP30)/H$4</f>
        <v>389.6285185013333</v>
      </c>
      <c r="I30" s="73">
        <f>SUM($AK30:AQ30)/I$4</f>
        <v>353.9958730011428</v>
      </c>
      <c r="J30" s="73">
        <f>SUM($AK30:AR30)/J$4</f>
        <v>320.82138887599996</v>
      </c>
      <c r="K30" s="73">
        <f>SUM($AK30:AS30)/K$4</f>
        <v>293.02456788977776</v>
      </c>
      <c r="L30" s="73">
        <f>SUM($AK30:AT30)/L$4</f>
        <v>268.99211110079995</v>
      </c>
      <c r="M30" s="73">
        <f>SUM($AK30:AU30)/M$4</f>
        <v>249.04373736436358</v>
      </c>
      <c r="N30" s="73">
        <f>SUM($AK30:AV30)/N$4</f>
        <v>232.15842591733329</v>
      </c>
      <c r="O30" s="73">
        <f>SUM($AK30:AW30)/O$4</f>
        <v>217.62931623138459</v>
      </c>
      <c r="P30" s="73">
        <f>SUM($AK30:AX30)/P$4</f>
        <v>204.95150792914282</v>
      </c>
      <c r="Q30" s="73">
        <f>SUM($AK30:AY30)/Q$4</f>
        <v>193.75474073386664</v>
      </c>
      <c r="R30" s="73">
        <f>SUM($AK30:AZ30)/R$4</f>
        <v>183.73006943799999</v>
      </c>
      <c r="S30" s="73">
        <f>SUM($AK30:BA30)/S$4</f>
        <v>174.67065358870585</v>
      </c>
      <c r="T30" s="73">
        <f>SUM($AK30:BB30)/T$4</f>
        <v>166.41561727822219</v>
      </c>
      <c r="U30" s="73">
        <f>SUM($AK30:BC30)/U$4</f>
        <v>158.83795321094735</v>
      </c>
      <c r="V30" s="73">
        <f>SUM($AK30:BD30)/V$4</f>
        <v>151.83605555039998</v>
      </c>
      <c r="W30" s="73">
        <f>SUM($AK30:BE30)/W$4</f>
        <v>145.4962433813333</v>
      </c>
      <c r="X30" s="73">
        <f>SUM($AK30:BF30)/X$4</f>
        <v>139.72823231854542</v>
      </c>
      <c r="Y30" s="73">
        <f>SUM($AK30:BG30)/Y$4</f>
        <v>134.45743960904346</v>
      </c>
      <c r="Z30" s="73">
        <f>SUM($AK30:BH30)/Z$4</f>
        <v>129.62171295866665</v>
      </c>
      <c r="AA30" s="73">
        <f>SUM($AK30:BI30)/AA$4</f>
        <v>125.16884444031999</v>
      </c>
      <c r="AB30" s="73">
        <f>SUM($AK30:BJ30)/AB$4</f>
        <v>121.18619657723076</v>
      </c>
      <c r="AC30" s="73">
        <f>SUM($AK30:BK30)/AC$4</f>
        <v>117.62152262992592</v>
      </c>
      <c r="AD30" s="73">
        <f>SUM($AK30:BL30)/AD$4</f>
        <v>114.43003967885714</v>
      </c>
      <c r="AE30" s="73">
        <f>SUM($AK30:BM30)/AE$4</f>
        <v>111.57314175889654</v>
      </c>
      <c r="AF30" s="73">
        <f>SUM($AK30:BN30)/AF$4</f>
        <v>109.01737036693333</v>
      </c>
      <c r="AJ30" s="74" t="s">
        <v>97</v>
      </c>
      <c r="AK30" s="73">
        <v>612.78555550399994</v>
      </c>
      <c r="AL30" s="73">
        <v>518.45703700266665</v>
      </c>
      <c r="AM30" s="73">
        <v>424.12851850133325</v>
      </c>
      <c r="AN30" s="73">
        <v>329.7999999999999</v>
      </c>
      <c r="AO30" s="73">
        <v>260.8</v>
      </c>
      <c r="AP30" s="73">
        <v>191.8</v>
      </c>
      <c r="AQ30" s="73">
        <v>140.19999999999999</v>
      </c>
      <c r="AR30" s="73">
        <v>88.6</v>
      </c>
      <c r="AS30" s="73">
        <v>70.650000000000006</v>
      </c>
      <c r="AT30" s="73">
        <v>52.70000000000001</v>
      </c>
      <c r="AU30" s="73">
        <v>49.560000000000009</v>
      </c>
      <c r="AV30" s="73">
        <v>46.420000000000009</v>
      </c>
      <c r="AW30" s="73">
        <v>43.280000000000008</v>
      </c>
      <c r="AX30" s="73">
        <v>40.140000000000008</v>
      </c>
      <c r="AY30" s="73">
        <v>37.000000000000007</v>
      </c>
      <c r="AZ30" s="73">
        <v>33.360000000000007</v>
      </c>
      <c r="BA30" s="73">
        <v>29.720000000000006</v>
      </c>
      <c r="BB30" s="73">
        <v>26.080000000000005</v>
      </c>
      <c r="BC30" s="73">
        <v>22.440000000000005</v>
      </c>
      <c r="BD30" s="73">
        <v>18.800000000000004</v>
      </c>
      <c r="BE30" s="73">
        <v>18.700000000000003</v>
      </c>
      <c r="BF30" s="73">
        <v>18.600000000000005</v>
      </c>
      <c r="BG30" s="73">
        <v>18.500000000000004</v>
      </c>
      <c r="BH30" s="73">
        <v>18.400000000000002</v>
      </c>
      <c r="BI30" s="73">
        <v>18.300000000000004</v>
      </c>
      <c r="BJ30" s="73">
        <v>21.620000000000005</v>
      </c>
      <c r="BK30" s="73">
        <v>24.940000000000005</v>
      </c>
      <c r="BL30" s="73">
        <v>28.26</v>
      </c>
      <c r="BM30" s="73">
        <v>31.580000000000002</v>
      </c>
      <c r="BN30" s="73">
        <v>34.9</v>
      </c>
    </row>
    <row r="31" spans="2:66" x14ac:dyDescent="0.35">
      <c r="B31" s="74" t="s">
        <v>98</v>
      </c>
      <c r="C31" s="73">
        <f t="shared" si="0"/>
        <v>514.24133272799997</v>
      </c>
      <c r="D31" s="73">
        <f>SUM($AK31:AL31)/D$4</f>
        <v>468.55111060666661</v>
      </c>
      <c r="E31" s="73">
        <f>SUM($AK31:AM31)/E$4</f>
        <v>422.86088848533331</v>
      </c>
      <c r="F31" s="73">
        <f>SUM($AK31:AN31)/F$4</f>
        <v>377.17066636399994</v>
      </c>
      <c r="G31" s="73">
        <f>SUM($AK31:AO31)/G$4</f>
        <v>342.10653309119999</v>
      </c>
      <c r="H31" s="73">
        <f>SUM($AK31:AP31)/H$4</f>
        <v>312.35544424266664</v>
      </c>
      <c r="I31" s="73">
        <f>SUM($AK31:AQ31)/I$4</f>
        <v>286.26895220799997</v>
      </c>
      <c r="J31" s="73">
        <f>SUM($AK31:AR31)/J$4</f>
        <v>262.47283318199999</v>
      </c>
      <c r="K31" s="73">
        <f>SUM($AK31:AS31)/K$4</f>
        <v>242.54807393955556</v>
      </c>
      <c r="L31" s="73">
        <f>SUM($AK31:AT31)/L$4</f>
        <v>225.3332665456</v>
      </c>
      <c r="M31" s="73">
        <f>SUM($AK31:AU31)/M$4</f>
        <v>211.20660595054548</v>
      </c>
      <c r="N31" s="73">
        <f>SUM($AK31:AV31)/N$4</f>
        <v>199.39605545466668</v>
      </c>
      <c r="O31" s="73">
        <f>SUM($AK31:AW31)/O$4</f>
        <v>189.36712811200002</v>
      </c>
      <c r="P31" s="73">
        <f>SUM($AK31:AX31)/P$4</f>
        <v>180.73804753257144</v>
      </c>
      <c r="Q31" s="73">
        <f>SUM($AK31:AY31)/Q$4</f>
        <v>173.22884436373334</v>
      </c>
      <c r="R31" s="73">
        <f>SUM($AK31:AZ31)/R$4</f>
        <v>166.187041591</v>
      </c>
      <c r="S31" s="73">
        <f>SUM($AK31:BA31)/S$4</f>
        <v>159.53015679152941</v>
      </c>
      <c r="T31" s="73">
        <f>SUM($AK31:BB31)/T$4</f>
        <v>153.19403696977778</v>
      </c>
      <c r="U31" s="73">
        <f>SUM($AK31:BC31)/U$4</f>
        <v>147.12803502400001</v>
      </c>
      <c r="V31" s="73">
        <f>SUM($AK31:BD31)/V$4</f>
        <v>141.2916332728</v>
      </c>
      <c r="W31" s="73">
        <f>SUM($AK31:BE31)/W$4</f>
        <v>135.95488883123809</v>
      </c>
      <c r="X31" s="73">
        <f>SUM($AK31:BF31)/X$4</f>
        <v>131.04966661163635</v>
      </c>
      <c r="Y31" s="73">
        <f>SUM($AK31:BG31)/Y$4</f>
        <v>126.51968110678261</v>
      </c>
      <c r="Z31" s="73">
        <f>SUM($AK31:BH31)/Z$4</f>
        <v>122.31802772733333</v>
      </c>
      <c r="AA31" s="73">
        <f>SUM($AK31:BI31)/AA$4</f>
        <v>118.40530661823999</v>
      </c>
      <c r="AB31" s="73">
        <f>SUM($AK31:BJ31)/AB$4</f>
        <v>114.96741020984615</v>
      </c>
      <c r="AC31" s="73">
        <f>SUM($AK31:BK31)/AC$4</f>
        <v>111.95158020207407</v>
      </c>
      <c r="AD31" s="73">
        <f>SUM($AK31:BL31)/AD$4</f>
        <v>109.31259519485714</v>
      </c>
      <c r="AE31" s="73">
        <f>SUM($AK31:BM31)/AE$4</f>
        <v>107.01147122262067</v>
      </c>
      <c r="AF31" s="73">
        <f>SUM($AK31:BN31)/AF$4</f>
        <v>105.01442218186665</v>
      </c>
      <c r="AJ31" s="74" t="s">
        <v>98</v>
      </c>
      <c r="AK31" s="73">
        <v>514.24133272799997</v>
      </c>
      <c r="AL31" s="73">
        <v>422.86088848533325</v>
      </c>
      <c r="AM31" s="73">
        <v>331.48044424266664</v>
      </c>
      <c r="AN31" s="73">
        <v>240.09999999999997</v>
      </c>
      <c r="AO31" s="73">
        <v>201.85000000000002</v>
      </c>
      <c r="AP31" s="73">
        <v>163.60000000000002</v>
      </c>
      <c r="AQ31" s="73">
        <v>129.75</v>
      </c>
      <c r="AR31" s="73">
        <v>95.9</v>
      </c>
      <c r="AS31" s="73">
        <v>83.15</v>
      </c>
      <c r="AT31" s="73">
        <v>70.400000000000006</v>
      </c>
      <c r="AU31" s="73">
        <v>69.940000000000012</v>
      </c>
      <c r="AV31" s="73">
        <v>69.48</v>
      </c>
      <c r="AW31" s="73">
        <v>69.02000000000001</v>
      </c>
      <c r="AX31" s="73">
        <v>68.56</v>
      </c>
      <c r="AY31" s="73">
        <v>68.099999999999994</v>
      </c>
      <c r="AZ31" s="73">
        <v>60.559999999999995</v>
      </c>
      <c r="BA31" s="73">
        <v>53.019999999999996</v>
      </c>
      <c r="BB31" s="73">
        <v>45.480000000000004</v>
      </c>
      <c r="BC31" s="73">
        <v>37.940000000000012</v>
      </c>
      <c r="BD31" s="73">
        <v>30.400000000000009</v>
      </c>
      <c r="BE31" s="73">
        <v>29.220000000000006</v>
      </c>
      <c r="BF31" s="73">
        <v>28.040000000000006</v>
      </c>
      <c r="BG31" s="73">
        <v>26.860000000000003</v>
      </c>
      <c r="BH31" s="73">
        <v>25.68</v>
      </c>
      <c r="BI31" s="73">
        <v>24.500000000000004</v>
      </c>
      <c r="BJ31" s="73">
        <v>29.020000000000003</v>
      </c>
      <c r="BK31" s="73">
        <v>33.54</v>
      </c>
      <c r="BL31" s="73">
        <v>38.06</v>
      </c>
      <c r="BM31" s="73">
        <v>42.58</v>
      </c>
      <c r="BN31" s="73">
        <v>47.099999999999994</v>
      </c>
    </row>
    <row r="32" spans="2:66" x14ac:dyDescent="0.35">
      <c r="B32" s="74" t="s">
        <v>99</v>
      </c>
      <c r="C32" s="73">
        <f t="shared" si="0"/>
        <v>139.72674763999999</v>
      </c>
      <c r="D32" s="73">
        <f>SUM($AK32:AL32)/D$4</f>
        <v>124.45562303333331</v>
      </c>
      <c r="E32" s="73">
        <f>SUM($AK32:AM32)/E$4</f>
        <v>109.18449842666665</v>
      </c>
      <c r="F32" s="73">
        <f>SUM($AK32:AN32)/F$4</f>
        <v>93.913373819999975</v>
      </c>
      <c r="G32" s="73">
        <f>SUM($AK32:AO32)/G$4</f>
        <v>84.690699055999985</v>
      </c>
      <c r="H32" s="73">
        <f>SUM($AK32:AP32)/H$4</f>
        <v>78.492249213333324</v>
      </c>
      <c r="I32" s="73">
        <f>SUM($AK32:AQ32)/I$4</f>
        <v>73.607642182857134</v>
      </c>
      <c r="J32" s="73">
        <f>SUM($AK32:AR32)/J$4</f>
        <v>69.544186909999993</v>
      </c>
      <c r="K32" s="73">
        <f>SUM($AK32:AS32)/K$4</f>
        <v>66.089277253333336</v>
      </c>
      <c r="L32" s="73">
        <f>SUM($AK32:AT32)/L$4</f>
        <v>63.060349527999996</v>
      </c>
      <c r="M32" s="73">
        <f>SUM($AK32:AU32)/M$4</f>
        <v>60.453045025454543</v>
      </c>
      <c r="N32" s="73">
        <f>SUM($AK32:AV32)/N$4</f>
        <v>58.161957940000001</v>
      </c>
      <c r="O32" s="73">
        <f>SUM($AK32:AW32)/O$4</f>
        <v>56.11411502153846</v>
      </c>
      <c r="P32" s="73">
        <f>SUM($AK32:AX32)/P$4</f>
        <v>54.257392519999996</v>
      </c>
      <c r="Q32" s="73">
        <f>SUM($AK32:AY32)/Q$4</f>
        <v>52.553566351999997</v>
      </c>
      <c r="R32" s="73">
        <f>SUM($AK32:AZ32)/R$4</f>
        <v>51.150218455000001</v>
      </c>
      <c r="S32" s="73">
        <f>SUM($AK32:BA32)/S$4</f>
        <v>49.994323251764705</v>
      </c>
      <c r="T32" s="73">
        <f>SUM($AK32:BB32)/T$4</f>
        <v>49.044638626666668</v>
      </c>
      <c r="U32" s="73">
        <f>SUM($AK32:BC32)/U$4</f>
        <v>48.268605014736842</v>
      </c>
      <c r="V32" s="73">
        <f>SUM($AK32:BD32)/V$4</f>
        <v>47.640174764000001</v>
      </c>
      <c r="W32" s="73">
        <f>SUM($AK32:BE32)/W$4</f>
        <v>47.170642632380954</v>
      </c>
      <c r="X32" s="73">
        <f>SUM($AK32:BF32)/X$4</f>
        <v>46.838340694545451</v>
      </c>
      <c r="Y32" s="73">
        <f>SUM($AK32:BG32)/Y$4</f>
        <v>46.625369360000001</v>
      </c>
      <c r="Z32" s="73">
        <f>SUM($AK32:BH32)/Z$4</f>
        <v>46.516812303333332</v>
      </c>
      <c r="AA32" s="73">
        <f>SUM($AK32:BI32)/AA$4</f>
        <v>46.5001398112</v>
      </c>
      <c r="AB32" s="73">
        <f>SUM($AK32:BJ32)/AB$4</f>
        <v>46.620134433846154</v>
      </c>
      <c r="AC32" s="73">
        <f>SUM($AK32:BK32)/AC$4</f>
        <v>46.861610936296302</v>
      </c>
      <c r="AD32" s="73">
        <f>SUM($AK32:BL32)/AD$4</f>
        <v>47.211553402857149</v>
      </c>
      <c r="AE32" s="73">
        <f>SUM($AK32:BM32)/AE$4</f>
        <v>47.658741216551732</v>
      </c>
      <c r="AF32" s="73">
        <f>SUM($AK32:BN32)/AF$4</f>
        <v>48.193449842666681</v>
      </c>
      <c r="AJ32" s="74" t="s">
        <v>99</v>
      </c>
      <c r="AK32" s="73">
        <v>139.72674763999999</v>
      </c>
      <c r="AL32" s="73">
        <v>109.18449842666664</v>
      </c>
      <c r="AM32" s="73">
        <v>78.642249213333301</v>
      </c>
      <c r="AN32" s="73">
        <v>48.099999999999966</v>
      </c>
      <c r="AO32" s="73">
        <v>47.8</v>
      </c>
      <c r="AP32" s="73">
        <v>47.499999999999993</v>
      </c>
      <c r="AQ32" s="73">
        <v>44.3</v>
      </c>
      <c r="AR32" s="73">
        <v>41.099999999999994</v>
      </c>
      <c r="AS32" s="73">
        <v>38.449999999999996</v>
      </c>
      <c r="AT32" s="73">
        <v>35.799999999999997</v>
      </c>
      <c r="AU32" s="73">
        <v>34.380000000000003</v>
      </c>
      <c r="AV32" s="73">
        <v>32.96</v>
      </c>
      <c r="AW32" s="73">
        <v>31.540000000000003</v>
      </c>
      <c r="AX32" s="73">
        <v>30.120000000000005</v>
      </c>
      <c r="AY32" s="73">
        <v>28.700000000000003</v>
      </c>
      <c r="AZ32" s="73">
        <v>30.1</v>
      </c>
      <c r="BA32" s="73">
        <v>31.5</v>
      </c>
      <c r="BB32" s="73">
        <v>32.9</v>
      </c>
      <c r="BC32" s="73">
        <v>34.299999999999997</v>
      </c>
      <c r="BD32" s="73">
        <v>35.700000000000003</v>
      </c>
      <c r="BE32" s="73">
        <v>37.78</v>
      </c>
      <c r="BF32" s="73">
        <v>39.86</v>
      </c>
      <c r="BG32" s="73">
        <v>41.940000000000005</v>
      </c>
      <c r="BH32" s="73">
        <v>44.02</v>
      </c>
      <c r="BI32" s="73">
        <v>46.100000000000009</v>
      </c>
      <c r="BJ32" s="73">
        <v>49.620000000000012</v>
      </c>
      <c r="BK32" s="73">
        <v>53.140000000000008</v>
      </c>
      <c r="BL32" s="73">
        <v>56.660000000000011</v>
      </c>
      <c r="BM32" s="73">
        <v>60.180000000000007</v>
      </c>
      <c r="BN32" s="73">
        <v>63.7</v>
      </c>
    </row>
    <row r="33" spans="2:66" x14ac:dyDescent="0.35">
      <c r="B33" s="74" t="s">
        <v>100</v>
      </c>
      <c r="C33" s="73">
        <f t="shared" si="0"/>
        <v>219.14571732800005</v>
      </c>
      <c r="D33" s="73">
        <f>SUM($AK33:AL33)/D$4</f>
        <v>230.72143110666673</v>
      </c>
      <c r="E33" s="73">
        <f>SUM($AK33:AM33)/E$4</f>
        <v>242.29714488533341</v>
      </c>
      <c r="F33" s="73">
        <f>SUM($AK33:AN33)/F$4</f>
        <v>253.87285866400006</v>
      </c>
      <c r="G33" s="73">
        <f>SUM($AK33:AO33)/G$4</f>
        <v>258.75828693120008</v>
      </c>
      <c r="H33" s="73">
        <f>SUM($AK33:AP33)/H$4</f>
        <v>260.29857244266674</v>
      </c>
      <c r="I33" s="73">
        <f>SUM($AK33:AQ33)/I$4</f>
        <v>259.27020495085719</v>
      </c>
      <c r="J33" s="73">
        <f>SUM($AK33:AR33)/J$4</f>
        <v>256.63642933200003</v>
      </c>
      <c r="K33" s="73">
        <f>SUM($AK33:AS33)/K$4</f>
        <v>253.42127051733334</v>
      </c>
      <c r="L33" s="73">
        <f>SUM($AK33:AT33)/L$4</f>
        <v>249.7991434656</v>
      </c>
      <c r="M33" s="73">
        <f>SUM($AK33:AU33)/M$4</f>
        <v>246.13013042327273</v>
      </c>
      <c r="N33" s="73">
        <f>SUM($AK33:AV33)/N$4</f>
        <v>242.42595288799998</v>
      </c>
      <c r="O33" s="73">
        <f>SUM($AK33:AW33)/O$4</f>
        <v>238.69472574276921</v>
      </c>
      <c r="P33" s="73">
        <f>SUM($AK33:AX33)/P$4</f>
        <v>234.94224533257142</v>
      </c>
      <c r="Q33" s="73">
        <f>SUM($AK33:AY33)/Q$4</f>
        <v>231.17276231039997</v>
      </c>
      <c r="R33" s="73">
        <f>SUM($AK33:AZ33)/R$4</f>
        <v>227.840714666</v>
      </c>
      <c r="S33" s="73">
        <f>SUM($AK33:BA33)/S$4</f>
        <v>224.86890792094118</v>
      </c>
      <c r="T33" s="73">
        <f>SUM($AK33:BB33)/T$4</f>
        <v>222.19730192533336</v>
      </c>
      <c r="U33" s="73">
        <f>SUM($AK33:BC33)/U$4</f>
        <v>219.77849656084211</v>
      </c>
      <c r="V33" s="73">
        <f>SUM($AK33:BD33)/V$4</f>
        <v>217.5745717328</v>
      </c>
      <c r="W33" s="73">
        <f>SUM($AK33:BE33)/W$4</f>
        <v>215.71006831695237</v>
      </c>
      <c r="X33" s="73">
        <f>SUM($AK33:BF33)/X$4</f>
        <v>214.13870157527273</v>
      </c>
      <c r="Y33" s="73">
        <f>SUM($AK33:BG33)/Y$4</f>
        <v>212.8222362893913</v>
      </c>
      <c r="Z33" s="73">
        <f>SUM($AK33:BH33)/Z$4</f>
        <v>211.72880977733334</v>
      </c>
      <c r="AA33" s="73">
        <f>SUM($AK33:BI33)/AA$4</f>
        <v>210.83165738624001</v>
      </c>
      <c r="AB33" s="73">
        <f>SUM($AK33:BJ33)/AB$4</f>
        <v>209.99351671753845</v>
      </c>
      <c r="AC33" s="73">
        <f>SUM($AK33:BK33)/AC$4</f>
        <v>209.20783091318518</v>
      </c>
      <c r="AD33" s="73">
        <f>SUM($AK33:BL33)/AD$4</f>
        <v>208.46897980914284</v>
      </c>
      <c r="AE33" s="73">
        <f>SUM($AK33:BM33)/AE$4</f>
        <v>207.77211843641379</v>
      </c>
      <c r="AF33" s="73">
        <f>SUM($AK33:BN33)/AF$4</f>
        <v>207.11304782186664</v>
      </c>
      <c r="AJ33" s="74" t="s">
        <v>100</v>
      </c>
      <c r="AK33" s="73">
        <v>219.14571732800005</v>
      </c>
      <c r="AL33" s="73">
        <v>242.29714488533338</v>
      </c>
      <c r="AM33" s="73">
        <v>265.44857244266672</v>
      </c>
      <c r="AN33" s="73">
        <v>288.60000000000002</v>
      </c>
      <c r="AO33" s="73">
        <v>278.3</v>
      </c>
      <c r="AP33" s="73">
        <v>268</v>
      </c>
      <c r="AQ33" s="73">
        <v>253.10000000000002</v>
      </c>
      <c r="AR33" s="73">
        <v>238.2</v>
      </c>
      <c r="AS33" s="73">
        <v>227.7</v>
      </c>
      <c r="AT33" s="73">
        <v>217.19999999999996</v>
      </c>
      <c r="AU33" s="73">
        <v>209.43999999999997</v>
      </c>
      <c r="AV33" s="73">
        <v>201.67999999999998</v>
      </c>
      <c r="AW33" s="73">
        <v>193.92</v>
      </c>
      <c r="AX33" s="73">
        <v>186.16</v>
      </c>
      <c r="AY33" s="73">
        <v>178.40000000000003</v>
      </c>
      <c r="AZ33" s="73">
        <v>177.86</v>
      </c>
      <c r="BA33" s="73">
        <v>177.32000000000002</v>
      </c>
      <c r="BB33" s="73">
        <v>176.78</v>
      </c>
      <c r="BC33" s="73">
        <v>176.24</v>
      </c>
      <c r="BD33" s="73">
        <v>175.70000000000002</v>
      </c>
      <c r="BE33" s="73">
        <v>178.42000000000002</v>
      </c>
      <c r="BF33" s="73">
        <v>181.14000000000001</v>
      </c>
      <c r="BG33" s="73">
        <v>183.86</v>
      </c>
      <c r="BH33" s="73">
        <v>186.58</v>
      </c>
      <c r="BI33" s="73">
        <v>189.3</v>
      </c>
      <c r="BJ33" s="73">
        <v>189.04</v>
      </c>
      <c r="BK33" s="73">
        <v>188.78</v>
      </c>
      <c r="BL33" s="73">
        <v>188.51999999999998</v>
      </c>
      <c r="BM33" s="73">
        <v>188.26</v>
      </c>
      <c r="BN33" s="73">
        <v>188</v>
      </c>
    </row>
    <row r="34" spans="2:66" x14ac:dyDescent="0.35">
      <c r="B34" s="74" t="s">
        <v>101</v>
      </c>
      <c r="C34" s="73">
        <f t="shared" si="0"/>
        <v>517.473175728</v>
      </c>
      <c r="D34" s="73">
        <f>SUM($AK34:AL34)/D$4</f>
        <v>483.54431310666666</v>
      </c>
      <c r="E34" s="73">
        <f>SUM($AK34:AM34)/E$4</f>
        <v>449.61545048533327</v>
      </c>
      <c r="F34" s="73">
        <f>SUM($AK34:AN34)/F$4</f>
        <v>415.68658786399993</v>
      </c>
      <c r="G34" s="73">
        <f>SUM($AK34:AO34)/G$4</f>
        <v>384.67927029119994</v>
      </c>
      <c r="H34" s="73">
        <f>SUM($AK34:AP34)/H$4</f>
        <v>355.1327252426666</v>
      </c>
      <c r="I34" s="73">
        <f>SUM($AK34:AQ34)/I$4</f>
        <v>326.73519306514282</v>
      </c>
      <c r="J34" s="73">
        <f>SUM($AK34:AR34)/J$4</f>
        <v>299.05579393199997</v>
      </c>
      <c r="K34" s="73">
        <f>SUM($AK34:AS34)/K$4</f>
        <v>276.14403905066661</v>
      </c>
      <c r="L34" s="73">
        <f>SUM($AK34:AT34)/L$4</f>
        <v>256.56963514559999</v>
      </c>
      <c r="M34" s="73">
        <f>SUM($AK34:AU34)/M$4</f>
        <v>239.54512285963636</v>
      </c>
      <c r="N34" s="73">
        <f>SUM($AK34:AV34)/N$4</f>
        <v>224.43302928799997</v>
      </c>
      <c r="O34" s="73">
        <f>SUM($AK34:AW34)/O$4</f>
        <v>210.7920270350769</v>
      </c>
      <c r="P34" s="73">
        <f>SUM($AK34:AX34)/P$4</f>
        <v>198.30688224685713</v>
      </c>
      <c r="Q34" s="73">
        <f>SUM($AK34:AY34)/Q$4</f>
        <v>186.74642343039997</v>
      </c>
      <c r="R34" s="73">
        <f>SUM($AK34:AZ34)/R$4</f>
        <v>176.48852196599998</v>
      </c>
      <c r="S34" s="73">
        <f>SUM($AK34:BA34)/S$4</f>
        <v>167.3033147915294</v>
      </c>
      <c r="T34" s="73">
        <f>SUM($AK34:BB34)/T$4</f>
        <v>159.01201952533333</v>
      </c>
      <c r="U34" s="73">
        <f>SUM($AK34:BC34)/U$4</f>
        <v>151.47349218189473</v>
      </c>
      <c r="V34" s="73">
        <f>SUM($AK34:BD34)/V$4</f>
        <v>144.57481757279999</v>
      </c>
      <c r="W34" s="73">
        <f>SUM($AK34:BE34)/W$4</f>
        <v>138.30458816457144</v>
      </c>
      <c r="X34" s="73">
        <f>SUM($AK34:BF34)/X$4</f>
        <v>132.57710688436364</v>
      </c>
      <c r="Y34" s="73">
        <f>SUM($AK34:BG34)/Y$4</f>
        <v>127.32158049808696</v>
      </c>
      <c r="Z34" s="73">
        <f>SUM($AK34:BH34)/Z$4</f>
        <v>122.479014644</v>
      </c>
      <c r="AA34" s="73">
        <f>SUM($AK34:BI34)/AA$4</f>
        <v>117.99985405824</v>
      </c>
      <c r="AB34" s="73">
        <f>SUM($AK34:BJ34)/AB$4</f>
        <v>113.78447505600001</v>
      </c>
      <c r="AC34" s="73">
        <f>SUM($AK34:BK34)/AC$4</f>
        <v>109.80356857244445</v>
      </c>
      <c r="AD34" s="73">
        <f>SUM($AK34:BL34)/AD$4</f>
        <v>106.032012552</v>
      </c>
      <c r="AE34" s="73">
        <f>SUM($AK34:BM34)/AE$4</f>
        <v>102.44815005020689</v>
      </c>
      <c r="AF34" s="73">
        <f>SUM($AK34:BN34)/AF$4</f>
        <v>99.033211715199997</v>
      </c>
      <c r="AJ34" s="74" t="s">
        <v>101</v>
      </c>
      <c r="AK34" s="73">
        <v>517.473175728</v>
      </c>
      <c r="AL34" s="73">
        <v>449.61545048533333</v>
      </c>
      <c r="AM34" s="73">
        <v>381.7577252426666</v>
      </c>
      <c r="AN34" s="73">
        <v>313.89999999999992</v>
      </c>
      <c r="AO34" s="73">
        <v>260.64999999999998</v>
      </c>
      <c r="AP34" s="73">
        <v>207.39999999999998</v>
      </c>
      <c r="AQ34" s="73">
        <v>156.35</v>
      </c>
      <c r="AR34" s="73">
        <v>105.30000000000001</v>
      </c>
      <c r="AS34" s="73">
        <v>92.850000000000009</v>
      </c>
      <c r="AT34" s="73">
        <v>80.400000000000006</v>
      </c>
      <c r="AU34" s="73">
        <v>69.300000000000011</v>
      </c>
      <c r="AV34" s="73">
        <v>58.20000000000001</v>
      </c>
      <c r="AW34" s="73">
        <v>47.100000000000009</v>
      </c>
      <c r="AX34" s="73">
        <v>36.000000000000007</v>
      </c>
      <c r="AY34" s="73">
        <v>24.900000000000002</v>
      </c>
      <c r="AZ34" s="73">
        <v>22.620000000000005</v>
      </c>
      <c r="BA34" s="73">
        <v>20.340000000000003</v>
      </c>
      <c r="BB34" s="73">
        <v>18.060000000000002</v>
      </c>
      <c r="BC34" s="73">
        <v>15.780000000000005</v>
      </c>
      <c r="BD34" s="73">
        <v>13.500000000000004</v>
      </c>
      <c r="BE34" s="73">
        <v>12.900000000000004</v>
      </c>
      <c r="BF34" s="73">
        <v>12.300000000000002</v>
      </c>
      <c r="BG34" s="73">
        <v>11.700000000000003</v>
      </c>
      <c r="BH34" s="73">
        <v>11.100000000000001</v>
      </c>
      <c r="BI34" s="73">
        <v>10.499999999999998</v>
      </c>
      <c r="BJ34" s="73">
        <v>8.3999999999999986</v>
      </c>
      <c r="BK34" s="73">
        <v>6.3000000000000007</v>
      </c>
      <c r="BL34" s="73">
        <v>4.2000000000000011</v>
      </c>
      <c r="BM34" s="73">
        <v>2.1000000000000014</v>
      </c>
      <c r="BN34" s="73">
        <v>3.5527136788005009E-15</v>
      </c>
    </row>
    <row r="35" spans="2:66" x14ac:dyDescent="0.35">
      <c r="B35" s="74" t="s">
        <v>102</v>
      </c>
      <c r="C35" s="73">
        <f t="shared" si="0"/>
        <v>325.16377548800006</v>
      </c>
      <c r="D35" s="73">
        <f>SUM($AK35:AL35)/D$4</f>
        <v>314.50314624000004</v>
      </c>
      <c r="E35" s="73">
        <f>SUM($AK35:AM35)/E$4</f>
        <v>303.84251699200007</v>
      </c>
      <c r="F35" s="73">
        <f>SUM($AK35:AN35)/F$4</f>
        <v>293.18188774400005</v>
      </c>
      <c r="G35" s="73">
        <f>SUM($AK35:AO35)/G$4</f>
        <v>283.81551019520003</v>
      </c>
      <c r="H35" s="73">
        <f>SUM($AK35:AP35)/H$4</f>
        <v>275.09625849600002</v>
      </c>
      <c r="I35" s="73">
        <f>SUM($AK35:AQ35)/I$4</f>
        <v>264.58965013942856</v>
      </c>
      <c r="J35" s="73">
        <f>SUM($AK35:AR35)/J$4</f>
        <v>252.96594387200003</v>
      </c>
      <c r="K35" s="73">
        <f>SUM($AK35:AS35)/K$4</f>
        <v>242.05861677511115</v>
      </c>
      <c r="L35" s="73">
        <f>SUM($AK35:AT35)/L$4</f>
        <v>231.65275509760005</v>
      </c>
      <c r="M35" s="73">
        <f>SUM($AK35:AU35)/M$4</f>
        <v>222.49705008872732</v>
      </c>
      <c r="N35" s="73">
        <f>SUM($AK35:AV35)/N$4</f>
        <v>214.27896258133339</v>
      </c>
      <c r="O35" s="73">
        <f>SUM($AK35:AW35)/O$4</f>
        <v>206.78211930584621</v>
      </c>
      <c r="P35" s="73">
        <f>SUM($AK35:AX35)/P$4</f>
        <v>199.85196792685721</v>
      </c>
      <c r="Q35" s="73">
        <f>SUM($AK35:AY35)/Q$4</f>
        <v>193.37517006506673</v>
      </c>
      <c r="R35" s="73">
        <f>SUM($AK35:AZ35)/R$4</f>
        <v>187.25172193600005</v>
      </c>
      <c r="S35" s="73">
        <f>SUM($AK35:BA35)/S$4</f>
        <v>181.41926770447063</v>
      </c>
      <c r="T35" s="73">
        <f>SUM($AK35:BB35)/T$4</f>
        <v>175.82930838755561</v>
      </c>
      <c r="U35" s="73">
        <f>SUM($AK35:BC35)/U$4</f>
        <v>170.44355531452638</v>
      </c>
      <c r="V35" s="73">
        <f>SUM($AK35:BD35)/V$4</f>
        <v>165.23137754880003</v>
      </c>
      <c r="W35" s="73">
        <f>SUM($AK35:BE35)/W$4</f>
        <v>160.30512147504766</v>
      </c>
      <c r="X35" s="73">
        <f>SUM($AK35:BF35)/X$4</f>
        <v>155.6257977716364</v>
      </c>
      <c r="Y35" s="73">
        <f>SUM($AK35:BG35)/Y$4</f>
        <v>151.16119786852178</v>
      </c>
      <c r="Z35" s="73">
        <f>SUM($AK35:BH35)/Z$4</f>
        <v>146.88448129066671</v>
      </c>
      <c r="AA35" s="73">
        <f>SUM($AK35:BI35)/AA$4</f>
        <v>142.77310203904005</v>
      </c>
      <c r="AB35" s="73">
        <f>SUM($AK35:BJ35)/AB$4</f>
        <v>139.15875196061543</v>
      </c>
      <c r="AC35" s="73">
        <f>SUM($AK35:BK35)/AC$4</f>
        <v>135.98620559170374</v>
      </c>
      <c r="AD35" s="73">
        <f>SUM($AK35:BL35)/AD$4</f>
        <v>133.20812682057147</v>
      </c>
      <c r="AE35" s="73">
        <f>SUM($AK35:BM35)/AE$4</f>
        <v>130.78370865434488</v>
      </c>
      <c r="AF35" s="73">
        <f>SUM($AK35:BN35)/AF$4</f>
        <v>128.67758503253336</v>
      </c>
      <c r="AJ35" s="74" t="s">
        <v>102</v>
      </c>
      <c r="AK35" s="73">
        <v>325.16377548800006</v>
      </c>
      <c r="AL35" s="73">
        <v>303.84251699200001</v>
      </c>
      <c r="AM35" s="73">
        <v>282.52125849600003</v>
      </c>
      <c r="AN35" s="73">
        <v>261.2</v>
      </c>
      <c r="AO35" s="73">
        <v>246.35000000000002</v>
      </c>
      <c r="AP35" s="73">
        <v>231.50000000000003</v>
      </c>
      <c r="AQ35" s="73">
        <v>201.55000000000004</v>
      </c>
      <c r="AR35" s="73">
        <v>171.60000000000002</v>
      </c>
      <c r="AS35" s="73">
        <v>154.80000000000001</v>
      </c>
      <c r="AT35" s="73">
        <v>137.99999999999997</v>
      </c>
      <c r="AU35" s="73">
        <v>130.94</v>
      </c>
      <c r="AV35" s="73">
        <v>123.88</v>
      </c>
      <c r="AW35" s="73">
        <v>116.82</v>
      </c>
      <c r="AX35" s="73">
        <v>109.76</v>
      </c>
      <c r="AY35" s="73">
        <v>102.70000000000003</v>
      </c>
      <c r="AZ35" s="73">
        <v>95.40000000000002</v>
      </c>
      <c r="BA35" s="73">
        <v>88.100000000000023</v>
      </c>
      <c r="BB35" s="73">
        <v>80.800000000000011</v>
      </c>
      <c r="BC35" s="73">
        <v>73.500000000000014</v>
      </c>
      <c r="BD35" s="73">
        <v>66.200000000000017</v>
      </c>
      <c r="BE35" s="73">
        <v>61.780000000000015</v>
      </c>
      <c r="BF35" s="73">
        <v>57.360000000000014</v>
      </c>
      <c r="BG35" s="73">
        <v>52.940000000000012</v>
      </c>
      <c r="BH35" s="73">
        <v>48.52000000000001</v>
      </c>
      <c r="BI35" s="73">
        <v>44.099999999999994</v>
      </c>
      <c r="BJ35" s="73">
        <v>48.8</v>
      </c>
      <c r="BK35" s="73">
        <v>53.499999999999993</v>
      </c>
      <c r="BL35" s="73">
        <v>58.199999999999989</v>
      </c>
      <c r="BM35" s="73">
        <v>62.899999999999991</v>
      </c>
      <c r="BN35" s="73">
        <v>67.599999999999994</v>
      </c>
    </row>
    <row r="36" spans="2:66" x14ac:dyDescent="0.35">
      <c r="B36" s="74" t="s">
        <v>103</v>
      </c>
      <c r="C36" s="73">
        <f t="shared" si="0"/>
        <v>207.30106943200002</v>
      </c>
      <c r="D36" s="73">
        <f>SUM($AK36:AL36)/D$4</f>
        <v>210.88422452666669</v>
      </c>
      <c r="E36" s="73">
        <f>SUM($AK36:AM36)/E$4</f>
        <v>214.46737962133338</v>
      </c>
      <c r="F36" s="73">
        <f>SUM($AK36:AN36)/F$4</f>
        <v>218.05053471600002</v>
      </c>
      <c r="G36" s="73">
        <f>SUM($AK36:AO36)/G$4</f>
        <v>213.7904277728</v>
      </c>
      <c r="H36" s="73">
        <f>SUM($AK36:AP36)/H$4</f>
        <v>205.60868981066668</v>
      </c>
      <c r="I36" s="73">
        <f>SUM($AK36:AQ36)/I$4</f>
        <v>198.28601983771429</v>
      </c>
      <c r="J36" s="73">
        <f>SUM($AK36:AR36)/J$4</f>
        <v>191.500267358</v>
      </c>
      <c r="K36" s="73">
        <f>SUM($AK36:AS36)/K$4</f>
        <v>181.56134876266665</v>
      </c>
      <c r="L36" s="73">
        <f>SUM($AK36:AT36)/L$4</f>
        <v>169.41521388639998</v>
      </c>
      <c r="M36" s="73">
        <f>SUM($AK36:AU36)/M$4</f>
        <v>158.92655807854544</v>
      </c>
      <c r="N36" s="73">
        <f>SUM($AK36:AV36)/N$4</f>
        <v>149.68101157199999</v>
      </c>
      <c r="O36" s="73">
        <f>SUM($AK36:AW36)/O$4</f>
        <v>141.39170298953846</v>
      </c>
      <c r="P36" s="73">
        <f>SUM($AK36:AX36)/P$4</f>
        <v>133.85372420457142</v>
      </c>
      <c r="Q36" s="73">
        <f>SUM($AK36:AY36)/Q$4</f>
        <v>126.91680925759998</v>
      </c>
      <c r="R36" s="73">
        <f>SUM($AK36:AZ36)/R$4</f>
        <v>120.47450867899998</v>
      </c>
      <c r="S36" s="73">
        <f>SUM($AK36:BA36)/S$4</f>
        <v>114.43953758023527</v>
      </c>
      <c r="T36" s="73">
        <f>SUM($AK36:BB36)/T$4</f>
        <v>108.74400771466665</v>
      </c>
      <c r="U36" s="73">
        <f>SUM($AK36:BC36)/U$4</f>
        <v>103.33432309810524</v>
      </c>
      <c r="V36" s="73">
        <f>SUM($AK36:BD36)/V$4</f>
        <v>98.167606943199985</v>
      </c>
      <c r="W36" s="73">
        <f>SUM($AK36:BE36)/W$4</f>
        <v>93.4929589935238</v>
      </c>
      <c r="X36" s="73">
        <f>SUM($AK36:BF36)/X$4</f>
        <v>89.243279039272707</v>
      </c>
      <c r="Y36" s="73">
        <f>SUM($AK36:BG36)/Y$4</f>
        <v>85.363136472347819</v>
      </c>
      <c r="Z36" s="73">
        <f>SUM($AK36:BH36)/Z$4</f>
        <v>81.806339119333316</v>
      </c>
      <c r="AA36" s="73">
        <f>SUM($AK36:BI36)/AA$4</f>
        <v>78.534085554559994</v>
      </c>
      <c r="AB36" s="73">
        <f>SUM($AK36:BJ36)/AB$4</f>
        <v>75.513543802461527</v>
      </c>
      <c r="AC36" s="73">
        <f>SUM($AK36:BK36)/AC$4</f>
        <v>72.716745883851843</v>
      </c>
      <c r="AD36" s="73">
        <f>SUM($AK36:BL36)/AD$4</f>
        <v>70.119719245142846</v>
      </c>
      <c r="AE36" s="73">
        <f>SUM($AK36:BM36)/AE$4</f>
        <v>67.701797891862057</v>
      </c>
      <c r="AF36" s="73">
        <f>SUM($AK36:BN36)/AF$4</f>
        <v>65.445071295466661</v>
      </c>
      <c r="AJ36" s="74" t="s">
        <v>103</v>
      </c>
      <c r="AK36" s="73">
        <v>207.30106943200002</v>
      </c>
      <c r="AL36" s="73">
        <v>214.46737962133335</v>
      </c>
      <c r="AM36" s="73">
        <v>221.63368981066668</v>
      </c>
      <c r="AN36" s="73">
        <v>228.8</v>
      </c>
      <c r="AO36" s="73">
        <v>196.75</v>
      </c>
      <c r="AP36" s="73">
        <v>164.7</v>
      </c>
      <c r="AQ36" s="73">
        <v>154.35</v>
      </c>
      <c r="AR36" s="73">
        <v>144</v>
      </c>
      <c r="AS36" s="73">
        <v>102.05000000000001</v>
      </c>
      <c r="AT36" s="73">
        <v>60.100000000000023</v>
      </c>
      <c r="AU36" s="73">
        <v>54.04000000000002</v>
      </c>
      <c r="AV36" s="73">
        <v>47.980000000000011</v>
      </c>
      <c r="AW36" s="73">
        <v>41.920000000000009</v>
      </c>
      <c r="AX36" s="73">
        <v>35.860000000000007</v>
      </c>
      <c r="AY36" s="73">
        <v>29.79999999999999</v>
      </c>
      <c r="AZ36" s="73">
        <v>23.839999999999993</v>
      </c>
      <c r="BA36" s="73">
        <v>17.879999999999995</v>
      </c>
      <c r="BB36" s="73">
        <v>11.919999999999995</v>
      </c>
      <c r="BC36" s="73">
        <v>5.9599999999999937</v>
      </c>
      <c r="BD36" s="73">
        <v>0</v>
      </c>
      <c r="BE36" s="73">
        <v>0</v>
      </c>
      <c r="BF36" s="73">
        <v>0</v>
      </c>
      <c r="BG36" s="73">
        <v>0</v>
      </c>
      <c r="BH36" s="73">
        <v>0</v>
      </c>
      <c r="BI36" s="73">
        <v>0</v>
      </c>
      <c r="BJ36" s="73">
        <v>0</v>
      </c>
      <c r="BK36" s="73">
        <v>0</v>
      </c>
      <c r="BL36" s="73">
        <v>0</v>
      </c>
      <c r="BM36" s="73">
        <v>0</v>
      </c>
      <c r="BN36" s="73">
        <v>0</v>
      </c>
    </row>
    <row r="37" spans="2:66" x14ac:dyDescent="0.35">
      <c r="B37" s="74" t="s">
        <v>104</v>
      </c>
      <c r="C37" s="73">
        <f t="shared" si="0"/>
        <v>551.04986993599994</v>
      </c>
      <c r="D37" s="73">
        <f>SUM($AK37:AL37)/D$4</f>
        <v>554.8582249466665</v>
      </c>
      <c r="E37" s="73">
        <f>SUM($AK37:AM37)/E$4</f>
        <v>558.66657995733317</v>
      </c>
      <c r="F37" s="73">
        <f>SUM($AK37:AN37)/F$4</f>
        <v>562.47493496799984</v>
      </c>
      <c r="G37" s="73">
        <f>SUM($AK37:AO37)/G$4</f>
        <v>560.34994797439981</v>
      </c>
      <c r="H37" s="73">
        <f>SUM($AK37:AP37)/H$4</f>
        <v>555.25828997866654</v>
      </c>
      <c r="I37" s="73">
        <f>SUM($AK37:AQ37)/I$4</f>
        <v>541.36424855314272</v>
      </c>
      <c r="J37" s="73">
        <f>SUM($AK37:AR37)/J$4</f>
        <v>521.96871748399985</v>
      </c>
      <c r="K37" s="73">
        <f>SUM($AK37:AS37)/K$4</f>
        <v>502.77219331911095</v>
      </c>
      <c r="L37" s="73">
        <f>SUM($AK37:AT37)/L$4</f>
        <v>483.71497398719987</v>
      </c>
      <c r="M37" s="73">
        <f>SUM($AK37:AU37)/M$4</f>
        <v>467.48633998836345</v>
      </c>
      <c r="N37" s="73">
        <f>SUM($AK37:AV37)/N$4</f>
        <v>453.37914498933316</v>
      </c>
      <c r="O37" s="73">
        <f>SUM($AK37:AW37)/O$4</f>
        <v>440.90382614399982</v>
      </c>
      <c r="P37" s="73">
        <f>SUM($AK37:AX37)/P$4</f>
        <v>429.71069570514271</v>
      </c>
      <c r="Q37" s="73">
        <f>SUM($AK37:AY37)/Q$4</f>
        <v>419.5433159914665</v>
      </c>
      <c r="R37" s="73">
        <f>SUM($AK37:AZ37)/R$4</f>
        <v>409.69685874199985</v>
      </c>
      <c r="S37" s="73">
        <f>SUM($AK37:BA37)/S$4</f>
        <v>400.11469058070577</v>
      </c>
      <c r="T37" s="73">
        <f>SUM($AK37:BB37)/T$4</f>
        <v>390.75276332622212</v>
      </c>
      <c r="U37" s="73">
        <f>SUM($AK37:BC37)/U$4</f>
        <v>381.57630209852618</v>
      </c>
      <c r="V37" s="73">
        <f>SUM($AK37:BD37)/V$4</f>
        <v>372.55748699359987</v>
      </c>
      <c r="W37" s="73">
        <f>SUM($AK37:BE37)/W$4</f>
        <v>364.43951142247607</v>
      </c>
      <c r="X37" s="73">
        <f>SUM($AK37:BF37)/X$4</f>
        <v>357.09953363054535</v>
      </c>
      <c r="Y37" s="73">
        <f>SUM($AK37:BG37)/Y$4</f>
        <v>350.43607564660857</v>
      </c>
      <c r="Z37" s="73">
        <f>SUM($AK37:BH37)/Z$4</f>
        <v>344.36457249466656</v>
      </c>
      <c r="AA37" s="73">
        <f>SUM($AK37:BI37)/AA$4</f>
        <v>338.8139895948799</v>
      </c>
      <c r="AB37" s="73">
        <f>SUM($AK37:BJ37)/AB$4</f>
        <v>333.90652845661526</v>
      </c>
      <c r="AC37" s="73">
        <f>SUM($AK37:BK37)/AC$4</f>
        <v>329.57073110637026</v>
      </c>
      <c r="AD37" s="73">
        <f>SUM($AK37:BL37)/AD$4</f>
        <v>325.74534785257129</v>
      </c>
      <c r="AE37" s="73">
        <f>SUM($AK37:BM37)/AE$4</f>
        <v>322.37757723696535</v>
      </c>
      <c r="AF37" s="73">
        <f>SUM($AK37:BN37)/AF$4</f>
        <v>319.4216579957332</v>
      </c>
      <c r="AJ37" s="74" t="s">
        <v>104</v>
      </c>
      <c r="AK37" s="73">
        <v>551.04986993599994</v>
      </c>
      <c r="AL37" s="73">
        <v>558.66657995733317</v>
      </c>
      <c r="AM37" s="73">
        <v>566.28328997866652</v>
      </c>
      <c r="AN37" s="73">
        <v>573.89999999999986</v>
      </c>
      <c r="AO37" s="73">
        <v>551.84999999999991</v>
      </c>
      <c r="AP37" s="73">
        <v>529.79999999999995</v>
      </c>
      <c r="AQ37" s="73">
        <v>457.99999999999994</v>
      </c>
      <c r="AR37" s="73">
        <v>386.19999999999993</v>
      </c>
      <c r="AS37" s="73">
        <v>349.19999999999993</v>
      </c>
      <c r="AT37" s="73">
        <v>312.2</v>
      </c>
      <c r="AU37" s="73">
        <v>305.2</v>
      </c>
      <c r="AV37" s="73">
        <v>298.2</v>
      </c>
      <c r="AW37" s="73">
        <v>291.2</v>
      </c>
      <c r="AX37" s="73">
        <v>284.2</v>
      </c>
      <c r="AY37" s="73">
        <v>277.2</v>
      </c>
      <c r="AZ37" s="73">
        <v>262</v>
      </c>
      <c r="BA37" s="73">
        <v>246.79999999999998</v>
      </c>
      <c r="BB37" s="73">
        <v>231.6</v>
      </c>
      <c r="BC37" s="73">
        <v>216.4</v>
      </c>
      <c r="BD37" s="73">
        <v>201.19999999999996</v>
      </c>
      <c r="BE37" s="73">
        <v>202.07999999999996</v>
      </c>
      <c r="BF37" s="73">
        <v>202.95999999999998</v>
      </c>
      <c r="BG37" s="73">
        <v>203.83999999999997</v>
      </c>
      <c r="BH37" s="73">
        <v>204.71999999999997</v>
      </c>
      <c r="BI37" s="73">
        <v>205.59999999999997</v>
      </c>
      <c r="BJ37" s="73">
        <v>211.21999999999997</v>
      </c>
      <c r="BK37" s="73">
        <v>216.83999999999997</v>
      </c>
      <c r="BL37" s="73">
        <v>222.45999999999998</v>
      </c>
      <c r="BM37" s="73">
        <v>228.07999999999998</v>
      </c>
      <c r="BN37" s="73">
        <v>233.7</v>
      </c>
    </row>
    <row r="38" spans="2:66" x14ac:dyDescent="0.35">
      <c r="B38" s="74" t="s">
        <v>105</v>
      </c>
      <c r="C38" s="73">
        <f t="shared" si="0"/>
        <v>343.20811884</v>
      </c>
      <c r="D38" s="73">
        <f>SUM($AK38:AL38)/D$4</f>
        <v>307.6734323666667</v>
      </c>
      <c r="E38" s="73">
        <f>SUM($AK38:AM38)/E$4</f>
        <v>272.13874589333335</v>
      </c>
      <c r="F38" s="73">
        <f>SUM($AK38:AN38)/F$4</f>
        <v>236.60405942000003</v>
      </c>
      <c r="G38" s="73">
        <f>SUM($AK38:AO38)/G$4</f>
        <v>211.883247536</v>
      </c>
      <c r="H38" s="73">
        <f>SUM($AK38:AP38)/H$4</f>
        <v>192.56937294666668</v>
      </c>
      <c r="I38" s="73">
        <f>SUM($AK38:AQ38)/I$4</f>
        <v>176.32374823999999</v>
      </c>
      <c r="J38" s="73">
        <f>SUM($AK38:AR38)/J$4</f>
        <v>161.99577970999999</v>
      </c>
      <c r="K38" s="73">
        <f>SUM($AK38:AS38)/K$4</f>
        <v>149.91291529777777</v>
      </c>
      <c r="L38" s="73">
        <f>SUM($AK38:AT38)/L$4</f>
        <v>139.40162376799998</v>
      </c>
      <c r="M38" s="73">
        <f>SUM($AK38:AU38)/M$4</f>
        <v>130.57602160727271</v>
      </c>
      <c r="N38" s="73">
        <f>SUM($AK38:AV38)/N$4</f>
        <v>123.01468647333331</v>
      </c>
      <c r="O38" s="73">
        <f>SUM($AK38:AW38)/O$4</f>
        <v>116.42586443692305</v>
      </c>
      <c r="P38" s="73">
        <f>SUM($AK38:AX38)/P$4</f>
        <v>110.60115983428568</v>
      </c>
      <c r="Q38" s="73">
        <f>SUM($AK38:AY38)/Q$4</f>
        <v>105.38774917866664</v>
      </c>
      <c r="R38" s="73">
        <f>SUM($AK38:AZ38)/R$4</f>
        <v>100.69476485499997</v>
      </c>
      <c r="S38" s="73">
        <f>SUM($AK38:BA38)/S$4</f>
        <v>96.430366922352917</v>
      </c>
      <c r="T38" s="73">
        <f>SUM($AK38:BB38)/T$4</f>
        <v>92.523124315555535</v>
      </c>
      <c r="U38" s="73">
        <f>SUM($AK38:BC38)/U$4</f>
        <v>88.916644088421023</v>
      </c>
      <c r="V38" s="73">
        <f>SUM($AK38:BD38)/V$4</f>
        <v>85.565811883999984</v>
      </c>
      <c r="W38" s="73">
        <f>SUM($AK38:BE38)/W$4</f>
        <v>82.501725603809504</v>
      </c>
      <c r="X38" s="73">
        <f>SUM($AK38:BF38)/X$4</f>
        <v>79.685283530909075</v>
      </c>
      <c r="Y38" s="73">
        <f>SUM($AK38:BG38)/Y$4</f>
        <v>77.084184246956497</v>
      </c>
      <c r="Z38" s="73">
        <f>SUM($AK38:BH38)/Z$4</f>
        <v>74.671509903333316</v>
      </c>
      <c r="AA38" s="73">
        <f>SUM($AK38:BI38)/AA$4</f>
        <v>72.424649507199987</v>
      </c>
      <c r="AB38" s="73">
        <f>SUM($AK38:BJ38)/AB$4</f>
        <v>70.602932218461518</v>
      </c>
      <c r="AC38" s="73">
        <f>SUM($AK38:BK38)/AC$4</f>
        <v>69.159119914074054</v>
      </c>
      <c r="AD38" s="73">
        <f>SUM($AK38:BL38)/AD$4</f>
        <v>68.052722774285698</v>
      </c>
      <c r="AE38" s="73">
        <f>SUM($AK38:BM38)/AE$4</f>
        <v>67.248835782068952</v>
      </c>
      <c r="AF38" s="73">
        <f>SUM($AK38:BN38)/AF$4</f>
        <v>66.717207922666645</v>
      </c>
      <c r="AJ38" s="74" t="s">
        <v>105</v>
      </c>
      <c r="AK38" s="73">
        <v>343.20811884</v>
      </c>
      <c r="AL38" s="73">
        <v>272.13874589333335</v>
      </c>
      <c r="AM38" s="73">
        <v>201.06937294666668</v>
      </c>
      <c r="AN38" s="73">
        <v>130</v>
      </c>
      <c r="AO38" s="73">
        <v>113</v>
      </c>
      <c r="AP38" s="73">
        <v>96</v>
      </c>
      <c r="AQ38" s="73">
        <v>78.849999999999994</v>
      </c>
      <c r="AR38" s="73">
        <v>61.699999999999989</v>
      </c>
      <c r="AS38" s="73">
        <v>53.249999999999993</v>
      </c>
      <c r="AT38" s="73">
        <v>44.8</v>
      </c>
      <c r="AU38" s="73">
        <v>42.319999999999993</v>
      </c>
      <c r="AV38" s="73">
        <v>39.839999999999996</v>
      </c>
      <c r="AW38" s="73">
        <v>37.36</v>
      </c>
      <c r="AX38" s="73">
        <v>34.879999999999995</v>
      </c>
      <c r="AY38" s="73">
        <v>32.399999999999991</v>
      </c>
      <c r="AZ38" s="73">
        <v>30.299999999999994</v>
      </c>
      <c r="BA38" s="73">
        <v>28.199999999999996</v>
      </c>
      <c r="BB38" s="73">
        <v>26.099999999999994</v>
      </c>
      <c r="BC38" s="73">
        <v>23.999999999999996</v>
      </c>
      <c r="BD38" s="73">
        <v>21.9</v>
      </c>
      <c r="BE38" s="73">
        <v>21.22</v>
      </c>
      <c r="BF38" s="73">
        <v>20.54</v>
      </c>
      <c r="BG38" s="73">
        <v>19.86</v>
      </c>
      <c r="BH38" s="73">
        <v>19.18</v>
      </c>
      <c r="BI38" s="73">
        <v>18.500000000000007</v>
      </c>
      <c r="BJ38" s="73">
        <v>25.060000000000002</v>
      </c>
      <c r="BK38" s="73">
        <v>31.62</v>
      </c>
      <c r="BL38" s="73">
        <v>38.179999999999993</v>
      </c>
      <c r="BM38" s="73">
        <v>44.739999999999995</v>
      </c>
      <c r="BN38" s="73">
        <v>51.3</v>
      </c>
    </row>
    <row r="39" spans="2:66" x14ac:dyDescent="0.35">
      <c r="B39" s="74" t="s">
        <v>106</v>
      </c>
      <c r="C39" s="73">
        <f t="shared" si="0"/>
        <v>148.19712464800003</v>
      </c>
      <c r="D39" s="73">
        <f>SUM($AK39:AL39)/D$4</f>
        <v>140.89760387333337</v>
      </c>
      <c r="E39" s="73">
        <f>SUM($AK39:AM39)/E$4</f>
        <v>133.59808309866671</v>
      </c>
      <c r="F39" s="73">
        <f>SUM($AK39:AN39)/F$4</f>
        <v>126.29856232400002</v>
      </c>
      <c r="G39" s="73">
        <f>SUM($AK39:AO39)/G$4</f>
        <v>120.19884985920002</v>
      </c>
      <c r="H39" s="73">
        <f>SUM($AK39:AP39)/H$4</f>
        <v>114.69904154933336</v>
      </c>
      <c r="I39" s="73">
        <f>SUM($AK39:AQ39)/I$4</f>
        <v>109.38489275657146</v>
      </c>
      <c r="J39" s="73">
        <f>SUM($AK39:AR39)/J$4</f>
        <v>104.18678116200002</v>
      </c>
      <c r="K39" s="73">
        <f>SUM($AK39:AS39)/K$4</f>
        <v>99.29936103288891</v>
      </c>
      <c r="L39" s="73">
        <f>SUM($AK39:AT39)/L$4</f>
        <v>94.62942492960002</v>
      </c>
      <c r="M39" s="73">
        <f>SUM($AK39:AU39)/M$4</f>
        <v>90.695840845090927</v>
      </c>
      <c r="N39" s="73">
        <f>SUM($AK39:AV39)/N$4</f>
        <v>87.314520774666676</v>
      </c>
      <c r="O39" s="73">
        <f>SUM($AK39:AW39)/O$4</f>
        <v>84.3580191766154</v>
      </c>
      <c r="P39" s="73">
        <f>SUM($AK39:AX39)/P$4</f>
        <v>81.735303521142882</v>
      </c>
      <c r="Q39" s="73">
        <f>SUM($AK39:AY39)/Q$4</f>
        <v>79.379616619733341</v>
      </c>
      <c r="R39" s="73">
        <f>SUM($AK39:AZ39)/R$4</f>
        <v>76.738390581000004</v>
      </c>
      <c r="S39" s="73">
        <f>SUM($AK39:BA39)/S$4</f>
        <v>73.862014664470593</v>
      </c>
      <c r="T39" s="73">
        <f>SUM($AK39:BB39)/T$4</f>
        <v>70.789680516444434</v>
      </c>
      <c r="U39" s="73">
        <f>SUM($AK39:BC39)/U$4</f>
        <v>67.552328910315779</v>
      </c>
      <c r="V39" s="73">
        <f>SUM($AK39:BD39)/V$4</f>
        <v>64.174712464799995</v>
      </c>
      <c r="W39" s="73">
        <f>SUM($AK39:BE39)/W$4</f>
        <v>61.118773775999998</v>
      </c>
      <c r="X39" s="73">
        <f>SUM($AK39:BF39)/X$4</f>
        <v>58.340647695272722</v>
      </c>
      <c r="Y39" s="73">
        <f>SUM($AK39:BG39)/Y$4</f>
        <v>55.804097795478256</v>
      </c>
      <c r="Z39" s="73">
        <f>SUM($AK39:BH39)/Z$4</f>
        <v>53.478927053999996</v>
      </c>
      <c r="AA39" s="73">
        <f>SUM($AK39:BI39)/AA$4</f>
        <v>51.339769971839999</v>
      </c>
      <c r="AB39" s="73">
        <f>SUM($AK39:BJ39)/AB$4</f>
        <v>49.365163434461536</v>
      </c>
      <c r="AC39" s="73">
        <f>SUM($AK39:BK39)/AC$4</f>
        <v>47.536824048</v>
      </c>
      <c r="AD39" s="73">
        <f>SUM($AK39:BL39)/AD$4</f>
        <v>45.839080331999995</v>
      </c>
      <c r="AE39" s="73">
        <f>SUM($AK39:BM39)/AE$4</f>
        <v>44.258422389517236</v>
      </c>
      <c r="AF39" s="73">
        <f>SUM($AK39:BN39)/AF$4</f>
        <v>42.783141643199997</v>
      </c>
      <c r="AJ39" s="74" t="s">
        <v>106</v>
      </c>
      <c r="AK39" s="73">
        <v>148.19712464800003</v>
      </c>
      <c r="AL39" s="73">
        <v>133.59808309866668</v>
      </c>
      <c r="AM39" s="73">
        <v>118.99904154933336</v>
      </c>
      <c r="AN39" s="73">
        <v>104.4</v>
      </c>
      <c r="AO39" s="73">
        <v>95.800000000000011</v>
      </c>
      <c r="AP39" s="73">
        <v>87.200000000000017</v>
      </c>
      <c r="AQ39" s="73">
        <v>77.5</v>
      </c>
      <c r="AR39" s="73">
        <v>67.800000000000011</v>
      </c>
      <c r="AS39" s="73">
        <v>60.20000000000001</v>
      </c>
      <c r="AT39" s="73">
        <v>52.6</v>
      </c>
      <c r="AU39" s="73">
        <v>51.36</v>
      </c>
      <c r="AV39" s="73">
        <v>50.12</v>
      </c>
      <c r="AW39" s="73">
        <v>48.879999999999995</v>
      </c>
      <c r="AX39" s="73">
        <v>47.639999999999993</v>
      </c>
      <c r="AY39" s="73">
        <v>46.399999999999977</v>
      </c>
      <c r="AZ39" s="73">
        <v>37.119999999999983</v>
      </c>
      <c r="BA39" s="73">
        <v>27.839999999999989</v>
      </c>
      <c r="BB39" s="73">
        <v>18.559999999999995</v>
      </c>
      <c r="BC39" s="73">
        <v>9.2800000000000011</v>
      </c>
      <c r="BD39" s="73">
        <v>7.1054273576010019E-15</v>
      </c>
      <c r="BE39" s="73">
        <v>5.6843418860808018E-15</v>
      </c>
      <c r="BF39" s="73">
        <v>4.263256414560601E-15</v>
      </c>
      <c r="BG39" s="73">
        <v>2.8421709430404009E-15</v>
      </c>
      <c r="BH39" s="73">
        <v>1.4210854715202008E-15</v>
      </c>
      <c r="BI39" s="73">
        <v>0</v>
      </c>
      <c r="BJ39" s="73">
        <v>0</v>
      </c>
      <c r="BK39" s="73">
        <v>0</v>
      </c>
      <c r="BL39" s="73">
        <v>0</v>
      </c>
      <c r="BM39" s="73">
        <v>0</v>
      </c>
      <c r="BN39" s="73">
        <v>0</v>
      </c>
    </row>
    <row r="40" spans="2:66" x14ac:dyDescent="0.35">
      <c r="B40" s="74" t="s">
        <v>107</v>
      </c>
      <c r="C40" s="73">
        <f t="shared" si="0"/>
        <v>330.95750610399983</v>
      </c>
      <c r="D40" s="73">
        <f>SUM($AK40:AL40)/D$4</f>
        <v>339.39792175333321</v>
      </c>
      <c r="E40" s="73">
        <f>SUM($AK40:AM40)/E$4</f>
        <v>347.83833740266658</v>
      </c>
      <c r="F40" s="73">
        <f>SUM($AK40:AN40)/F$4</f>
        <v>356.27875305199996</v>
      </c>
      <c r="G40" s="73">
        <f>SUM($AK40:AO40)/G$4</f>
        <v>358.03300244159993</v>
      </c>
      <c r="H40" s="73">
        <f>SUM($AK40:AP40)/H$4</f>
        <v>356.44416870133335</v>
      </c>
      <c r="I40" s="73">
        <f>SUM($AK40:AQ40)/I$4</f>
        <v>352.80928745828572</v>
      </c>
      <c r="J40" s="73">
        <f>SUM($AK40:AR40)/J$4</f>
        <v>347.895626526</v>
      </c>
      <c r="K40" s="73">
        <f>SUM($AK40:AS40)/K$4</f>
        <v>342.88500135644449</v>
      </c>
      <c r="L40" s="73">
        <f>SUM($AK40:AT40)/L$4</f>
        <v>337.80650122079999</v>
      </c>
      <c r="M40" s="73">
        <f>SUM($AK40:AU40)/M$4</f>
        <v>333.10954656436365</v>
      </c>
      <c r="N40" s="73">
        <f>SUM($AK40:AV40)/N$4</f>
        <v>328.69875101733334</v>
      </c>
      <c r="O40" s="73">
        <f>SUM($AK40:AW40)/O$4</f>
        <v>324.50807786215387</v>
      </c>
      <c r="P40" s="73">
        <f>SUM($AK40:AX40)/P$4</f>
        <v>320.49035801485718</v>
      </c>
      <c r="Q40" s="73">
        <f>SUM($AK40:AY40)/Q$4</f>
        <v>316.61100081386672</v>
      </c>
      <c r="R40" s="73">
        <f>SUM($AK40:AZ40)/R$4</f>
        <v>312.83281326300005</v>
      </c>
      <c r="S40" s="73">
        <f>SUM($AK40:BA40)/S$4</f>
        <v>309.13794189458832</v>
      </c>
      <c r="T40" s="73">
        <f>SUM($AK40:BB40)/T$4</f>
        <v>305.5125006782223</v>
      </c>
      <c r="U40" s="73">
        <f>SUM($AK40:BC40)/U$4</f>
        <v>301.94552695831584</v>
      </c>
      <c r="V40" s="73">
        <f>SUM($AK40:BD40)/V$4</f>
        <v>298.42825061040008</v>
      </c>
      <c r="W40" s="73">
        <f>SUM($AK40:BE40)/W$4</f>
        <v>295.27642915276198</v>
      </c>
      <c r="X40" s="73">
        <f>SUM($AK40:BF40)/X$4</f>
        <v>292.44022782763642</v>
      </c>
      <c r="Y40" s="73">
        <f>SUM($AK40:BG40)/Y$4</f>
        <v>289.87847879165224</v>
      </c>
      <c r="Z40" s="73">
        <f>SUM($AK40:BH40)/Z$4</f>
        <v>287.55687550866674</v>
      </c>
      <c r="AA40" s="73">
        <f>SUM($AK40:BI40)/AA$4</f>
        <v>285.44660048832009</v>
      </c>
      <c r="AB40" s="73">
        <f>SUM($AK40:BJ40)/AB$4</f>
        <v>283.71865431569239</v>
      </c>
      <c r="AC40" s="73">
        <f>SUM($AK40:BK40)/AC$4</f>
        <v>282.33055600770376</v>
      </c>
      <c r="AD40" s="73">
        <f>SUM($AK40:BL40)/AD$4</f>
        <v>281.24589329314296</v>
      </c>
      <c r="AE40" s="73">
        <f>SUM($AK40:BM40)/AE$4</f>
        <v>280.43327628303456</v>
      </c>
      <c r="AF40" s="73">
        <f>SUM($AK40:BN40)/AF$4</f>
        <v>279.86550040693339</v>
      </c>
      <c r="AJ40" s="74" t="s">
        <v>107</v>
      </c>
      <c r="AK40" s="73">
        <v>330.95750610399983</v>
      </c>
      <c r="AL40" s="73">
        <v>347.83833740266658</v>
      </c>
      <c r="AM40" s="73">
        <v>364.71916870133327</v>
      </c>
      <c r="AN40" s="73">
        <v>381.6</v>
      </c>
      <c r="AO40" s="73">
        <v>365.05</v>
      </c>
      <c r="AP40" s="73">
        <v>348.5</v>
      </c>
      <c r="AQ40" s="73">
        <v>331</v>
      </c>
      <c r="AR40" s="73">
        <v>313.5</v>
      </c>
      <c r="AS40" s="73">
        <v>302.8</v>
      </c>
      <c r="AT40" s="73">
        <v>292.10000000000008</v>
      </c>
      <c r="AU40" s="73">
        <v>286.14000000000004</v>
      </c>
      <c r="AV40" s="73">
        <v>280.18000000000006</v>
      </c>
      <c r="AW40" s="73">
        <v>274.22000000000003</v>
      </c>
      <c r="AX40" s="73">
        <v>268.26000000000005</v>
      </c>
      <c r="AY40" s="73">
        <v>262.30000000000013</v>
      </c>
      <c r="AZ40" s="73">
        <v>256.16000000000008</v>
      </c>
      <c r="BA40" s="73">
        <v>250.02000000000007</v>
      </c>
      <c r="BB40" s="73">
        <v>243.88000000000005</v>
      </c>
      <c r="BC40" s="73">
        <v>237.74000000000004</v>
      </c>
      <c r="BD40" s="73">
        <v>231.60000000000002</v>
      </c>
      <c r="BE40" s="73">
        <v>232.24000000000004</v>
      </c>
      <c r="BF40" s="73">
        <v>232.88000000000002</v>
      </c>
      <c r="BG40" s="73">
        <v>233.52000000000004</v>
      </c>
      <c r="BH40" s="73">
        <v>234.16000000000003</v>
      </c>
      <c r="BI40" s="73">
        <v>234.8</v>
      </c>
      <c r="BJ40" s="73">
        <v>240.52</v>
      </c>
      <c r="BK40" s="73">
        <v>246.23999999999998</v>
      </c>
      <c r="BL40" s="73">
        <v>251.95999999999998</v>
      </c>
      <c r="BM40" s="73">
        <v>257.67999999999995</v>
      </c>
      <c r="BN40" s="73">
        <v>263.39999999999998</v>
      </c>
    </row>
    <row r="41" spans="2:66" x14ac:dyDescent="0.35">
      <c r="B41" s="74" t="s">
        <v>108</v>
      </c>
      <c r="C41" s="73">
        <f t="shared" si="0"/>
        <v>378.10431217600001</v>
      </c>
      <c r="D41" s="73">
        <f>SUM($AK41:AL41)/D$4</f>
        <v>353.77026014666666</v>
      </c>
      <c r="E41" s="73">
        <f>SUM($AK41:AM41)/E$4</f>
        <v>329.43620811733331</v>
      </c>
      <c r="F41" s="73">
        <f>SUM($AK41:AN41)/F$4</f>
        <v>305.10215608799996</v>
      </c>
      <c r="G41" s="73">
        <f>SUM($AK41:AO41)/G$4</f>
        <v>286.46172487039996</v>
      </c>
      <c r="H41" s="73">
        <f>SUM($AK41:AP41)/H$4</f>
        <v>270.66810405866664</v>
      </c>
      <c r="I41" s="73">
        <f>SUM($AK41:AQ41)/I$4</f>
        <v>258.77266062171424</v>
      </c>
      <c r="J41" s="73">
        <f>SUM($AK41:AR41)/J$4</f>
        <v>249.31357804399994</v>
      </c>
      <c r="K41" s="73">
        <f>SUM($AK41:AS41)/K$4</f>
        <v>240.49540270577771</v>
      </c>
      <c r="L41" s="73">
        <f>SUM($AK41:AT41)/L$4</f>
        <v>232.12586243519996</v>
      </c>
      <c r="M41" s="73">
        <f>SUM($AK41:AU41)/M$4</f>
        <v>222.52896585018178</v>
      </c>
      <c r="N41" s="73">
        <f>SUM($AK41:AV41)/N$4</f>
        <v>212.0115520293333</v>
      </c>
      <c r="O41" s="73">
        <f>SUM($AK41:AW41)/O$4</f>
        <v>200.7860480270769</v>
      </c>
      <c r="P41" s="73">
        <f>SUM($AK41:AX41)/P$4</f>
        <v>189.00418745371425</v>
      </c>
      <c r="Q41" s="73">
        <f>SUM($AK41:AY41)/Q$4</f>
        <v>176.77724162346664</v>
      </c>
      <c r="R41" s="73">
        <f>SUM($AK41:AZ41)/R$4</f>
        <v>166.08241402199997</v>
      </c>
      <c r="S41" s="73">
        <f>SUM($AK41:BA41)/S$4</f>
        <v>156.64933084423524</v>
      </c>
      <c r="T41" s="73">
        <f>SUM($AK41:BB41)/T$4</f>
        <v>148.26770135288885</v>
      </c>
      <c r="U41" s="73">
        <f>SUM($AK41:BC41)/U$4</f>
        <v>140.77150654484208</v>
      </c>
      <c r="V41" s="73">
        <f>SUM($AK41:BD41)/V$4</f>
        <v>134.02793121759998</v>
      </c>
      <c r="W41" s="73">
        <f>SUM($AK41:BE41)/W$4</f>
        <v>127.92755354057142</v>
      </c>
      <c r="X41" s="73">
        <f>SUM($AK41:BF41)/X$4</f>
        <v>122.38266474327271</v>
      </c>
      <c r="Y41" s="73">
        <f>SUM($AK41:BG41)/Y$4</f>
        <v>117.32080975443478</v>
      </c>
      <c r="Z41" s="73">
        <f>SUM($AK41:BH41)/Z$4</f>
        <v>112.68160934799999</v>
      </c>
      <c r="AA41" s="73">
        <f>SUM($AK41:BI41)/AA$4</f>
        <v>108.41434497408</v>
      </c>
      <c r="AB41" s="73">
        <f>SUM($AK41:BJ41)/AB$4</f>
        <v>104.4768701673846</v>
      </c>
      <c r="AC41" s="73">
        <f>SUM($AK41:BK41)/AC$4</f>
        <v>100.83254164266665</v>
      </c>
      <c r="AD41" s="73">
        <f>SUM($AK41:BL41)/AD$4</f>
        <v>97.449950869714272</v>
      </c>
      <c r="AE41" s="73">
        <f>SUM($AK41:BM41)/AE$4</f>
        <v>94.302021529379289</v>
      </c>
      <c r="AF41" s="73">
        <f>SUM($AK41:BN41)/AF$4</f>
        <v>91.365287478399978</v>
      </c>
      <c r="AJ41" s="74" t="s">
        <v>108</v>
      </c>
      <c r="AK41" s="73">
        <v>378.10431217600001</v>
      </c>
      <c r="AL41" s="73">
        <v>329.43620811733331</v>
      </c>
      <c r="AM41" s="73">
        <v>280.76810405866667</v>
      </c>
      <c r="AN41" s="73">
        <v>232.09999999999997</v>
      </c>
      <c r="AO41" s="73">
        <v>211.89999999999998</v>
      </c>
      <c r="AP41" s="73">
        <v>191.69999999999996</v>
      </c>
      <c r="AQ41" s="73">
        <v>187.39999999999998</v>
      </c>
      <c r="AR41" s="73">
        <v>183.09999999999997</v>
      </c>
      <c r="AS41" s="73">
        <v>169.95</v>
      </c>
      <c r="AT41" s="73">
        <v>156.80000000000001</v>
      </c>
      <c r="AU41" s="73">
        <v>126.56000000000002</v>
      </c>
      <c r="AV41" s="73">
        <v>96.320000000000022</v>
      </c>
      <c r="AW41" s="73">
        <v>66.080000000000013</v>
      </c>
      <c r="AX41" s="73">
        <v>35.840000000000003</v>
      </c>
      <c r="AY41" s="73">
        <v>5.6000000000000227</v>
      </c>
      <c r="AZ41" s="73">
        <v>5.6600000000000188</v>
      </c>
      <c r="BA41" s="73">
        <v>5.720000000000014</v>
      </c>
      <c r="BB41" s="73">
        <v>5.78000000000001</v>
      </c>
      <c r="BC41" s="73">
        <v>5.8400000000000052</v>
      </c>
      <c r="BD41" s="73">
        <v>5.9</v>
      </c>
      <c r="BE41" s="73">
        <v>5.9200000000000008</v>
      </c>
      <c r="BF41" s="73">
        <v>5.94</v>
      </c>
      <c r="BG41" s="73">
        <v>5.9600000000000009</v>
      </c>
      <c r="BH41" s="73">
        <v>5.98</v>
      </c>
      <c r="BI41" s="73">
        <v>6</v>
      </c>
      <c r="BJ41" s="73">
        <v>6.04</v>
      </c>
      <c r="BK41" s="73">
        <v>6.08</v>
      </c>
      <c r="BL41" s="73">
        <v>6.12</v>
      </c>
      <c r="BM41" s="73">
        <v>6.16</v>
      </c>
      <c r="BN41" s="73">
        <v>6.2</v>
      </c>
    </row>
    <row r="42" spans="2:66" x14ac:dyDescent="0.35">
      <c r="B42" s="74" t="s">
        <v>109</v>
      </c>
      <c r="C42" s="73">
        <f t="shared" si="0"/>
        <v>258.72615524800011</v>
      </c>
      <c r="D42" s="73">
        <f>SUM($AK42:AL42)/D$4</f>
        <v>260.98846270666672</v>
      </c>
      <c r="E42" s="73">
        <f>SUM($AK42:AM42)/E$4</f>
        <v>263.25077016533339</v>
      </c>
      <c r="F42" s="73">
        <f>SUM($AK42:AN42)/F$4</f>
        <v>265.51307762400006</v>
      </c>
      <c r="G42" s="73">
        <f>SUM($AK42:AO42)/G$4</f>
        <v>262.43046209920004</v>
      </c>
      <c r="H42" s="73">
        <f>SUM($AK42:AP42)/H$4</f>
        <v>256.67538508266671</v>
      </c>
      <c r="I42" s="73">
        <f>SUM($AK42:AQ42)/I$4</f>
        <v>245.90747292800003</v>
      </c>
      <c r="J42" s="73">
        <f>SUM($AK42:AR42)/J$4</f>
        <v>232.00653881200003</v>
      </c>
      <c r="K42" s="73">
        <f>SUM($AK42:AS42)/K$4</f>
        <v>219.00581227733335</v>
      </c>
      <c r="L42" s="73">
        <f>SUM($AK42:AT42)/L$4</f>
        <v>206.63523104960004</v>
      </c>
      <c r="M42" s="73">
        <f>SUM($AK42:AU42)/M$4</f>
        <v>195.7865736814546</v>
      </c>
      <c r="N42" s="73">
        <f>SUM($AK42:AV42)/N$4</f>
        <v>186.07935920800006</v>
      </c>
      <c r="O42" s="73">
        <f>SUM($AK42:AW42)/O$4</f>
        <v>177.25017773046162</v>
      </c>
      <c r="P42" s="73">
        <f>SUM($AK42:AX42)/P$4</f>
        <v>169.11087932114293</v>
      </c>
      <c r="Q42" s="73">
        <f>SUM($AK42:AY42)/Q$4</f>
        <v>161.52348736640008</v>
      </c>
      <c r="R42" s="73">
        <f>SUM($AK42:AZ42)/R$4</f>
        <v>154.7582694060001</v>
      </c>
      <c r="S42" s="73">
        <f>SUM($AK42:BA42)/S$4</f>
        <v>148.67013591152951</v>
      </c>
      <c r="T42" s="73">
        <f>SUM($AK42:BB42)/T$4</f>
        <v>143.14623947200008</v>
      </c>
      <c r="U42" s="73">
        <f>SUM($AK42:BC42)/U$4</f>
        <v>138.09749002610533</v>
      </c>
      <c r="V42" s="73">
        <f>SUM($AK42:BD42)/V$4</f>
        <v>133.45261552480005</v>
      </c>
      <c r="W42" s="73">
        <f>SUM($AK42:BE42)/W$4</f>
        <v>129.27201478552385</v>
      </c>
      <c r="X42" s="73">
        <f>SUM($AK42:BF42)/X$4</f>
        <v>125.49237774981822</v>
      </c>
      <c r="Y42" s="73">
        <f>SUM($AK42:BG42)/Y$4</f>
        <v>122.06140480417395</v>
      </c>
      <c r="Z42" s="73">
        <f>SUM($AK42:BH42)/Z$4</f>
        <v>118.93551293733337</v>
      </c>
      <c r="AA42" s="73">
        <f>SUM($AK42:BI42)/AA$4</f>
        <v>116.07809241984003</v>
      </c>
      <c r="AB42" s="73">
        <f>SUM($AK42:BJ42)/AB$4</f>
        <v>113.71201194215388</v>
      </c>
      <c r="AC42" s="73">
        <f>SUM($AK42:BK42)/AC$4</f>
        <v>111.78267816651854</v>
      </c>
      <c r="AD42" s="73">
        <f>SUM($AK42:BL42)/AD$4</f>
        <v>110.24329680342859</v>
      </c>
      <c r="AE42" s="73">
        <f>SUM($AK42:BM42)/AE$4</f>
        <v>109.05352794813794</v>
      </c>
      <c r="AF42" s="73">
        <f>SUM($AK42:BN42)/AF$4</f>
        <v>108.17841034986668</v>
      </c>
      <c r="AJ42" s="74" t="s">
        <v>109</v>
      </c>
      <c r="AK42" s="73">
        <v>258.72615524800011</v>
      </c>
      <c r="AL42" s="73">
        <v>263.25077016533339</v>
      </c>
      <c r="AM42" s="73">
        <v>267.77538508266673</v>
      </c>
      <c r="AN42" s="73">
        <v>272.30000000000007</v>
      </c>
      <c r="AO42" s="73">
        <v>250.1</v>
      </c>
      <c r="AP42" s="73">
        <v>227.9</v>
      </c>
      <c r="AQ42" s="73">
        <v>181.3</v>
      </c>
      <c r="AR42" s="73">
        <v>134.70000000000002</v>
      </c>
      <c r="AS42" s="73">
        <v>115</v>
      </c>
      <c r="AT42" s="73">
        <v>95.300000000000011</v>
      </c>
      <c r="AU42" s="73">
        <v>87.300000000000011</v>
      </c>
      <c r="AV42" s="73">
        <v>79.300000000000011</v>
      </c>
      <c r="AW42" s="73">
        <v>71.300000000000011</v>
      </c>
      <c r="AX42" s="73">
        <v>63.300000000000004</v>
      </c>
      <c r="AY42" s="73">
        <v>55.3</v>
      </c>
      <c r="AZ42" s="73">
        <v>53.279999999999994</v>
      </c>
      <c r="BA42" s="73">
        <v>51.26</v>
      </c>
      <c r="BB42" s="73">
        <v>49.239999999999995</v>
      </c>
      <c r="BC42" s="73">
        <v>47.22</v>
      </c>
      <c r="BD42" s="73">
        <v>45.2</v>
      </c>
      <c r="BE42" s="73">
        <v>45.660000000000004</v>
      </c>
      <c r="BF42" s="73">
        <v>46.12</v>
      </c>
      <c r="BG42" s="73">
        <v>46.58</v>
      </c>
      <c r="BH42" s="73">
        <v>47.04</v>
      </c>
      <c r="BI42" s="73">
        <v>47.500000000000007</v>
      </c>
      <c r="BJ42" s="73">
        <v>54.56</v>
      </c>
      <c r="BK42" s="73">
        <v>61.620000000000005</v>
      </c>
      <c r="BL42" s="73">
        <v>68.680000000000007</v>
      </c>
      <c r="BM42" s="73">
        <v>75.739999999999995</v>
      </c>
      <c r="BN42" s="73">
        <v>82.8</v>
      </c>
    </row>
    <row r="43" spans="2:66" x14ac:dyDescent="0.35">
      <c r="B43" s="74" t="s">
        <v>110</v>
      </c>
      <c r="C43" s="73">
        <f t="shared" si="0"/>
        <v>138.159133688</v>
      </c>
      <c r="D43" s="73">
        <f>SUM($AK43:AL43)/D$4</f>
        <v>153.76594474000001</v>
      </c>
      <c r="E43" s="73">
        <f>SUM($AK43:AM43)/E$4</f>
        <v>169.37275579200002</v>
      </c>
      <c r="F43" s="73">
        <f>SUM($AK43:AN43)/F$4</f>
        <v>184.97956684400003</v>
      </c>
      <c r="G43" s="73">
        <f>SUM($AK43:AO43)/G$4</f>
        <v>185.35365347520002</v>
      </c>
      <c r="H43" s="73">
        <f>SUM($AK43:AP43)/H$4</f>
        <v>178.11137789600002</v>
      </c>
      <c r="I43" s="73">
        <f>SUM($AK43:AQ43)/I$4</f>
        <v>168.98118105371432</v>
      </c>
      <c r="J43" s="73">
        <f>SUM($AK43:AR43)/J$4</f>
        <v>158.67103342200002</v>
      </c>
      <c r="K43" s="73">
        <f>SUM($AK43:AS43)/K$4</f>
        <v>148.52425193066668</v>
      </c>
      <c r="L43" s="73">
        <f>SUM($AK43:AT43)/L$4</f>
        <v>138.49182673760001</v>
      </c>
      <c r="M43" s="73">
        <f>SUM($AK43:AU43)/M$4</f>
        <v>130.10893339781819</v>
      </c>
      <c r="N43" s="73">
        <f>SUM($AK43:AV43)/N$4</f>
        <v>122.963188948</v>
      </c>
      <c r="O43" s="73">
        <f>SUM($AK43:AW43)/O$4</f>
        <v>116.76909749046155</v>
      </c>
      <c r="P43" s="73">
        <f>SUM($AK43:AX43)/P$4</f>
        <v>111.322733384</v>
      </c>
      <c r="Q43" s="73">
        <f>SUM($AK43:AY43)/Q$4</f>
        <v>106.47455115839999</v>
      </c>
      <c r="R43" s="73">
        <f>SUM($AK43:AZ43)/R$4</f>
        <v>102.02614171099999</v>
      </c>
      <c r="S43" s="73">
        <f>SUM($AK43:BA43)/S$4</f>
        <v>97.906956904470576</v>
      </c>
      <c r="T43" s="73">
        <f>SUM($AK43:BB43)/T$4</f>
        <v>94.062125965333337</v>
      </c>
      <c r="U43" s="73">
        <f>SUM($AK43:BC43)/U$4</f>
        <v>90.448329861894734</v>
      </c>
      <c r="V43" s="73">
        <f>SUM($AK43:BD43)/V$4</f>
        <v>87.0309133688</v>
      </c>
      <c r="W43" s="73">
        <f>SUM($AK43:BE43)/W$4</f>
        <v>83.924679398857137</v>
      </c>
      <c r="X43" s="73">
        <f>SUM($AK43:BF43)/X$4</f>
        <v>81.087193971636353</v>
      </c>
      <c r="Y43" s="73">
        <f>SUM($AK43:BG43)/Y$4</f>
        <v>78.483402929391303</v>
      </c>
      <c r="Z43" s="73">
        <f>SUM($AK43:BH43)/Z$4</f>
        <v>76.084094473999997</v>
      </c>
      <c r="AA43" s="73">
        <f>SUM($AK43:BI43)/AA$4</f>
        <v>73.864730695039995</v>
      </c>
      <c r="AB43" s="73">
        <f>SUM($AK43:BJ43)/AB$4</f>
        <v>71.963010283692313</v>
      </c>
      <c r="AC43" s="73">
        <f>SUM($AK43:BK43)/AC$4</f>
        <v>70.343639532444442</v>
      </c>
      <c r="AD43" s="73">
        <f>SUM($AK43:BL43)/AD$4</f>
        <v>68.976366691999999</v>
      </c>
      <c r="AE43" s="73">
        <f>SUM($AK43:BM43)/AE$4</f>
        <v>67.835112668137938</v>
      </c>
      <c r="AF43" s="73">
        <f>SUM($AK43:BN43)/AF$4</f>
        <v>66.897275579199999</v>
      </c>
      <c r="AJ43" s="74" t="s">
        <v>110</v>
      </c>
      <c r="AK43" s="73">
        <v>138.159133688</v>
      </c>
      <c r="AL43" s="73">
        <v>169.37275579200002</v>
      </c>
      <c r="AM43" s="73">
        <v>200.58637789600004</v>
      </c>
      <c r="AN43" s="73">
        <v>231.80000000000007</v>
      </c>
      <c r="AO43" s="73">
        <v>186.85000000000002</v>
      </c>
      <c r="AP43" s="73">
        <v>141.90000000000003</v>
      </c>
      <c r="AQ43" s="73">
        <v>114.20000000000002</v>
      </c>
      <c r="AR43" s="73">
        <v>86.5</v>
      </c>
      <c r="AS43" s="73">
        <v>67.349999999999994</v>
      </c>
      <c r="AT43" s="73">
        <v>48.2</v>
      </c>
      <c r="AU43" s="73">
        <v>46.280000000000008</v>
      </c>
      <c r="AV43" s="73">
        <v>44.360000000000007</v>
      </c>
      <c r="AW43" s="73">
        <v>42.440000000000005</v>
      </c>
      <c r="AX43" s="73">
        <v>40.52000000000001</v>
      </c>
      <c r="AY43" s="73">
        <v>38.600000000000009</v>
      </c>
      <c r="AZ43" s="73">
        <v>35.300000000000004</v>
      </c>
      <c r="BA43" s="73">
        <v>32.000000000000007</v>
      </c>
      <c r="BB43" s="73">
        <v>28.700000000000003</v>
      </c>
      <c r="BC43" s="73">
        <v>25.400000000000006</v>
      </c>
      <c r="BD43" s="73">
        <v>22.100000000000005</v>
      </c>
      <c r="BE43" s="73">
        <v>21.800000000000004</v>
      </c>
      <c r="BF43" s="73">
        <v>21.500000000000004</v>
      </c>
      <c r="BG43" s="73">
        <v>21.200000000000003</v>
      </c>
      <c r="BH43" s="73">
        <v>20.900000000000002</v>
      </c>
      <c r="BI43" s="73">
        <v>20.600000000000009</v>
      </c>
      <c r="BJ43" s="73">
        <v>24.420000000000005</v>
      </c>
      <c r="BK43" s="73">
        <v>28.240000000000006</v>
      </c>
      <c r="BL43" s="73">
        <v>32.06</v>
      </c>
      <c r="BM43" s="73">
        <v>35.880000000000003</v>
      </c>
      <c r="BN43" s="73">
        <v>39.700000000000003</v>
      </c>
    </row>
    <row r="44" spans="2:66" x14ac:dyDescent="0.35">
      <c r="B44" s="74" t="s">
        <v>111</v>
      </c>
      <c r="C44" s="73">
        <f t="shared" si="0"/>
        <v>318.71505802400003</v>
      </c>
      <c r="D44" s="73">
        <f>SUM($AK44:AL44)/D$4</f>
        <v>335.61254835333335</v>
      </c>
      <c r="E44" s="73">
        <f>SUM($AK44:AM44)/E$4</f>
        <v>352.51003868266667</v>
      </c>
      <c r="F44" s="73">
        <f>SUM($AK44:AN44)/F$4</f>
        <v>369.40752901200005</v>
      </c>
      <c r="G44" s="73">
        <f>SUM($AK44:AO44)/G$4</f>
        <v>368.93602320960002</v>
      </c>
      <c r="H44" s="73">
        <f>SUM($AK44:AP44)/H$4</f>
        <v>359.78001934133334</v>
      </c>
      <c r="I44" s="73">
        <f>SUM($AK44:AQ44)/I$4</f>
        <v>344.31858800685717</v>
      </c>
      <c r="J44" s="73">
        <f>SUM($AK44:AR44)/J$4</f>
        <v>324.916264506</v>
      </c>
      <c r="K44" s="73">
        <f>SUM($AK44:AS44)/K$4</f>
        <v>307.84779067200003</v>
      </c>
      <c r="L44" s="73">
        <f>SUM($AK44:AT44)/L$4</f>
        <v>292.41301160480003</v>
      </c>
      <c r="M44" s="73">
        <f>SUM($AK44:AU44)/M$4</f>
        <v>279.15182873163639</v>
      </c>
      <c r="N44" s="73">
        <f>SUM($AK44:AV44)/N$4</f>
        <v>267.52084300400003</v>
      </c>
      <c r="O44" s="73">
        <f>SUM($AK44:AW44)/O$4</f>
        <v>257.14385508061537</v>
      </c>
      <c r="P44" s="73">
        <f>SUM($AK44:AX44)/P$4</f>
        <v>247.75215114628571</v>
      </c>
      <c r="Q44" s="73">
        <f>SUM($AK44:AY44)/Q$4</f>
        <v>239.14867440319998</v>
      </c>
      <c r="R44" s="73">
        <f>SUM($AK44:AZ44)/R$4</f>
        <v>231.33313225299997</v>
      </c>
      <c r="S44" s="73">
        <f>SUM($AK44:BA44)/S$4</f>
        <v>224.1664774145882</v>
      </c>
      <c r="T44" s="73">
        <f>SUM($AK44:BB44)/T$4</f>
        <v>217.54056200266666</v>
      </c>
      <c r="U44" s="73">
        <f>SUM($AK44:BC44)/U$4</f>
        <v>211.37000610778946</v>
      </c>
      <c r="V44" s="73">
        <f>SUM($AK44:BD44)/V$4</f>
        <v>205.58650580240001</v>
      </c>
      <c r="W44" s="73">
        <f>SUM($AK44:BE44)/W$4</f>
        <v>200.18143409752381</v>
      </c>
      <c r="X44" s="73">
        <f>SUM($AK44:BF44)/X$4</f>
        <v>195.10318709309092</v>
      </c>
      <c r="Y44" s="73">
        <f>SUM($AK44:BG44)/Y$4</f>
        <v>190.30913548034783</v>
      </c>
      <c r="Z44" s="73">
        <f>SUM($AK44:BH44)/Z$4</f>
        <v>185.76375483533334</v>
      </c>
      <c r="AA44" s="73">
        <f>SUM($AK44:BI44)/AA$4</f>
        <v>181.43720464192003</v>
      </c>
      <c r="AB44" s="73">
        <f>SUM($AK44:BJ44)/AB$4</f>
        <v>177.57885061723078</v>
      </c>
      <c r="AC44" s="73">
        <f>SUM($AK44:BK44)/AC$4</f>
        <v>174.13667096474077</v>
      </c>
      <c r="AD44" s="73">
        <f>SUM($AK44:BL44)/AD$4</f>
        <v>171.06607557314288</v>
      </c>
      <c r="AE44" s="73">
        <f>SUM($AK44:BM44)/AE$4</f>
        <v>168.32862469131038</v>
      </c>
      <c r="AF44" s="73">
        <f>SUM($AK44:BN44)/AF$4</f>
        <v>165.89100386826669</v>
      </c>
      <c r="AJ44" s="74" t="s">
        <v>111</v>
      </c>
      <c r="AK44" s="73">
        <v>318.71505802400003</v>
      </c>
      <c r="AL44" s="73">
        <v>352.51003868266667</v>
      </c>
      <c r="AM44" s="73">
        <v>386.30501934133338</v>
      </c>
      <c r="AN44" s="73">
        <v>420.1</v>
      </c>
      <c r="AO44" s="73">
        <v>367.05</v>
      </c>
      <c r="AP44" s="73">
        <v>314</v>
      </c>
      <c r="AQ44" s="73">
        <v>251.55</v>
      </c>
      <c r="AR44" s="73">
        <v>189.10000000000002</v>
      </c>
      <c r="AS44" s="73">
        <v>171.3</v>
      </c>
      <c r="AT44" s="73">
        <v>153.49999999999997</v>
      </c>
      <c r="AU44" s="73">
        <v>146.54</v>
      </c>
      <c r="AV44" s="73">
        <v>139.57999999999998</v>
      </c>
      <c r="AW44" s="73">
        <v>132.61999999999998</v>
      </c>
      <c r="AX44" s="73">
        <v>125.65999999999998</v>
      </c>
      <c r="AY44" s="73">
        <v>118.69999999999997</v>
      </c>
      <c r="AZ44" s="73">
        <v>114.09999999999998</v>
      </c>
      <c r="BA44" s="73">
        <v>109.49999999999999</v>
      </c>
      <c r="BB44" s="73">
        <v>104.89999999999999</v>
      </c>
      <c r="BC44" s="73">
        <v>100.3</v>
      </c>
      <c r="BD44" s="73">
        <v>95.699999999999974</v>
      </c>
      <c r="BE44" s="73">
        <v>92.079999999999984</v>
      </c>
      <c r="BF44" s="73">
        <v>88.45999999999998</v>
      </c>
      <c r="BG44" s="73">
        <v>84.839999999999989</v>
      </c>
      <c r="BH44" s="73">
        <v>81.219999999999985</v>
      </c>
      <c r="BI44" s="73">
        <v>77.599999999999994</v>
      </c>
      <c r="BJ44" s="73">
        <v>81.12</v>
      </c>
      <c r="BK44" s="73">
        <v>84.64</v>
      </c>
      <c r="BL44" s="73">
        <v>88.16</v>
      </c>
      <c r="BM44" s="73">
        <v>91.68</v>
      </c>
      <c r="BN44" s="73">
        <v>95.2</v>
      </c>
    </row>
    <row r="45" spans="2:66" x14ac:dyDescent="0.35">
      <c r="B45" s="74" t="s">
        <v>112</v>
      </c>
      <c r="C45" s="73">
        <f t="shared" si="0"/>
        <v>390.198889264</v>
      </c>
      <c r="D45" s="73">
        <f>SUM($AK45:AL45)/D$4</f>
        <v>373.69907438666667</v>
      </c>
      <c r="E45" s="73">
        <f>SUM($AK45:AM45)/E$4</f>
        <v>357.19925950933333</v>
      </c>
      <c r="F45" s="73">
        <f>SUM($AK45:AN45)/F$4</f>
        <v>340.699444632</v>
      </c>
      <c r="G45" s="73">
        <f>SUM($AK45:AO45)/G$4</f>
        <v>322.92955570559997</v>
      </c>
      <c r="H45" s="73">
        <f>SUM($AK45:AP45)/H$4</f>
        <v>304.52462975466665</v>
      </c>
      <c r="I45" s="73">
        <f>SUM($AK45:AQ45)/I$4</f>
        <v>285.12825407542857</v>
      </c>
      <c r="J45" s="73">
        <f>SUM($AK45:AR45)/J$4</f>
        <v>265.11222231599999</v>
      </c>
      <c r="K45" s="73">
        <f>SUM($AK45:AS45)/K$4</f>
        <v>247.5941976142222</v>
      </c>
      <c r="L45" s="73">
        <f>SUM($AK45:AT45)/L$4</f>
        <v>231.82477785279997</v>
      </c>
      <c r="M45" s="73">
        <f>SUM($AK45:AU45)/M$4</f>
        <v>218.45707077527274</v>
      </c>
      <c r="N45" s="73">
        <f>SUM($AK45:AV45)/N$4</f>
        <v>206.89064821066665</v>
      </c>
      <c r="O45" s="73">
        <f>SUM($AK45:AW45)/O$4</f>
        <v>196.70982911753845</v>
      </c>
      <c r="P45" s="73">
        <f>SUM($AK45:AX45)/P$4</f>
        <v>187.6176984662857</v>
      </c>
      <c r="Q45" s="73">
        <f>SUM($AK45:AY45)/Q$4</f>
        <v>179.39651856853334</v>
      </c>
      <c r="R45" s="73">
        <f>SUM($AK45:AZ45)/R$4</f>
        <v>172.10923615800002</v>
      </c>
      <c r="S45" s="73">
        <f>SUM($AK45:BA45)/S$4</f>
        <v>165.59104579576473</v>
      </c>
      <c r="T45" s="73">
        <f>SUM($AK45:BB45)/T$4</f>
        <v>159.71376547377781</v>
      </c>
      <c r="U45" s="73">
        <f>SUM($AK45:BC45)/U$4</f>
        <v>154.37619886989478</v>
      </c>
      <c r="V45" s="73">
        <f>SUM($AK45:BD45)/V$4</f>
        <v>149.49738892640005</v>
      </c>
      <c r="W45" s="73">
        <f>SUM($AK45:BE45)/W$4</f>
        <v>145.07179897752386</v>
      </c>
      <c r="X45" s="73">
        <f>SUM($AK45:BF45)/X$4</f>
        <v>141.03762629672732</v>
      </c>
      <c r="Y45" s="73">
        <f>SUM($AK45:BG45)/Y$4</f>
        <v>137.34381645773917</v>
      </c>
      <c r="Z45" s="73">
        <f>SUM($AK45:BH45)/Z$4</f>
        <v>133.94782410533338</v>
      </c>
      <c r="AA45" s="73">
        <f>SUM($AK45:BI45)/AA$4</f>
        <v>130.81391114112003</v>
      </c>
      <c r="AB45" s="73">
        <f>SUM($AK45:BJ45)/AB$4</f>
        <v>128.23722225107696</v>
      </c>
      <c r="AC45" s="73">
        <f>SUM($AK45:BK45)/AC$4</f>
        <v>126.15584364918523</v>
      </c>
      <c r="AD45" s="73">
        <f>SUM($AK45:BL45)/AD$4</f>
        <v>124.51670637600004</v>
      </c>
      <c r="AE45" s="73">
        <f>SUM($AK45:BM45)/AE$4</f>
        <v>123.27406132855177</v>
      </c>
      <c r="AF45" s="73">
        <f>SUM($AK45:BN45)/AF$4</f>
        <v>122.38825928426671</v>
      </c>
      <c r="AJ45" s="74" t="s">
        <v>112</v>
      </c>
      <c r="AK45" s="73">
        <v>390.198889264</v>
      </c>
      <c r="AL45" s="73">
        <v>357.19925950933333</v>
      </c>
      <c r="AM45" s="73">
        <v>324.1996297546666</v>
      </c>
      <c r="AN45" s="73">
        <v>291.19999999999993</v>
      </c>
      <c r="AO45" s="73">
        <v>251.84999999999997</v>
      </c>
      <c r="AP45" s="73">
        <v>212.5</v>
      </c>
      <c r="AQ45" s="73">
        <v>168.75</v>
      </c>
      <c r="AR45" s="73">
        <v>125.00000000000003</v>
      </c>
      <c r="AS45" s="73">
        <v>107.45000000000002</v>
      </c>
      <c r="AT45" s="73">
        <v>89.899999999999991</v>
      </c>
      <c r="AU45" s="73">
        <v>84.779999999999987</v>
      </c>
      <c r="AV45" s="73">
        <v>79.66</v>
      </c>
      <c r="AW45" s="73">
        <v>74.539999999999992</v>
      </c>
      <c r="AX45" s="73">
        <v>69.419999999999987</v>
      </c>
      <c r="AY45" s="73">
        <v>64.299999999999983</v>
      </c>
      <c r="AZ45" s="73">
        <v>62.79999999999999</v>
      </c>
      <c r="BA45" s="73">
        <v>61.29999999999999</v>
      </c>
      <c r="BB45" s="73">
        <v>59.8</v>
      </c>
      <c r="BC45" s="73">
        <v>58.3</v>
      </c>
      <c r="BD45" s="73">
        <v>56.8</v>
      </c>
      <c r="BE45" s="73">
        <v>56.56</v>
      </c>
      <c r="BF45" s="73">
        <v>56.32</v>
      </c>
      <c r="BG45" s="73">
        <v>56.080000000000005</v>
      </c>
      <c r="BH45" s="73">
        <v>55.84</v>
      </c>
      <c r="BI45" s="73">
        <v>55.6</v>
      </c>
      <c r="BJ45" s="73">
        <v>63.820000000000007</v>
      </c>
      <c r="BK45" s="73">
        <v>72.040000000000006</v>
      </c>
      <c r="BL45" s="73">
        <v>80.260000000000005</v>
      </c>
      <c r="BM45" s="73">
        <v>88.48</v>
      </c>
      <c r="BN45" s="73">
        <v>96.700000000000017</v>
      </c>
    </row>
    <row r="46" spans="2:66" x14ac:dyDescent="0.35">
      <c r="B46" s="74" t="s">
        <v>113</v>
      </c>
      <c r="C46" s="73">
        <f t="shared" si="0"/>
        <v>712.68193603199984</v>
      </c>
      <c r="D46" s="73">
        <f>SUM($AK46:AL46)/D$4</f>
        <v>701.95161335999978</v>
      </c>
      <c r="E46" s="73">
        <f>SUM($AK46:AM46)/E$4</f>
        <v>691.22129068799984</v>
      </c>
      <c r="F46" s="73">
        <f>SUM($AK46:AN46)/F$4</f>
        <v>680.49096801599978</v>
      </c>
      <c r="G46" s="73">
        <f>SUM($AK46:AO46)/G$4</f>
        <v>664.6227744127998</v>
      </c>
      <c r="H46" s="73">
        <f>SUM($AK46:AP46)/H$4</f>
        <v>646.18564534399991</v>
      </c>
      <c r="I46" s="73">
        <f>SUM($AK46:AQ46)/I$4</f>
        <v>620.35198172342848</v>
      </c>
      <c r="J46" s="73">
        <f>SUM($AK46:AR46)/J$4</f>
        <v>589.89548400799993</v>
      </c>
      <c r="K46" s="73">
        <f>SUM($AK46:AS46)/K$4</f>
        <v>561.90709689599998</v>
      </c>
      <c r="L46" s="73">
        <f>SUM($AK46:AT46)/L$4</f>
        <v>535.64638720639994</v>
      </c>
      <c r="M46" s="73">
        <f>SUM($AK46:AU46)/M$4</f>
        <v>512.55853382399994</v>
      </c>
      <c r="N46" s="73">
        <f>SUM($AK46:AV46)/N$4</f>
        <v>491.85032267199995</v>
      </c>
      <c r="O46" s="73">
        <f>SUM($AK46:AW46)/O$4</f>
        <v>472.97260554338453</v>
      </c>
      <c r="P46" s="73">
        <f>SUM($AK46:AX46)/P$4</f>
        <v>455.53313371885707</v>
      </c>
      <c r="Q46" s="73">
        <f>SUM($AK46:AY46)/Q$4</f>
        <v>439.2442581375999</v>
      </c>
      <c r="R46" s="73">
        <f>SUM($AK46:AZ46)/R$4</f>
        <v>424.42774200399992</v>
      </c>
      <c r="S46" s="73">
        <f>SUM($AK46:BA46)/S$4</f>
        <v>410.82375718023519</v>
      </c>
      <c r="T46" s="73">
        <f>SUM($AK46:BB46)/T$4</f>
        <v>398.23021511466663</v>
      </c>
      <c r="U46" s="73">
        <f>SUM($AK46:BC46)/U$4</f>
        <v>386.48757221389468</v>
      </c>
      <c r="V46" s="73">
        <f>SUM($AK46:BD46)/V$4</f>
        <v>375.46819360319995</v>
      </c>
      <c r="W46" s="73">
        <f>SUM($AK46:BE46)/W$4</f>
        <v>365.05256533638089</v>
      </c>
      <c r="X46" s="73">
        <f>SUM($AK46:BF46)/X$4</f>
        <v>355.15835782109087</v>
      </c>
      <c r="Y46" s="73">
        <f>SUM($AK46:BG46)/Y$4</f>
        <v>345.71755965495652</v>
      </c>
      <c r="Z46" s="73">
        <f>SUM($AK46:BH46)/Z$4</f>
        <v>336.67349466933331</v>
      </c>
      <c r="AA46" s="73">
        <f>SUM($AK46:BI46)/AA$4</f>
        <v>327.97855488255999</v>
      </c>
      <c r="AB46" s="73">
        <f>SUM($AK46:BJ46)/AB$4</f>
        <v>320.19553354092307</v>
      </c>
      <c r="AC46" s="73">
        <f>SUM($AK46:BK46)/AC$4</f>
        <v>313.2231063727408</v>
      </c>
      <c r="AD46" s="73">
        <f>SUM($AK46:BL46)/AD$4</f>
        <v>306.97442400228573</v>
      </c>
      <c r="AE46" s="73">
        <f>SUM($AK46:BM46)/AE$4</f>
        <v>301.37461627806903</v>
      </c>
      <c r="AF46" s="73">
        <f>SUM($AK46:BN46)/AF$4</f>
        <v>296.35879573546669</v>
      </c>
      <c r="AJ46" s="74" t="s">
        <v>113</v>
      </c>
      <c r="AK46" s="73">
        <v>712.68193603199984</v>
      </c>
      <c r="AL46" s="73">
        <v>691.22129068799984</v>
      </c>
      <c r="AM46" s="73">
        <v>669.76064534399984</v>
      </c>
      <c r="AN46" s="73">
        <v>648.29999999999984</v>
      </c>
      <c r="AO46" s="73">
        <v>601.15</v>
      </c>
      <c r="AP46" s="73">
        <v>554.00000000000011</v>
      </c>
      <c r="AQ46" s="73">
        <v>465.35</v>
      </c>
      <c r="AR46" s="73">
        <v>376.7</v>
      </c>
      <c r="AS46" s="73">
        <v>338</v>
      </c>
      <c r="AT46" s="73">
        <v>299.2999999999999</v>
      </c>
      <c r="AU46" s="73">
        <v>281.67999999999995</v>
      </c>
      <c r="AV46" s="73">
        <v>264.05999999999995</v>
      </c>
      <c r="AW46" s="73">
        <v>246.43999999999994</v>
      </c>
      <c r="AX46" s="73">
        <v>228.81999999999996</v>
      </c>
      <c r="AY46" s="73">
        <v>211.19999999999996</v>
      </c>
      <c r="AZ46" s="73">
        <v>202.17999999999998</v>
      </c>
      <c r="BA46" s="73">
        <v>193.15999999999997</v>
      </c>
      <c r="BB46" s="73">
        <v>184.13999999999996</v>
      </c>
      <c r="BC46" s="73">
        <v>175.11999999999995</v>
      </c>
      <c r="BD46" s="73">
        <v>166.1</v>
      </c>
      <c r="BE46" s="73">
        <v>156.73999999999998</v>
      </c>
      <c r="BF46" s="73">
        <v>147.38</v>
      </c>
      <c r="BG46" s="73">
        <v>138.02000000000001</v>
      </c>
      <c r="BH46" s="73">
        <v>128.66000000000003</v>
      </c>
      <c r="BI46" s="73">
        <v>119.30000000000003</v>
      </c>
      <c r="BJ46" s="73">
        <v>125.62000000000003</v>
      </c>
      <c r="BK46" s="73">
        <v>131.94000000000003</v>
      </c>
      <c r="BL46" s="73">
        <v>138.26000000000002</v>
      </c>
      <c r="BM46" s="73">
        <v>144.58000000000001</v>
      </c>
      <c r="BN46" s="73">
        <v>150.9</v>
      </c>
    </row>
    <row r="47" spans="2:66" x14ac:dyDescent="0.35">
      <c r="B47" s="74" t="s">
        <v>114</v>
      </c>
      <c r="C47" s="73">
        <f t="shared" si="0"/>
        <v>272.85690682400002</v>
      </c>
      <c r="D47" s="73">
        <f>SUM($AK47:AL47)/D$4</f>
        <v>282.31408901999998</v>
      </c>
      <c r="E47" s="73">
        <f>SUM($AK47:AM47)/E$4</f>
        <v>291.771271216</v>
      </c>
      <c r="F47" s="73">
        <f>SUM($AK47:AN47)/F$4</f>
        <v>301.22845341200002</v>
      </c>
      <c r="G47" s="73">
        <f>SUM($AK47:AO47)/G$4</f>
        <v>303.73276272960004</v>
      </c>
      <c r="H47" s="73">
        <f>SUM($AK47:AP47)/H$4</f>
        <v>302.76063560800003</v>
      </c>
      <c r="I47" s="73">
        <f>SUM($AK47:AQ47)/I$4</f>
        <v>298.7734019497143</v>
      </c>
      <c r="J47" s="73">
        <f>SUM($AK47:AR47)/J$4</f>
        <v>292.90172670600003</v>
      </c>
      <c r="K47" s="73">
        <f>SUM($AK47:AS47)/K$4</f>
        <v>286.91820151644447</v>
      </c>
      <c r="L47" s="73">
        <f>SUM($AK47:AT47)/L$4</f>
        <v>280.85638136480009</v>
      </c>
      <c r="M47" s="73">
        <f>SUM($AK47:AU47)/M$4</f>
        <v>275.13671033163644</v>
      </c>
      <c r="N47" s="73">
        <f>SUM($AK47:AV47)/N$4</f>
        <v>269.67365113733337</v>
      </c>
      <c r="O47" s="73">
        <f>SUM($AK47:AW47)/O$4</f>
        <v>264.40798566523085</v>
      </c>
      <c r="P47" s="73">
        <f>SUM($AK47:AX47)/P$4</f>
        <v>259.29741526057148</v>
      </c>
      <c r="Q47" s="73">
        <f>SUM($AK47:AY47)/Q$4</f>
        <v>254.31092090986672</v>
      </c>
      <c r="R47" s="73">
        <f>SUM($AK47:AZ47)/R$4</f>
        <v>249.34523835300007</v>
      </c>
      <c r="S47" s="73">
        <f>SUM($AK47:BA47)/S$4</f>
        <v>244.39669492047068</v>
      </c>
      <c r="T47" s="73">
        <f>SUM($AK47:BB47)/T$4</f>
        <v>239.46243409155562</v>
      </c>
      <c r="U47" s="73">
        <f>SUM($AK47:BC47)/U$4</f>
        <v>234.54020071831584</v>
      </c>
      <c r="V47" s="73">
        <f>SUM($AK47:BD47)/V$4</f>
        <v>229.62819068240006</v>
      </c>
      <c r="W47" s="73">
        <f>SUM($AK47:BE47)/W$4</f>
        <v>224.1630387451429</v>
      </c>
      <c r="X47" s="73">
        <f>SUM($AK47:BF47)/X$4</f>
        <v>218.2201733476364</v>
      </c>
      <c r="Y47" s="73">
        <f>SUM($AK47:BG47)/Y$4</f>
        <v>211.8619049412174</v>
      </c>
      <c r="Z47" s="73">
        <f>SUM($AK47:BH47)/Z$4</f>
        <v>205.14015890200002</v>
      </c>
      <c r="AA47" s="73">
        <f>SUM($AK47:BI47)/AA$4</f>
        <v>198.09855254592003</v>
      </c>
      <c r="AB47" s="73">
        <f>SUM($AK47:BJ47)/AB$4</f>
        <v>191.37476206338462</v>
      </c>
      <c r="AC47" s="73">
        <f>SUM($AK47:BK47)/AC$4</f>
        <v>184.93347457955556</v>
      </c>
      <c r="AD47" s="73">
        <f>SUM($AK47:BL47)/AD$4</f>
        <v>178.74442191600002</v>
      </c>
      <c r="AE47" s="73">
        <f>SUM($AK47:BM47)/AE$4</f>
        <v>172.78151081544829</v>
      </c>
      <c r="AF47" s="73">
        <f>SUM($AK47:BN47)/AF$4</f>
        <v>167.02212712160002</v>
      </c>
      <c r="AJ47" s="74" t="s">
        <v>114</v>
      </c>
      <c r="AK47" s="73">
        <v>272.85690682400002</v>
      </c>
      <c r="AL47" s="73">
        <v>291.771271216</v>
      </c>
      <c r="AM47" s="73">
        <v>310.68563560800004</v>
      </c>
      <c r="AN47" s="73">
        <v>329.6</v>
      </c>
      <c r="AO47" s="73">
        <v>313.75</v>
      </c>
      <c r="AP47" s="73">
        <v>297.89999999999998</v>
      </c>
      <c r="AQ47" s="73">
        <v>274.85000000000002</v>
      </c>
      <c r="AR47" s="73">
        <v>251.80000000000004</v>
      </c>
      <c r="AS47" s="73">
        <v>239.05</v>
      </c>
      <c r="AT47" s="73">
        <v>226.3</v>
      </c>
      <c r="AU47" s="73">
        <v>217.94000000000003</v>
      </c>
      <c r="AV47" s="73">
        <v>209.58</v>
      </c>
      <c r="AW47" s="73">
        <v>201.22000000000003</v>
      </c>
      <c r="AX47" s="73">
        <v>192.86</v>
      </c>
      <c r="AY47" s="73">
        <v>184.5</v>
      </c>
      <c r="AZ47" s="73">
        <v>174.85999999999999</v>
      </c>
      <c r="BA47" s="73">
        <v>165.22</v>
      </c>
      <c r="BB47" s="73">
        <v>155.57999999999998</v>
      </c>
      <c r="BC47" s="73">
        <v>145.94</v>
      </c>
      <c r="BD47" s="73">
        <v>136.30000000000001</v>
      </c>
      <c r="BE47" s="73">
        <v>114.86000000000001</v>
      </c>
      <c r="BF47" s="73">
        <v>93.42</v>
      </c>
      <c r="BG47" s="73">
        <v>71.98</v>
      </c>
      <c r="BH47" s="73">
        <v>50.540000000000006</v>
      </c>
      <c r="BI47" s="73">
        <v>29.099999999999991</v>
      </c>
      <c r="BJ47" s="73">
        <v>23.279999999999994</v>
      </c>
      <c r="BK47" s="73">
        <v>17.459999999999997</v>
      </c>
      <c r="BL47" s="73">
        <v>11.64</v>
      </c>
      <c r="BM47" s="73">
        <v>5.8200000000000038</v>
      </c>
      <c r="BN47" s="73">
        <v>7.1054273576010019E-15</v>
      </c>
    </row>
    <row r="48" spans="2:66" x14ac:dyDescent="0.35">
      <c r="B48" s="74" t="s">
        <v>115</v>
      </c>
      <c r="C48" s="73">
        <f t="shared" si="0"/>
        <v>20.336343727999996</v>
      </c>
      <c r="D48" s="73">
        <f>SUM($AK48:AL48)/D$4</f>
        <v>17.096953106666664</v>
      </c>
      <c r="E48" s="73">
        <f>SUM($AK48:AM48)/E$4</f>
        <v>13.857562485333332</v>
      </c>
      <c r="F48" s="73">
        <f>SUM($AK48:AN48)/F$4</f>
        <v>10.618171863999999</v>
      </c>
      <c r="G48" s="73">
        <f>SUM($AK48:AO48)/G$4</f>
        <v>8.6745374911999988</v>
      </c>
      <c r="H48" s="73">
        <f>SUM($AK48:AP48)/H$4</f>
        <v>7.3787812426666655</v>
      </c>
      <c r="I48" s="73">
        <f>SUM($AK48:AQ48)/I$4</f>
        <v>6.4532410651428558</v>
      </c>
      <c r="J48" s="73">
        <f>SUM($AK48:AR48)/J$4</f>
        <v>5.7590859319999987</v>
      </c>
      <c r="K48" s="73">
        <f>SUM($AK48:AS48)/K$4</f>
        <v>5.1914097173333325</v>
      </c>
      <c r="L48" s="73">
        <f>SUM($AK48:AT48)/L$4</f>
        <v>4.7122687455999985</v>
      </c>
      <c r="M48" s="73">
        <f>SUM($AK48:AU48)/M$4</f>
        <v>4.3347897687272718</v>
      </c>
      <c r="N48" s="73">
        <f>SUM($AK48:AV48)/N$4</f>
        <v>4.033557287999999</v>
      </c>
      <c r="O48" s="73">
        <f>SUM($AK48:AW48)/O$4</f>
        <v>3.7909759581538456</v>
      </c>
      <c r="P48" s="73">
        <f>SUM($AK48:AX48)/P$4</f>
        <v>3.5944776754285708</v>
      </c>
      <c r="Q48" s="73">
        <f>SUM($AK48:AY48)/Q$4</f>
        <v>3.4348458303999996</v>
      </c>
      <c r="R48" s="73">
        <f>SUM($AK48:AZ48)/R$4</f>
        <v>3.5539179659999993</v>
      </c>
      <c r="S48" s="73">
        <f>SUM($AK48:BA48)/S$4</f>
        <v>3.9025110268235288</v>
      </c>
      <c r="T48" s="73">
        <f>SUM($AK48:BB48)/T$4</f>
        <v>4.4423715253333329</v>
      </c>
      <c r="U48" s="73">
        <f>SUM($AK48:BC48)/U$4</f>
        <v>5.1432993397894728</v>
      </c>
      <c r="V48" s="73">
        <f>SUM($AK48:BD48)/V$4</f>
        <v>5.9811343727999988</v>
      </c>
      <c r="W48" s="73">
        <f>SUM($AK48:BE48)/W$4</f>
        <v>6.7896517836190462</v>
      </c>
      <c r="X48" s="73">
        <f>SUM($AK48:BF48)/X$4</f>
        <v>7.5728494298181799</v>
      </c>
      <c r="Y48" s="73">
        <f>SUM($AK48:BG48)/Y$4</f>
        <v>8.3340298893913012</v>
      </c>
      <c r="Z48" s="73">
        <f>SUM($AK48:BH48)/Z$4</f>
        <v>9.075945310666663</v>
      </c>
      <c r="AA48" s="73">
        <f>SUM($AK48:BI48)/AA$4</f>
        <v>9.8009074982399973</v>
      </c>
      <c r="AB48" s="73">
        <f>SUM($AK48:BJ48)/AB$4</f>
        <v>10.534718748307689</v>
      </c>
      <c r="AC48" s="73">
        <f>SUM($AK48:BK48)/AC$4</f>
        <v>11.276395831703701</v>
      </c>
      <c r="AD48" s="73">
        <f>SUM($AK48:BL48)/AD$4</f>
        <v>12.025095980571425</v>
      </c>
      <c r="AE48" s="73">
        <f>SUM($AK48:BM48)/AE$4</f>
        <v>12.780092670896549</v>
      </c>
      <c r="AF48" s="73">
        <f>SUM($AK48:BN48)/AF$4</f>
        <v>13.540756248533333</v>
      </c>
      <c r="AJ48" s="74" t="s">
        <v>115</v>
      </c>
      <c r="AK48" s="73">
        <v>20.336343727999996</v>
      </c>
      <c r="AL48" s="73">
        <v>13.857562485333331</v>
      </c>
      <c r="AM48" s="73">
        <v>7.3787812426666655</v>
      </c>
      <c r="AN48" s="73">
        <v>0.89999999999999858</v>
      </c>
      <c r="AO48" s="73">
        <v>0.9</v>
      </c>
      <c r="AP48" s="73">
        <v>0.9</v>
      </c>
      <c r="AQ48" s="73">
        <v>0.9</v>
      </c>
      <c r="AR48" s="73">
        <v>0.89999999999999991</v>
      </c>
      <c r="AS48" s="73">
        <v>0.64999999999999991</v>
      </c>
      <c r="AT48" s="73">
        <v>0.40000000000000013</v>
      </c>
      <c r="AU48" s="73">
        <v>0.56000000000000005</v>
      </c>
      <c r="AV48" s="73">
        <v>0.72</v>
      </c>
      <c r="AW48" s="73">
        <v>0.87999999999999989</v>
      </c>
      <c r="AX48" s="73">
        <v>1.0399999999999998</v>
      </c>
      <c r="AY48" s="73">
        <v>1.2000000000000002</v>
      </c>
      <c r="AZ48" s="73">
        <v>5.34</v>
      </c>
      <c r="BA48" s="73">
        <v>9.4799999999999986</v>
      </c>
      <c r="BB48" s="73">
        <v>13.62</v>
      </c>
      <c r="BC48" s="73">
        <v>17.759999999999998</v>
      </c>
      <c r="BD48" s="73">
        <v>21.899999999999995</v>
      </c>
      <c r="BE48" s="73">
        <v>22.959999999999997</v>
      </c>
      <c r="BF48" s="73">
        <v>24.019999999999996</v>
      </c>
      <c r="BG48" s="73">
        <v>25.079999999999995</v>
      </c>
      <c r="BH48" s="73">
        <v>26.139999999999993</v>
      </c>
      <c r="BI48" s="73">
        <v>27.199999999999996</v>
      </c>
      <c r="BJ48" s="73">
        <v>28.879999999999995</v>
      </c>
      <c r="BK48" s="73">
        <v>30.56</v>
      </c>
      <c r="BL48" s="73">
        <v>32.239999999999995</v>
      </c>
      <c r="BM48" s="73">
        <v>33.92</v>
      </c>
      <c r="BN48" s="73">
        <v>35.6</v>
      </c>
    </row>
    <row r="49" spans="2:66" x14ac:dyDescent="0.35">
      <c r="B49" s="74" t="s">
        <v>116</v>
      </c>
      <c r="C49" s="73">
        <f t="shared" si="0"/>
        <v>92.058310768000013</v>
      </c>
      <c r="D49" s="73">
        <f>SUM($AK49:AL49)/D$4</f>
        <v>90.215258973333334</v>
      </c>
      <c r="E49" s="73">
        <f>SUM($AK49:AM49)/E$4</f>
        <v>88.37220717866667</v>
      </c>
      <c r="F49" s="73">
        <f>SUM($AK49:AN49)/F$4</f>
        <v>86.529155384000006</v>
      </c>
      <c r="G49" s="73">
        <f>SUM($AK49:AO49)/G$4</f>
        <v>81.79332430720001</v>
      </c>
      <c r="H49" s="73">
        <f>SUM($AK49:AP49)/H$4</f>
        <v>75.611103589333354</v>
      </c>
      <c r="I49" s="73">
        <f>SUM($AK49:AQ49)/I$4</f>
        <v>70.08094593371429</v>
      </c>
      <c r="J49" s="73">
        <f>SUM($AK49:AR49)/J$4</f>
        <v>64.958327692000012</v>
      </c>
      <c r="K49" s="73">
        <f>SUM($AK49:AS49)/K$4</f>
        <v>59.357402392888893</v>
      </c>
      <c r="L49" s="73">
        <f>SUM($AK49:AT49)/L$4</f>
        <v>53.421662153600003</v>
      </c>
      <c r="M49" s="73">
        <f>SUM($AK49:AU49)/M$4</f>
        <v>48.565147412363643</v>
      </c>
      <c r="N49" s="73">
        <f>SUM($AK49:AV49)/N$4</f>
        <v>44.518051794666668</v>
      </c>
      <c r="O49" s="73">
        <f>SUM($AK49:AW49)/O$4</f>
        <v>41.093586272000003</v>
      </c>
      <c r="P49" s="73">
        <f>SUM($AK49:AX49)/P$4</f>
        <v>38.158330109714292</v>
      </c>
      <c r="Q49" s="73">
        <f>SUM($AK49:AY49)/Q$4</f>
        <v>35.614441435733333</v>
      </c>
      <c r="R49" s="73">
        <f>SUM($AK49:AZ49)/R$4</f>
        <v>33.388538846000003</v>
      </c>
      <c r="S49" s="73">
        <f>SUM($AK49:BA49)/S$4</f>
        <v>31.424507149176474</v>
      </c>
      <c r="T49" s="73">
        <f>SUM($AK49:BB49)/T$4</f>
        <v>29.678701196444447</v>
      </c>
      <c r="U49" s="73">
        <f>SUM($AK49:BC49)/U$4</f>
        <v>28.116664291368423</v>
      </c>
      <c r="V49" s="73">
        <f>SUM($AK49:BD49)/V$4</f>
        <v>26.710831076800002</v>
      </c>
      <c r="W49" s="73">
        <f>SUM($AK49:BE49)/W$4</f>
        <v>25.438886739809526</v>
      </c>
      <c r="X49" s="73">
        <f>SUM($AK49:BF49)/X$4</f>
        <v>24.282573706181822</v>
      </c>
      <c r="Y49" s="73">
        <f>SUM($AK49:BG49)/Y$4</f>
        <v>23.226809632000002</v>
      </c>
      <c r="Z49" s="73">
        <f>SUM($AK49:BH49)/Z$4</f>
        <v>22.259025897333334</v>
      </c>
      <c r="AA49" s="73">
        <f>SUM($AK49:BI49)/AA$4</f>
        <v>21.368664861440003</v>
      </c>
      <c r="AB49" s="73">
        <f>SUM($AK49:BJ49)/AB$4</f>
        <v>20.546793136000002</v>
      </c>
      <c r="AC49" s="73">
        <f>SUM($AK49:BK49)/AC$4</f>
        <v>19.78580079762963</v>
      </c>
      <c r="AD49" s="73">
        <f>SUM($AK49:BL49)/AD$4</f>
        <v>19.079165054857146</v>
      </c>
      <c r="AE49" s="73">
        <f>SUM($AK49:BM49)/AE$4</f>
        <v>18.42126281158621</v>
      </c>
      <c r="AF49" s="73">
        <f>SUM($AK49:BN49)/AF$4</f>
        <v>17.807220717866667</v>
      </c>
      <c r="AJ49" s="74" t="s">
        <v>116</v>
      </c>
      <c r="AK49" s="73">
        <v>92.058310768000013</v>
      </c>
      <c r="AL49" s="73">
        <v>88.37220717866667</v>
      </c>
      <c r="AM49" s="73">
        <v>84.686103589333342</v>
      </c>
      <c r="AN49" s="73">
        <v>81.000000000000014</v>
      </c>
      <c r="AO49" s="73">
        <v>62.850000000000009</v>
      </c>
      <c r="AP49" s="73">
        <v>44.700000000000017</v>
      </c>
      <c r="AQ49" s="73">
        <v>36.900000000000006</v>
      </c>
      <c r="AR49" s="73">
        <v>29.099999999999998</v>
      </c>
      <c r="AS49" s="73">
        <v>14.549999999999997</v>
      </c>
      <c r="AT49" s="73">
        <v>-7.1054273576010019E-15</v>
      </c>
      <c r="AU49" s="73">
        <v>-5.6843418860808018E-15</v>
      </c>
      <c r="AV49" s="73">
        <v>-4.263256414560601E-15</v>
      </c>
      <c r="AW49" s="73">
        <v>-2.8421709430404009E-15</v>
      </c>
      <c r="AX49" s="73">
        <v>-1.4210854715202008E-15</v>
      </c>
      <c r="AY49" s="73">
        <v>0</v>
      </c>
      <c r="AZ49" s="73">
        <v>0</v>
      </c>
      <c r="BA49" s="73">
        <v>0</v>
      </c>
      <c r="BB49" s="73">
        <v>0</v>
      </c>
      <c r="BC49" s="73">
        <v>0</v>
      </c>
      <c r="BD49" s="73">
        <v>0</v>
      </c>
      <c r="BE49" s="73">
        <v>0</v>
      </c>
      <c r="BF49" s="73">
        <v>0</v>
      </c>
      <c r="BG49" s="73">
        <v>0</v>
      </c>
      <c r="BH49" s="73">
        <v>0</v>
      </c>
      <c r="BI49" s="73">
        <v>0</v>
      </c>
      <c r="BJ49" s="73">
        <v>0</v>
      </c>
      <c r="BK49" s="73">
        <v>0</v>
      </c>
      <c r="BL49" s="73">
        <v>0</v>
      </c>
      <c r="BM49" s="73">
        <v>0</v>
      </c>
      <c r="BN49" s="73">
        <v>0</v>
      </c>
    </row>
    <row r="50" spans="2:66" x14ac:dyDescent="0.35">
      <c r="B50" s="74" t="s">
        <v>117</v>
      </c>
      <c r="C50" s="73">
        <f t="shared" si="0"/>
        <v>578.29940933599983</v>
      </c>
      <c r="D50" s="73">
        <f>SUM($AK50:AL50)/D$4</f>
        <v>551.98284111333328</v>
      </c>
      <c r="E50" s="73">
        <f>SUM($AK50:AM50)/E$4</f>
        <v>525.66627289066662</v>
      </c>
      <c r="F50" s="73">
        <f>SUM($AK50:AN50)/F$4</f>
        <v>499.34970466799996</v>
      </c>
      <c r="G50" s="73">
        <f>SUM($AK50:AO50)/G$4</f>
        <v>474.79976373439996</v>
      </c>
      <c r="H50" s="73">
        <f>SUM($AK50:AP50)/H$4</f>
        <v>451.13313644533332</v>
      </c>
      <c r="I50" s="73">
        <f>SUM($AK50:AQ50)/I$4</f>
        <v>424.69268838171428</v>
      </c>
      <c r="J50" s="73">
        <f>SUM($AK50:AR50)/J$4</f>
        <v>396.51860233400004</v>
      </c>
      <c r="K50" s="73">
        <f>SUM($AK50:AS50)/K$4</f>
        <v>371.67764651911114</v>
      </c>
      <c r="L50" s="73">
        <f>SUM($AK50:AT50)/L$4</f>
        <v>349.16988186719999</v>
      </c>
      <c r="M50" s="73">
        <f>SUM($AK50:AU50)/M$4</f>
        <v>330.2380744247273</v>
      </c>
      <c r="N50" s="73">
        <f>SUM($AK50:AV50)/N$4</f>
        <v>313.98823488933334</v>
      </c>
      <c r="O50" s="73">
        <f>SUM($AK50:AW50)/O$4</f>
        <v>299.80144759015383</v>
      </c>
      <c r="P50" s="73">
        <f>SUM($AK50:AX50)/P$4</f>
        <v>287.23562990514284</v>
      </c>
      <c r="Q50" s="73">
        <f>SUM($AK50:AY50)/Q$4</f>
        <v>275.96658791146666</v>
      </c>
      <c r="R50" s="73">
        <f>SUM($AK50:AZ50)/R$4</f>
        <v>265.72992616700003</v>
      </c>
      <c r="S50" s="73">
        <f>SUM($AK50:BA50)/S$4</f>
        <v>256.34345992188236</v>
      </c>
      <c r="T50" s="73">
        <f>SUM($AK50:BB50)/T$4</f>
        <v>247.66548992622225</v>
      </c>
      <c r="U50" s="73">
        <f>SUM($AK50:BC50)/U$4</f>
        <v>239.58414835115792</v>
      </c>
      <c r="V50" s="73">
        <f>SUM($AK50:BD50)/V$4</f>
        <v>232.00994093360003</v>
      </c>
      <c r="W50" s="73">
        <f>SUM($AK50:BE50)/W$4</f>
        <v>225.27041993676193</v>
      </c>
      <c r="X50" s="73">
        <f>SUM($AK50:BF50)/X$4</f>
        <v>219.25176448509092</v>
      </c>
      <c r="Y50" s="73">
        <f>SUM($AK50:BG50)/Y$4</f>
        <v>213.85994863791305</v>
      </c>
      <c r="Z50" s="73">
        <f>SUM($AK50:BH50)/Z$4</f>
        <v>209.01661744466665</v>
      </c>
      <c r="AA50" s="73">
        <f>SUM($AK50:BI50)/AA$4</f>
        <v>204.65595274687999</v>
      </c>
      <c r="AB50" s="73">
        <f>SUM($AK50:BJ50)/AB$4</f>
        <v>201.08380071815384</v>
      </c>
      <c r="AC50" s="73">
        <f>SUM($AK50:BK50)/AC$4</f>
        <v>198.21254883970371</v>
      </c>
      <c r="AD50" s="73">
        <f>SUM($AK50:BL50)/AD$4</f>
        <v>195.96710066685714</v>
      </c>
      <c r="AE50" s="73">
        <f>SUM($AK50:BM50)/AE$4</f>
        <v>194.28271788524137</v>
      </c>
      <c r="AF50" s="73">
        <f>SUM($AK50:BN50)/AF$4</f>
        <v>193.10329395573333</v>
      </c>
      <c r="AJ50" s="74" t="s">
        <v>117</v>
      </c>
      <c r="AK50" s="73">
        <v>578.29940933599983</v>
      </c>
      <c r="AL50" s="73">
        <v>525.66627289066662</v>
      </c>
      <c r="AM50" s="73">
        <v>473.0331364453333</v>
      </c>
      <c r="AN50" s="73">
        <v>420.4</v>
      </c>
      <c r="AO50" s="73">
        <v>376.6</v>
      </c>
      <c r="AP50" s="73">
        <v>332.8</v>
      </c>
      <c r="AQ50" s="73">
        <v>266.05</v>
      </c>
      <c r="AR50" s="73">
        <v>199.3</v>
      </c>
      <c r="AS50" s="73">
        <v>172.95</v>
      </c>
      <c r="AT50" s="73">
        <v>146.59999999999997</v>
      </c>
      <c r="AU50" s="73">
        <v>140.91999999999996</v>
      </c>
      <c r="AV50" s="73">
        <v>135.23999999999995</v>
      </c>
      <c r="AW50" s="73">
        <v>129.55999999999997</v>
      </c>
      <c r="AX50" s="73">
        <v>123.87999999999998</v>
      </c>
      <c r="AY50" s="73">
        <v>118.19999999999999</v>
      </c>
      <c r="AZ50" s="73">
        <v>112.17999999999999</v>
      </c>
      <c r="BA50" s="73">
        <v>106.16</v>
      </c>
      <c r="BB50" s="73">
        <v>100.14</v>
      </c>
      <c r="BC50" s="73">
        <v>94.12</v>
      </c>
      <c r="BD50" s="73">
        <v>88.1</v>
      </c>
      <c r="BE50" s="73">
        <v>90.48</v>
      </c>
      <c r="BF50" s="73">
        <v>92.86</v>
      </c>
      <c r="BG50" s="73">
        <v>95.240000000000009</v>
      </c>
      <c r="BH50" s="73">
        <v>97.62</v>
      </c>
      <c r="BI50" s="73">
        <v>99.999999999999986</v>
      </c>
      <c r="BJ50" s="73">
        <v>111.77999999999999</v>
      </c>
      <c r="BK50" s="73">
        <v>123.55999999999999</v>
      </c>
      <c r="BL50" s="73">
        <v>135.33999999999997</v>
      </c>
      <c r="BM50" s="73">
        <v>147.12</v>
      </c>
      <c r="BN50" s="73">
        <v>158.89999999999998</v>
      </c>
    </row>
    <row r="51" spans="2:66" x14ac:dyDescent="0.35">
      <c r="B51" s="74" t="s">
        <v>118</v>
      </c>
      <c r="C51" s="73">
        <f t="shared" si="0"/>
        <v>888.75682499999994</v>
      </c>
      <c r="D51" s="73">
        <f>SUM($AK51:AL51)/D$4</f>
        <v>843.94735416666663</v>
      </c>
      <c r="E51" s="73">
        <f>SUM($AK51:AM51)/E$4</f>
        <v>799.13788333333332</v>
      </c>
      <c r="F51" s="73">
        <f>SUM($AK51:AN51)/F$4</f>
        <v>754.32841250000001</v>
      </c>
      <c r="G51" s="73">
        <f>SUM($AK51:AO51)/G$4</f>
        <v>723.02273000000002</v>
      </c>
      <c r="H51" s="73">
        <f>SUM($AK51:AP51)/H$4</f>
        <v>698.46894166666664</v>
      </c>
      <c r="I51" s="73">
        <f>SUM($AK51:AQ51)/I$4</f>
        <v>670.78052142857143</v>
      </c>
      <c r="J51" s="73">
        <f>SUM($AK51:AR51)/J$4</f>
        <v>641.13295625000001</v>
      </c>
      <c r="K51" s="73">
        <f>SUM($AK51:AS51)/K$4</f>
        <v>615.07929444444437</v>
      </c>
      <c r="L51" s="73">
        <f>SUM($AK51:AT51)/L$4</f>
        <v>591.54136499999993</v>
      </c>
      <c r="M51" s="73">
        <f>SUM($AK51:AU51)/M$4</f>
        <v>570.65396818181807</v>
      </c>
      <c r="N51" s="73">
        <f>SUM($AK51:AV51)/N$4</f>
        <v>551.75447083333324</v>
      </c>
      <c r="O51" s="73">
        <f>SUM($AK51:AW51)/O$4</f>
        <v>534.38412692307679</v>
      </c>
      <c r="P51" s="73">
        <f>SUM($AK51:AX51)/P$4</f>
        <v>518.21526071428559</v>
      </c>
      <c r="Q51" s="73">
        <f>SUM($AK51:AY51)/Q$4</f>
        <v>503.00757666666664</v>
      </c>
      <c r="R51" s="73">
        <f>SUM($AK51:AZ51)/R$4</f>
        <v>488.73085312499995</v>
      </c>
      <c r="S51" s="73">
        <f>SUM($AK51:BA51)/S$4</f>
        <v>475.22080294117643</v>
      </c>
      <c r="T51" s="73">
        <f>SUM($AK51:BB51)/T$4</f>
        <v>462.34964722222219</v>
      </c>
      <c r="U51" s="73">
        <f>SUM($AK51:BC51)/U$4</f>
        <v>450.01650789473683</v>
      </c>
      <c r="V51" s="73">
        <f>SUM($AK51:BD51)/V$4</f>
        <v>438.14068250000003</v>
      </c>
      <c r="W51" s="73">
        <f>SUM($AK51:BE51)/W$4</f>
        <v>427.38922142857143</v>
      </c>
      <c r="X51" s="73">
        <f>SUM($AK51:BF51)/X$4</f>
        <v>417.60880227272725</v>
      </c>
      <c r="Y51" s="73">
        <f>SUM($AK51:BG51)/Y$4</f>
        <v>408.67276739130432</v>
      </c>
      <c r="Z51" s="73">
        <f>SUM($AK51:BH51)/Z$4</f>
        <v>400.47556875000004</v>
      </c>
      <c r="AA51" s="73">
        <f>SUM($AK51:BI51)/AA$4</f>
        <v>392.92854599999998</v>
      </c>
      <c r="AB51" s="73">
        <f>SUM($AK51:BJ51)/AB$4</f>
        <v>386.35514038461537</v>
      </c>
      <c r="AC51" s="73">
        <f>SUM($AK51:BK51)/AC$4</f>
        <v>380.6471722222222</v>
      </c>
      <c r="AD51" s="73">
        <f>SUM($AK51:BL51)/AD$4</f>
        <v>375.71191607142856</v>
      </c>
      <c r="AE51" s="73">
        <f>SUM($AK51:BM51)/AE$4</f>
        <v>371.46943620689655</v>
      </c>
      <c r="AF51" s="73">
        <f>SUM($AK51:BN51)/AF$4</f>
        <v>367.85045499999995</v>
      </c>
      <c r="AJ51" s="74" t="s">
        <v>118</v>
      </c>
      <c r="AK51" s="73">
        <v>888.75682499999994</v>
      </c>
      <c r="AL51" s="73">
        <v>799.13788333333332</v>
      </c>
      <c r="AM51" s="73">
        <v>709.51894166666659</v>
      </c>
      <c r="AN51" s="73">
        <v>619.89999999999986</v>
      </c>
      <c r="AO51" s="73">
        <v>597.79999999999995</v>
      </c>
      <c r="AP51" s="73">
        <v>575.69999999999993</v>
      </c>
      <c r="AQ51" s="73">
        <v>504.65</v>
      </c>
      <c r="AR51" s="73">
        <v>433.59999999999997</v>
      </c>
      <c r="AS51" s="73">
        <v>406.65</v>
      </c>
      <c r="AT51" s="73">
        <v>379.69999999999993</v>
      </c>
      <c r="AU51" s="73">
        <v>361.77999999999992</v>
      </c>
      <c r="AV51" s="73">
        <v>343.85999999999996</v>
      </c>
      <c r="AW51" s="73">
        <v>325.93999999999994</v>
      </c>
      <c r="AX51" s="73">
        <v>308.02</v>
      </c>
      <c r="AY51" s="73">
        <v>290.10000000000002</v>
      </c>
      <c r="AZ51" s="73">
        <v>274.58</v>
      </c>
      <c r="BA51" s="73">
        <v>259.06</v>
      </c>
      <c r="BB51" s="73">
        <v>243.54</v>
      </c>
      <c r="BC51" s="73">
        <v>228.01999999999998</v>
      </c>
      <c r="BD51" s="73">
        <v>212.5</v>
      </c>
      <c r="BE51" s="73">
        <v>212.35999999999999</v>
      </c>
      <c r="BF51" s="73">
        <v>212.22</v>
      </c>
      <c r="BG51" s="73">
        <v>212.07999999999998</v>
      </c>
      <c r="BH51" s="73">
        <v>211.94</v>
      </c>
      <c r="BI51" s="73">
        <v>211.80000000000004</v>
      </c>
      <c r="BJ51" s="73">
        <v>222.02000000000004</v>
      </c>
      <c r="BK51" s="73">
        <v>232.24</v>
      </c>
      <c r="BL51" s="73">
        <v>242.46</v>
      </c>
      <c r="BM51" s="73">
        <v>252.68</v>
      </c>
      <c r="BN51" s="73">
        <v>262.89999999999998</v>
      </c>
    </row>
    <row r="52" spans="2:66" x14ac:dyDescent="0.35">
      <c r="B52" s="74" t="s">
        <v>119</v>
      </c>
      <c r="C52" s="73">
        <f t="shared" si="0"/>
        <v>837.97447904799981</v>
      </c>
      <c r="D52" s="73">
        <f>SUM($AK52:AL52)/D$4</f>
        <v>837.57873253999992</v>
      </c>
      <c r="E52" s="73">
        <f>SUM($AK52:AM52)/E$4</f>
        <v>837.18298603199992</v>
      </c>
      <c r="F52" s="73">
        <f>SUM($AK52:AN52)/F$4</f>
        <v>836.78723952399992</v>
      </c>
      <c r="G52" s="73">
        <f>SUM($AK52:AO52)/G$4</f>
        <v>816.93979161919992</v>
      </c>
      <c r="H52" s="73">
        <f>SUM($AK52:AP52)/H$4</f>
        <v>787.36649301599994</v>
      </c>
      <c r="I52" s="73">
        <f>SUM($AK52:AQ52)/I$4</f>
        <v>749.29270829942857</v>
      </c>
      <c r="J52" s="73">
        <f>SUM($AK52:AR52)/J$4</f>
        <v>705.906119762</v>
      </c>
      <c r="K52" s="73">
        <f>SUM($AK52:AS52)/K$4</f>
        <v>664.38321756622224</v>
      </c>
      <c r="L52" s="73">
        <f>SUM($AK52:AT52)/L$4</f>
        <v>624.16489580960001</v>
      </c>
      <c r="M52" s="73">
        <f>SUM($AK52:AU52)/M$4</f>
        <v>589.87717800872724</v>
      </c>
      <c r="N52" s="73">
        <f>SUM($AK52:AV52)/N$4</f>
        <v>560.03741317466665</v>
      </c>
      <c r="O52" s="73">
        <f>SUM($AK52:AW52)/O$4</f>
        <v>533.61915062276921</v>
      </c>
      <c r="P52" s="73">
        <f>SUM($AK52:AX52)/P$4</f>
        <v>509.88921129257142</v>
      </c>
      <c r="Q52" s="73">
        <f>SUM($AK52:AY52)/Q$4</f>
        <v>488.30993053973333</v>
      </c>
      <c r="R52" s="73">
        <f>SUM($AK52:AZ52)/R$4</f>
        <v>468.65680988099996</v>
      </c>
      <c r="S52" s="73">
        <f>SUM($AK52:BA52)/S$4</f>
        <v>450.58993871152938</v>
      </c>
      <c r="T52" s="73">
        <f>SUM($AK52:BB52)/T$4</f>
        <v>433.84494211644443</v>
      </c>
      <c r="U52" s="73">
        <f>SUM($AK52:BC52)/U$4</f>
        <v>418.21310305768424</v>
      </c>
      <c r="V52" s="73">
        <f>SUM($AK52:BD52)/V$4</f>
        <v>403.5274479048</v>
      </c>
      <c r="W52" s="73">
        <f>SUM($AK52:BE52)/W$4</f>
        <v>389.6642360998095</v>
      </c>
      <c r="X52" s="73">
        <f>SUM($AK52:BF52)/X$4</f>
        <v>376.51131627709088</v>
      </c>
      <c r="Y52" s="73">
        <f>SUM($AK52:BG52)/Y$4</f>
        <v>363.97604165634783</v>
      </c>
      <c r="Z52" s="73">
        <f>SUM($AK52:BH52)/Z$4</f>
        <v>351.98120658733336</v>
      </c>
      <c r="AA52" s="73">
        <f>SUM($AK52:BI52)/AA$4</f>
        <v>340.46195832384001</v>
      </c>
      <c r="AB52" s="73">
        <f>SUM($AK52:BJ52)/AB$4</f>
        <v>330.06957531138465</v>
      </c>
      <c r="AC52" s="73">
        <f>SUM($AK52:BK52)/AC$4</f>
        <v>320.67885029985189</v>
      </c>
      <c r="AD52" s="73">
        <f>SUM($AK52:BL52)/AD$4</f>
        <v>312.1824627891429</v>
      </c>
      <c r="AE52" s="73">
        <f>SUM($AK52:BM52)/AE$4</f>
        <v>304.48789510675869</v>
      </c>
      <c r="AF52" s="73">
        <f>SUM($AK52:BN52)/AF$4</f>
        <v>297.51496526986671</v>
      </c>
      <c r="AJ52" s="74" t="s">
        <v>119</v>
      </c>
      <c r="AK52" s="73">
        <v>837.97447904799981</v>
      </c>
      <c r="AL52" s="73">
        <v>837.18298603199992</v>
      </c>
      <c r="AM52" s="73">
        <v>836.39149301599991</v>
      </c>
      <c r="AN52" s="73">
        <v>835.59999999999991</v>
      </c>
      <c r="AO52" s="73">
        <v>737.55</v>
      </c>
      <c r="AP52" s="73">
        <v>639.49999999999989</v>
      </c>
      <c r="AQ52" s="73">
        <v>520.84999999999991</v>
      </c>
      <c r="AR52" s="73">
        <v>402.20000000000005</v>
      </c>
      <c r="AS52" s="73">
        <v>332.2</v>
      </c>
      <c r="AT52" s="73">
        <v>262.19999999999993</v>
      </c>
      <c r="AU52" s="73">
        <v>246.99999999999994</v>
      </c>
      <c r="AV52" s="73">
        <v>231.79999999999995</v>
      </c>
      <c r="AW52" s="73">
        <v>216.59999999999997</v>
      </c>
      <c r="AX52" s="73">
        <v>201.39999999999998</v>
      </c>
      <c r="AY52" s="73">
        <v>186.19999999999996</v>
      </c>
      <c r="AZ52" s="73">
        <v>173.85999999999996</v>
      </c>
      <c r="BA52" s="73">
        <v>161.51999999999998</v>
      </c>
      <c r="BB52" s="73">
        <v>149.17999999999998</v>
      </c>
      <c r="BC52" s="73">
        <v>136.83999999999997</v>
      </c>
      <c r="BD52" s="73">
        <v>124.5</v>
      </c>
      <c r="BE52" s="73">
        <v>112.4</v>
      </c>
      <c r="BF52" s="73">
        <v>100.30000000000001</v>
      </c>
      <c r="BG52" s="73">
        <v>88.200000000000017</v>
      </c>
      <c r="BH52" s="73">
        <v>76.100000000000023</v>
      </c>
      <c r="BI52" s="73">
        <v>64.000000000000014</v>
      </c>
      <c r="BJ52" s="73">
        <v>70.260000000000019</v>
      </c>
      <c r="BK52" s="73">
        <v>76.52000000000001</v>
      </c>
      <c r="BL52" s="73">
        <v>82.78</v>
      </c>
      <c r="BM52" s="73">
        <v>89.039999999999992</v>
      </c>
      <c r="BN52" s="73">
        <v>95.299999999999983</v>
      </c>
    </row>
    <row r="55" spans="2:66" x14ac:dyDescent="0.35">
      <c r="B55" s="192" t="s">
        <v>184</v>
      </c>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J55" s="192" t="s">
        <v>186</v>
      </c>
      <c r="AK55" s="192"/>
      <c r="AL55" s="192"/>
      <c r="AM55" s="192"/>
      <c r="AN55" s="192"/>
      <c r="AO55" s="192"/>
      <c r="AP55" s="192"/>
      <c r="AQ55" s="192"/>
      <c r="AR55" s="192"/>
      <c r="AS55" s="192"/>
      <c r="AT55" s="192"/>
      <c r="AU55" s="192"/>
      <c r="AV55" s="192"/>
      <c r="AW55" s="192"/>
      <c r="AX55" s="192"/>
      <c r="AY55" s="192"/>
      <c r="AZ55" s="192"/>
      <c r="BA55" s="192"/>
      <c r="BB55" s="192"/>
      <c r="BC55" s="192"/>
      <c r="BD55" s="192"/>
      <c r="BE55" s="192"/>
      <c r="BF55" s="192"/>
      <c r="BG55" s="192"/>
      <c r="BH55" s="192"/>
      <c r="BI55" s="192"/>
      <c r="BJ55" s="192"/>
      <c r="BK55" s="192"/>
      <c r="BL55" s="192"/>
      <c r="BM55" s="192"/>
      <c r="BN55" s="192"/>
    </row>
    <row r="56" spans="2:66" x14ac:dyDescent="0.35">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J56" s="192"/>
      <c r="AK56" s="192"/>
      <c r="AL56" s="192"/>
      <c r="AM56" s="192"/>
      <c r="AN56" s="192"/>
      <c r="AO56" s="192"/>
      <c r="AP56" s="192"/>
      <c r="AQ56" s="192"/>
      <c r="AR56" s="192"/>
      <c r="AS56" s="192"/>
      <c r="AT56" s="192"/>
      <c r="AU56" s="192"/>
      <c r="AV56" s="192"/>
      <c r="AW56" s="192"/>
      <c r="AX56" s="192"/>
      <c r="AY56" s="192"/>
      <c r="AZ56" s="192"/>
      <c r="BA56" s="192"/>
      <c r="BB56" s="192"/>
      <c r="BC56" s="192"/>
      <c r="BD56" s="192"/>
      <c r="BE56" s="192"/>
      <c r="BF56" s="192"/>
      <c r="BG56" s="192"/>
      <c r="BH56" s="192"/>
      <c r="BI56" s="192"/>
      <c r="BJ56" s="192"/>
      <c r="BK56" s="192"/>
      <c r="BL56" s="192"/>
      <c r="BM56" s="192"/>
      <c r="BN56" s="192"/>
    </row>
    <row r="57" spans="2:66" x14ac:dyDescent="0.35">
      <c r="C57" s="74">
        <v>1</v>
      </c>
      <c r="D57" s="74">
        <v>2</v>
      </c>
      <c r="E57" s="74">
        <v>3</v>
      </c>
      <c r="F57" s="74">
        <v>4</v>
      </c>
      <c r="G57" s="74">
        <v>5</v>
      </c>
      <c r="H57" s="74">
        <v>6</v>
      </c>
      <c r="I57" s="74">
        <v>7</v>
      </c>
      <c r="J57" s="74">
        <v>8</v>
      </c>
      <c r="K57" s="74">
        <v>9</v>
      </c>
      <c r="L57" s="74">
        <v>10</v>
      </c>
      <c r="M57" s="74">
        <v>11</v>
      </c>
      <c r="N57" s="74">
        <v>12</v>
      </c>
      <c r="O57" s="74">
        <v>13</v>
      </c>
      <c r="P57" s="74">
        <v>14</v>
      </c>
      <c r="Q57" s="74">
        <v>15</v>
      </c>
      <c r="R57" s="74">
        <v>16</v>
      </c>
      <c r="S57" s="74">
        <v>17</v>
      </c>
      <c r="T57" s="74">
        <v>18</v>
      </c>
      <c r="U57" s="74">
        <v>19</v>
      </c>
      <c r="V57" s="74">
        <v>20</v>
      </c>
      <c r="W57" s="74">
        <v>21</v>
      </c>
      <c r="X57" s="74">
        <v>22</v>
      </c>
      <c r="Y57" s="74">
        <v>23</v>
      </c>
      <c r="Z57" s="74">
        <v>24</v>
      </c>
      <c r="AA57" s="74">
        <v>25</v>
      </c>
      <c r="AB57" s="74">
        <v>26</v>
      </c>
      <c r="AC57" s="74">
        <v>27</v>
      </c>
      <c r="AD57" s="74">
        <v>28</v>
      </c>
      <c r="AE57" s="74">
        <v>29</v>
      </c>
      <c r="AF57" s="74">
        <v>30</v>
      </c>
      <c r="AK57" s="74">
        <v>1</v>
      </c>
      <c r="AL57" s="74">
        <v>2</v>
      </c>
      <c r="AM57" s="74">
        <v>3</v>
      </c>
      <c r="AN57" s="74">
        <v>4</v>
      </c>
      <c r="AO57" s="74">
        <v>5</v>
      </c>
      <c r="AP57" s="74">
        <v>6</v>
      </c>
      <c r="AQ57" s="74">
        <v>7</v>
      </c>
      <c r="AR57" s="74">
        <v>8</v>
      </c>
      <c r="AS57" s="74">
        <v>9</v>
      </c>
      <c r="AT57" s="74">
        <v>10</v>
      </c>
      <c r="AU57" s="74">
        <v>11</v>
      </c>
      <c r="AV57" s="74">
        <v>12</v>
      </c>
      <c r="AW57" s="74">
        <v>13</v>
      </c>
      <c r="AX57" s="74">
        <v>14</v>
      </c>
      <c r="AY57" s="74">
        <v>15</v>
      </c>
      <c r="AZ57" s="74">
        <v>16</v>
      </c>
      <c r="BA57" s="74">
        <v>17</v>
      </c>
      <c r="BB57" s="74">
        <v>18</v>
      </c>
      <c r="BC57" s="74">
        <v>19</v>
      </c>
      <c r="BD57" s="74">
        <v>20</v>
      </c>
      <c r="BE57" s="74">
        <v>21</v>
      </c>
      <c r="BF57" s="74">
        <v>22</v>
      </c>
      <c r="BG57" s="74">
        <v>23</v>
      </c>
      <c r="BH57" s="74">
        <v>24</v>
      </c>
      <c r="BI57" s="74">
        <v>25</v>
      </c>
      <c r="BJ57" s="74">
        <v>26</v>
      </c>
      <c r="BK57" s="74">
        <v>27</v>
      </c>
      <c r="BL57" s="74">
        <v>28</v>
      </c>
      <c r="BM57" s="74">
        <v>29</v>
      </c>
      <c r="BN57" s="74">
        <v>30</v>
      </c>
    </row>
    <row r="58" spans="2:66" x14ac:dyDescent="0.35">
      <c r="B58" s="74" t="s">
        <v>73</v>
      </c>
      <c r="C58" s="73">
        <f>AK58</f>
        <v>342.22473138399999</v>
      </c>
      <c r="D58" s="73">
        <f>SUM($AK58:AL58)/D$57</f>
        <v>347.97060948666666</v>
      </c>
      <c r="E58" s="73">
        <f>SUM($AK58:AM58)/E$57</f>
        <v>353.71648758933333</v>
      </c>
      <c r="F58" s="73">
        <f>SUM($AK58:AN58)/F$57</f>
        <v>359.46236569199999</v>
      </c>
      <c r="G58" s="73">
        <f>SUM($AK58:AO58)/G$57</f>
        <v>355.05989255359998</v>
      </c>
      <c r="H58" s="73">
        <f>SUM($AK58:AP58)/H$57</f>
        <v>345.58324379466666</v>
      </c>
      <c r="I58" s="73">
        <f>SUM($AK58:AQ58)/I$57</f>
        <v>335.22135182400001</v>
      </c>
      <c r="J58" s="73">
        <f>SUM($AK58:AR58)/J$57</f>
        <v>324.30618284600001</v>
      </c>
      <c r="K58" s="73">
        <f>SUM($AK58:AS58)/K$57</f>
        <v>319.94994030755555</v>
      </c>
      <c r="L58" s="73">
        <f>SUM($AK58:AT58)/L$57</f>
        <v>320.18494627680002</v>
      </c>
      <c r="M58" s="73">
        <f>SUM($AK58:AU58)/M$57</f>
        <v>322.01904206981823</v>
      </c>
      <c r="N58" s="73">
        <f>SUM($AK58:AV58)/N$57</f>
        <v>325.05245523066668</v>
      </c>
      <c r="O58" s="73">
        <f>SUM($AK58:AW58)/O$57</f>
        <v>329.00842021292311</v>
      </c>
      <c r="P58" s="73">
        <f>SUM($AK58:AX58)/P$57</f>
        <v>333.68924734057146</v>
      </c>
      <c r="Q58" s="73">
        <f>SUM($AK58:AY58)/Q$57</f>
        <v>338.94996418453337</v>
      </c>
      <c r="R58" s="73">
        <f>SUM($AK58:AZ58)/R$57</f>
        <v>344.07934142300007</v>
      </c>
      <c r="S58" s="73">
        <f>SUM($AK58:BA58)/S$57</f>
        <v>349.10055663341183</v>
      </c>
      <c r="T58" s="73">
        <f>SUM($AK58:BB58)/T$57</f>
        <v>354.03163682044448</v>
      </c>
      <c r="U58" s="73">
        <f>SUM($AK58:BC58)/U$57</f>
        <v>358.88681382989472</v>
      </c>
      <c r="V58" s="73">
        <f>SUM($AK58:BD58)/V$57</f>
        <v>363.67747313839999</v>
      </c>
      <c r="W58" s="73">
        <f>SUM($AK58:BE58)/W$57</f>
        <v>367.55092679847621</v>
      </c>
      <c r="X58" s="73">
        <f>SUM($AK58:BF58)/X$57</f>
        <v>370.63224830763642</v>
      </c>
      <c r="Y58" s="73">
        <f>SUM($AK58:BG58)/Y$57</f>
        <v>373.02475925078261</v>
      </c>
      <c r="Z58" s="73">
        <f>SUM($AK58:BH58)/Z$57</f>
        <v>374.81456094866667</v>
      </c>
      <c r="AA58" s="73">
        <f>SUM($AK58:BI58)/AA$57</f>
        <v>376.07397851072</v>
      </c>
      <c r="AB58" s="73">
        <f>SUM($AK58:BJ58)/AB$57</f>
        <v>377.71574856799998</v>
      </c>
      <c r="AC58" s="73">
        <f>SUM($AK58:BK58)/AC$57</f>
        <v>379.69738750992587</v>
      </c>
      <c r="AD58" s="73">
        <f>SUM($AK58:BL58)/AD$57</f>
        <v>381.98248081314284</v>
      </c>
      <c r="AE58" s="73">
        <f>SUM($AK58:BM58)/AE$57</f>
        <v>384.53963664717236</v>
      </c>
      <c r="AF58" s="73">
        <f>SUM($AK58:BN58)/AF$57</f>
        <v>387.34164875893327</v>
      </c>
      <c r="AJ58" s="74" t="s">
        <v>73</v>
      </c>
      <c r="AK58" s="73">
        <v>342.22473138399999</v>
      </c>
      <c r="AL58" s="73">
        <v>353.71648758933333</v>
      </c>
      <c r="AM58" s="73">
        <v>365.20824379466666</v>
      </c>
      <c r="AN58" s="73">
        <v>376.7</v>
      </c>
      <c r="AO58" s="73">
        <v>337.45</v>
      </c>
      <c r="AP58" s="73">
        <v>298.20000000000005</v>
      </c>
      <c r="AQ58" s="73">
        <v>273.05000000000007</v>
      </c>
      <c r="AR58" s="73">
        <v>247.90000000000003</v>
      </c>
      <c r="AS58" s="73">
        <v>285.10000000000002</v>
      </c>
      <c r="AT58" s="73">
        <v>322.30000000000007</v>
      </c>
      <c r="AU58" s="73">
        <v>340.36000000000007</v>
      </c>
      <c r="AV58" s="73">
        <v>358.42000000000007</v>
      </c>
      <c r="AW58" s="73">
        <v>376.48</v>
      </c>
      <c r="AX58" s="73">
        <v>394.54000000000008</v>
      </c>
      <c r="AY58" s="73">
        <v>412.6</v>
      </c>
      <c r="AZ58" s="73">
        <v>421.02</v>
      </c>
      <c r="BA58" s="73">
        <v>429.44</v>
      </c>
      <c r="BB58" s="73">
        <v>437.86</v>
      </c>
      <c r="BC58" s="73">
        <v>446.28</v>
      </c>
      <c r="BD58" s="73">
        <v>454.7</v>
      </c>
      <c r="BE58" s="73">
        <v>445.02</v>
      </c>
      <c r="BF58" s="73">
        <v>435.34000000000003</v>
      </c>
      <c r="BG58" s="73">
        <v>425.66</v>
      </c>
      <c r="BH58" s="73">
        <v>415.98</v>
      </c>
      <c r="BI58" s="73">
        <v>406.3</v>
      </c>
      <c r="BJ58" s="73">
        <v>418.76000000000005</v>
      </c>
      <c r="BK58" s="73">
        <v>431.22</v>
      </c>
      <c r="BL58" s="73">
        <v>443.68</v>
      </c>
      <c r="BM58" s="73">
        <v>456.14</v>
      </c>
      <c r="BN58" s="73">
        <v>468.6</v>
      </c>
    </row>
    <row r="59" spans="2:66" x14ac:dyDescent="0.35">
      <c r="B59" s="74" t="s">
        <v>74</v>
      </c>
      <c r="C59" s="73">
        <f t="shared" ref="C59:C105" si="1">AK59</f>
        <v>495.84091965599998</v>
      </c>
      <c r="D59" s="73">
        <f>SUM($AK59:AL59)/D$57</f>
        <v>492.15076637999994</v>
      </c>
      <c r="E59" s="73">
        <f>SUM($AK59:AM59)/E$57</f>
        <v>488.46061310399995</v>
      </c>
      <c r="F59" s="73">
        <f>SUM($AK59:AN59)/F$57</f>
        <v>484.77045982799996</v>
      </c>
      <c r="G59" s="73">
        <f>SUM($AK59:AO59)/G$57</f>
        <v>476.41636786239997</v>
      </c>
      <c r="H59" s="73">
        <f>SUM($AK59:AP59)/H$57</f>
        <v>465.730306552</v>
      </c>
      <c r="I59" s="73">
        <f>SUM($AK59:AQ59)/I$57</f>
        <v>452.96883418742857</v>
      </c>
      <c r="J59" s="73">
        <f>SUM($AK59:AR59)/J$57</f>
        <v>438.91022991400001</v>
      </c>
      <c r="K59" s="73">
        <f>SUM($AK59:AS59)/K$57</f>
        <v>426.75909325688895</v>
      </c>
      <c r="L59" s="73">
        <f>SUM($AK59:AT59)/L$57</f>
        <v>415.9431839312</v>
      </c>
      <c r="M59" s="73">
        <f>SUM($AK59:AU59)/M$57</f>
        <v>406.90653084654548</v>
      </c>
      <c r="N59" s="73">
        <f>SUM($AK59:AV59)/N$57</f>
        <v>399.2043199426667</v>
      </c>
      <c r="O59" s="73">
        <f>SUM($AK59:AW59)/O$57</f>
        <v>392.52860302400006</v>
      </c>
      <c r="P59" s="73">
        <f>SUM($AK59:AX59)/P$57</f>
        <v>386.6594170937143</v>
      </c>
      <c r="Q59" s="73">
        <f>SUM($AK59:AY59)/Q$57</f>
        <v>381.43545595413337</v>
      </c>
      <c r="R59" s="73">
        <f>SUM($AK59:AZ59)/R$57</f>
        <v>376.70073995700005</v>
      </c>
      <c r="S59" s="73">
        <f>SUM($AK59:BA59)/S$57</f>
        <v>372.36893172423538</v>
      </c>
      <c r="T59" s="73">
        <f>SUM($AK59:BB59)/T$57</f>
        <v>368.37287996177781</v>
      </c>
      <c r="U59" s="73">
        <f>SUM($AK59:BC59)/U$57</f>
        <v>364.6595704901053</v>
      </c>
      <c r="V59" s="73">
        <f>SUM($AK59:BD59)/V$57</f>
        <v>361.18659196560003</v>
      </c>
      <c r="W59" s="73">
        <f>SUM($AK59:BE59)/W$57</f>
        <v>357.64056377676195</v>
      </c>
      <c r="X59" s="73">
        <f>SUM($AK59:BF59)/X$57</f>
        <v>354.03144724145454</v>
      </c>
      <c r="Y59" s="73">
        <f>SUM($AK59:BG59)/Y$57</f>
        <v>350.36747127443482</v>
      </c>
      <c r="Z59" s="73">
        <f>SUM($AK59:BH59)/Z$57</f>
        <v>346.65549330466666</v>
      </c>
      <c r="AA59" s="73">
        <f>SUM($AK59:BI59)/AA$57</f>
        <v>342.90127357247997</v>
      </c>
      <c r="AB59" s="73">
        <f>SUM($AK59:BJ59)/AB$57</f>
        <v>341.10276305046148</v>
      </c>
      <c r="AC59" s="73">
        <f>SUM($AK59:BK59)/AC$57</f>
        <v>341.04266071525922</v>
      </c>
      <c r="AD59" s="73">
        <f>SUM($AK59:BL59)/AD$57</f>
        <v>342.53470854685708</v>
      </c>
      <c r="AE59" s="73">
        <f>SUM($AK59:BM59)/AE$57</f>
        <v>345.41833928662061</v>
      </c>
      <c r="AF59" s="73">
        <f>SUM($AK59:BN59)/AF$57</f>
        <v>349.55439464373325</v>
      </c>
      <c r="AJ59" s="74" t="s">
        <v>74</v>
      </c>
      <c r="AK59" s="73">
        <v>495.84091965599998</v>
      </c>
      <c r="AL59" s="73">
        <v>488.46061310399995</v>
      </c>
      <c r="AM59" s="73">
        <v>481.08030655199997</v>
      </c>
      <c r="AN59" s="73">
        <v>473.7</v>
      </c>
      <c r="AO59" s="73">
        <v>443</v>
      </c>
      <c r="AP59" s="73">
        <v>412.29999999999995</v>
      </c>
      <c r="AQ59" s="73">
        <v>376.4</v>
      </c>
      <c r="AR59" s="73">
        <v>340.5</v>
      </c>
      <c r="AS59" s="73">
        <v>329.55</v>
      </c>
      <c r="AT59" s="73">
        <v>318.60000000000008</v>
      </c>
      <c r="AU59" s="73">
        <v>316.54000000000008</v>
      </c>
      <c r="AV59" s="73">
        <v>314.48000000000008</v>
      </c>
      <c r="AW59" s="73">
        <v>312.42000000000007</v>
      </c>
      <c r="AX59" s="73">
        <v>310.36000000000007</v>
      </c>
      <c r="AY59" s="73">
        <v>308.30000000000007</v>
      </c>
      <c r="AZ59" s="73">
        <v>305.68000000000006</v>
      </c>
      <c r="BA59" s="73">
        <v>303.06</v>
      </c>
      <c r="BB59" s="73">
        <v>300.44</v>
      </c>
      <c r="BC59" s="73">
        <v>297.82</v>
      </c>
      <c r="BD59" s="73">
        <v>295.2</v>
      </c>
      <c r="BE59" s="73">
        <v>286.72000000000003</v>
      </c>
      <c r="BF59" s="73">
        <v>278.24</v>
      </c>
      <c r="BG59" s="73">
        <v>269.76000000000005</v>
      </c>
      <c r="BH59" s="73">
        <v>261.28000000000003</v>
      </c>
      <c r="BI59" s="73">
        <v>252.8000000000001</v>
      </c>
      <c r="BJ59" s="73">
        <v>296.1400000000001</v>
      </c>
      <c r="BK59" s="73">
        <v>339.48</v>
      </c>
      <c r="BL59" s="73">
        <v>382.82000000000005</v>
      </c>
      <c r="BM59" s="73">
        <v>426.15999999999997</v>
      </c>
      <c r="BN59" s="73">
        <v>469.5</v>
      </c>
    </row>
    <row r="60" spans="2:66" x14ac:dyDescent="0.35">
      <c r="B60" s="74" t="s">
        <v>75</v>
      </c>
      <c r="C60" s="73">
        <f t="shared" si="1"/>
        <v>330.04306463199998</v>
      </c>
      <c r="D60" s="73">
        <f>SUM($AK60:AL60)/D$57</f>
        <v>330.80255385999999</v>
      </c>
      <c r="E60" s="73">
        <f>SUM($AK60:AM60)/E$57</f>
        <v>331.562043088</v>
      </c>
      <c r="F60" s="73">
        <f>SUM($AK60:AN60)/F$57</f>
        <v>332.321532316</v>
      </c>
      <c r="G60" s="73">
        <f>SUM($AK60:AO60)/G$57</f>
        <v>318.75722585279999</v>
      </c>
      <c r="H60" s="73">
        <f>SUM($AK60:AP60)/H$57</f>
        <v>298.031021544</v>
      </c>
      <c r="I60" s="73">
        <f>SUM($AK60:AQ60)/I$57</f>
        <v>278.79801846628573</v>
      </c>
      <c r="J60" s="73">
        <f>SUM($AK60:AR60)/J$57</f>
        <v>260.49826615800004</v>
      </c>
      <c r="K60" s="73">
        <f>SUM($AK60:AS60)/K$57</f>
        <v>245.23734769600003</v>
      </c>
      <c r="L60" s="73">
        <f>SUM($AK60:AT60)/L$57</f>
        <v>232.10361292640005</v>
      </c>
      <c r="M60" s="73">
        <f>SUM($AK60:AU60)/M$57</f>
        <v>222.31782993309096</v>
      </c>
      <c r="N60" s="73">
        <f>SUM($AK60:AV60)/N$57</f>
        <v>215.04301077200003</v>
      </c>
      <c r="O60" s="73">
        <f>SUM($AK60:AW60)/O$57</f>
        <v>209.69970225107696</v>
      </c>
      <c r="P60" s="73">
        <f>SUM($AK60:AX60)/P$57</f>
        <v>205.87400923314289</v>
      </c>
      <c r="Q60" s="73">
        <f>SUM($AK60:AY60)/Q$57</f>
        <v>203.26240861760002</v>
      </c>
      <c r="R60" s="73">
        <f>SUM($AK60:AZ60)/R$57</f>
        <v>201.60350807899999</v>
      </c>
      <c r="S60" s="73">
        <f>SUM($AK60:BA60)/S$57</f>
        <v>200.72918407435293</v>
      </c>
      <c r="T60" s="73">
        <f>SUM($AK60:BB60)/T$57</f>
        <v>200.508673848</v>
      </c>
      <c r="U60" s="73">
        <f>SUM($AK60:BC60)/U$57</f>
        <v>200.8387436454737</v>
      </c>
      <c r="V60" s="73">
        <f>SUM($AK60:BD60)/V$57</f>
        <v>201.6368064632</v>
      </c>
      <c r="W60" s="73">
        <f>SUM($AK60:BE60)/W$57</f>
        <v>202.40552996495239</v>
      </c>
      <c r="X60" s="73">
        <f>SUM($AK60:BF60)/X$57</f>
        <v>203.14891496654548</v>
      </c>
      <c r="Y60" s="73">
        <f>SUM($AK60:BG60)/Y$57</f>
        <v>203.87026648973915</v>
      </c>
      <c r="Z60" s="73">
        <f>SUM($AK60:BH60)/Z$57</f>
        <v>204.57233871933337</v>
      </c>
      <c r="AA60" s="73">
        <f>SUM($AK60:BI60)/AA$57</f>
        <v>205.25744517056003</v>
      </c>
      <c r="AB60" s="73">
        <f>SUM($AK60:BJ60)/AB$57</f>
        <v>207.42292804861543</v>
      </c>
      <c r="AC60" s="73">
        <f>SUM($AK60:BK60)/AC$57</f>
        <v>210.90430108385189</v>
      </c>
      <c r="AD60" s="73">
        <f>SUM($AK60:BL60)/AD$57</f>
        <v>215.56057604514288</v>
      </c>
      <c r="AE60" s="73">
        <f>SUM($AK60:BM60)/AE$57</f>
        <v>221.27021135393107</v>
      </c>
      <c r="AF60" s="73">
        <f>SUM($AK60:BN60)/AF$57</f>
        <v>227.9278709754667</v>
      </c>
      <c r="AJ60" s="74" t="s">
        <v>75</v>
      </c>
      <c r="AK60" s="73">
        <v>330.04306463199998</v>
      </c>
      <c r="AL60" s="73">
        <v>331.562043088</v>
      </c>
      <c r="AM60" s="73">
        <v>333.08102154400001</v>
      </c>
      <c r="AN60" s="73">
        <v>334.6</v>
      </c>
      <c r="AO60" s="73">
        <v>264.5</v>
      </c>
      <c r="AP60" s="73">
        <v>194.4</v>
      </c>
      <c r="AQ60" s="73">
        <v>163.4</v>
      </c>
      <c r="AR60" s="73">
        <v>132.39999999999998</v>
      </c>
      <c r="AS60" s="73">
        <v>123.15</v>
      </c>
      <c r="AT60" s="73">
        <v>113.90000000000005</v>
      </c>
      <c r="AU60" s="73">
        <v>124.46000000000004</v>
      </c>
      <c r="AV60" s="73">
        <v>135.02000000000004</v>
      </c>
      <c r="AW60" s="73">
        <v>145.58000000000001</v>
      </c>
      <c r="AX60" s="73">
        <v>156.13999999999999</v>
      </c>
      <c r="AY60" s="73">
        <v>166.7</v>
      </c>
      <c r="AZ60" s="73">
        <v>176.72</v>
      </c>
      <c r="BA60" s="73">
        <v>186.74</v>
      </c>
      <c r="BB60" s="73">
        <v>196.76</v>
      </c>
      <c r="BC60" s="73">
        <v>206.78</v>
      </c>
      <c r="BD60" s="73">
        <v>216.8</v>
      </c>
      <c r="BE60" s="73">
        <v>217.78</v>
      </c>
      <c r="BF60" s="73">
        <v>218.76000000000002</v>
      </c>
      <c r="BG60" s="73">
        <v>219.74</v>
      </c>
      <c r="BH60" s="73">
        <v>220.72</v>
      </c>
      <c r="BI60" s="73">
        <v>221.70000000000007</v>
      </c>
      <c r="BJ60" s="73">
        <v>261.56000000000006</v>
      </c>
      <c r="BK60" s="73">
        <v>301.42</v>
      </c>
      <c r="BL60" s="73">
        <v>341.28</v>
      </c>
      <c r="BM60" s="73">
        <v>381.14</v>
      </c>
      <c r="BN60" s="73">
        <v>420.99999999999994</v>
      </c>
    </row>
    <row r="61" spans="2:66" x14ac:dyDescent="0.35">
      <c r="B61" s="74" t="s">
        <v>4</v>
      </c>
      <c r="C61" s="73">
        <f t="shared" si="1"/>
        <v>217.94868804000004</v>
      </c>
      <c r="D61" s="73">
        <f>SUM($AK61:AL61)/D$57</f>
        <v>216.32390670000001</v>
      </c>
      <c r="E61" s="73">
        <f>SUM($AK61:AM61)/E$57</f>
        <v>214.69912536000001</v>
      </c>
      <c r="F61" s="73">
        <f>SUM($AK61:AN61)/F$57</f>
        <v>213.07434402000001</v>
      </c>
      <c r="G61" s="73">
        <f>SUM($AK61:AO61)/G$57</f>
        <v>203.22947521600003</v>
      </c>
      <c r="H61" s="73">
        <f>SUM($AK61:AP61)/H$57</f>
        <v>189.27456268000003</v>
      </c>
      <c r="I61" s="73">
        <f>SUM($AK61:AQ61)/I$57</f>
        <v>175.29962515428574</v>
      </c>
      <c r="J61" s="73">
        <f>SUM($AK61:AR61)/J$57</f>
        <v>161.31217201000004</v>
      </c>
      <c r="K61" s="73">
        <f>SUM($AK61:AS61)/K$57</f>
        <v>149.13304178666669</v>
      </c>
      <c r="L61" s="73">
        <f>SUM($AK61:AT61)/L$57</f>
        <v>138.21973760800003</v>
      </c>
      <c r="M61" s="73">
        <f>SUM($AK61:AU61)/M$57</f>
        <v>129.33794328000002</v>
      </c>
      <c r="N61" s="73">
        <f>SUM($AK61:AV61)/N$57</f>
        <v>121.97978134000003</v>
      </c>
      <c r="O61" s="73">
        <f>SUM($AK61:AW61)/O$57</f>
        <v>115.79364431384617</v>
      </c>
      <c r="P61" s="73">
        <f>SUM($AK61:AX61)/P$57</f>
        <v>110.5283840057143</v>
      </c>
      <c r="Q61" s="73">
        <f>SUM($AK61:AY61)/Q$57</f>
        <v>105.99982507200001</v>
      </c>
      <c r="R61" s="73">
        <f>SUM($AK61:AZ61)/R$57</f>
        <v>101.76608600500001</v>
      </c>
      <c r="S61" s="73">
        <f>SUM($AK61:BA61)/S$57</f>
        <v>97.77513976941178</v>
      </c>
      <c r="T61" s="73">
        <f>SUM($AK61:BB61)/T$57</f>
        <v>93.986520893333335</v>
      </c>
      <c r="U61" s="73">
        <f>SUM($AK61:BC61)/U$57</f>
        <v>90.368282951578948</v>
      </c>
      <c r="V61" s="73">
        <f>SUM($AK61:BD61)/V$57</f>
        <v>86.894868804000012</v>
      </c>
      <c r="W61" s="73">
        <f>SUM($AK61:BE61)/W$57</f>
        <v>83.634160765714299</v>
      </c>
      <c r="X61" s="73">
        <f>SUM($AK61:BF61)/X$57</f>
        <v>80.55715345818183</v>
      </c>
      <c r="Y61" s="73">
        <f>SUM($AK61:BG61)/Y$57</f>
        <v>77.639885916521749</v>
      </c>
      <c r="Z61" s="73">
        <f>SUM($AK61:BH61)/Z$57</f>
        <v>74.862390670000011</v>
      </c>
      <c r="AA61" s="73">
        <f>SUM($AK61:BI61)/AA$57</f>
        <v>72.207895043200011</v>
      </c>
      <c r="AB61" s="73">
        <f>SUM($AK61:BJ61)/AB$57</f>
        <v>69.692206772307699</v>
      </c>
      <c r="AC61" s="73">
        <f>SUM($AK61:BK61)/AC$57</f>
        <v>67.299902817777792</v>
      </c>
      <c r="AD61" s="73">
        <f>SUM($AK61:BL61)/AD$57</f>
        <v>65.017763431428577</v>
      </c>
      <c r="AE61" s="73">
        <f>SUM($AK61:BM61)/AE$57</f>
        <v>62.834392278620705</v>
      </c>
      <c r="AF61" s="73">
        <f>SUM($AK61:BN61)/AF$57</f>
        <v>60.739912536000013</v>
      </c>
      <c r="AJ61" s="74" t="s">
        <v>4</v>
      </c>
      <c r="AK61" s="73">
        <v>217.94868804000004</v>
      </c>
      <c r="AL61" s="73">
        <v>214.69912536000001</v>
      </c>
      <c r="AM61" s="73">
        <v>211.44956268000001</v>
      </c>
      <c r="AN61" s="73">
        <v>208.20000000000002</v>
      </c>
      <c r="AO61" s="73">
        <v>163.85</v>
      </c>
      <c r="AP61" s="73">
        <v>119.50000000000003</v>
      </c>
      <c r="AQ61" s="73">
        <v>91.450000000000017</v>
      </c>
      <c r="AR61" s="73">
        <v>63.4</v>
      </c>
      <c r="AS61" s="73">
        <v>51.7</v>
      </c>
      <c r="AT61" s="73">
        <v>40</v>
      </c>
      <c r="AU61" s="73">
        <v>40.519999999999996</v>
      </c>
      <c r="AV61" s="73">
        <v>41.04</v>
      </c>
      <c r="AW61" s="73">
        <v>41.559999999999995</v>
      </c>
      <c r="AX61" s="73">
        <v>42.08</v>
      </c>
      <c r="AY61" s="73">
        <v>42.599999999999994</v>
      </c>
      <c r="AZ61" s="73">
        <v>38.259999999999991</v>
      </c>
      <c r="BA61" s="73">
        <v>33.919999999999995</v>
      </c>
      <c r="BB61" s="73">
        <v>29.58</v>
      </c>
      <c r="BC61" s="73">
        <v>25.240000000000002</v>
      </c>
      <c r="BD61" s="73">
        <v>20.900000000000002</v>
      </c>
      <c r="BE61" s="73">
        <v>18.420000000000002</v>
      </c>
      <c r="BF61" s="73">
        <v>15.940000000000003</v>
      </c>
      <c r="BG61" s="73">
        <v>13.460000000000003</v>
      </c>
      <c r="BH61" s="73">
        <v>10.980000000000002</v>
      </c>
      <c r="BI61" s="73">
        <v>8.5000000000000018</v>
      </c>
      <c r="BJ61" s="73">
        <v>6.8000000000000016</v>
      </c>
      <c r="BK61" s="73">
        <v>5.1000000000000014</v>
      </c>
      <c r="BL61" s="73">
        <v>3.4000000000000004</v>
      </c>
      <c r="BM61" s="73">
        <v>1.6999999999999993</v>
      </c>
      <c r="BN61" s="73">
        <v>0</v>
      </c>
    </row>
    <row r="62" spans="2:66" x14ac:dyDescent="0.35">
      <c r="B62" s="74" t="s">
        <v>76</v>
      </c>
      <c r="C62" s="73">
        <f t="shared" si="1"/>
        <v>555.44789796800001</v>
      </c>
      <c r="D62" s="73">
        <f>SUM($AK62:AL62)/D$57</f>
        <v>528.07324830666676</v>
      </c>
      <c r="E62" s="73">
        <f>SUM($AK62:AM62)/E$57</f>
        <v>500.69859864533345</v>
      </c>
      <c r="F62" s="73">
        <f>SUM($AK62:AN62)/F$57</f>
        <v>473.32394898400008</v>
      </c>
      <c r="G62" s="73">
        <f>SUM($AK62:AO62)/G$57</f>
        <v>448.49915918720006</v>
      </c>
      <c r="H62" s="73">
        <f>SUM($AK62:AP62)/H$57</f>
        <v>424.94929932266672</v>
      </c>
      <c r="I62" s="73">
        <f>SUM($AK62:AQ62)/I$57</f>
        <v>401.27082799085713</v>
      </c>
      <c r="J62" s="73">
        <f>SUM($AK62:AR62)/J$57</f>
        <v>377.51197449199998</v>
      </c>
      <c r="K62" s="73">
        <f>SUM($AK62:AS62)/K$57</f>
        <v>355.48286621511107</v>
      </c>
      <c r="L62" s="73">
        <f>SUM($AK62:AT62)/L$57</f>
        <v>334.66457959360002</v>
      </c>
      <c r="M62" s="73">
        <f>SUM($AK62:AU62)/M$57</f>
        <v>317.38598144872725</v>
      </c>
      <c r="N62" s="73">
        <f>SUM($AK62:AV62)/N$57</f>
        <v>302.76214966133335</v>
      </c>
      <c r="O62" s="73">
        <f>SUM($AK62:AW62)/O$57</f>
        <v>290.18044584123078</v>
      </c>
      <c r="P62" s="73">
        <f>SUM($AK62:AX62)/P$57</f>
        <v>279.20327113828569</v>
      </c>
      <c r="Q62" s="73">
        <f>SUM($AK62:AY62)/Q$57</f>
        <v>269.50971972906666</v>
      </c>
      <c r="R62" s="73">
        <f>SUM($AK62:AZ62)/R$57</f>
        <v>261.17036224600002</v>
      </c>
      <c r="S62" s="73">
        <f>SUM($AK62:BA62)/S$57</f>
        <v>253.94622329035295</v>
      </c>
      <c r="T62" s="73">
        <f>SUM($AK62:BB62)/T$57</f>
        <v>247.65143310755559</v>
      </c>
      <c r="U62" s="73">
        <f>SUM($AK62:BC62)/U$57</f>
        <v>242.13925241768425</v>
      </c>
      <c r="V62" s="73">
        <f>SUM($AK62:BD62)/V$57</f>
        <v>237.29228979680002</v>
      </c>
      <c r="W62" s="73">
        <f>SUM($AK62:BE62)/W$57</f>
        <v>232.8688474255238</v>
      </c>
      <c r="X62" s="73">
        <f>SUM($AK62:BF62)/X$57</f>
        <v>228.81117254254548</v>
      </c>
      <c r="Y62" s="73">
        <f>SUM($AK62:BG62)/Y$57</f>
        <v>225.07155634504349</v>
      </c>
      <c r="Z62" s="73">
        <f>SUM($AK62:BH62)/Z$57</f>
        <v>221.61024149733336</v>
      </c>
      <c r="AA62" s="73">
        <f>SUM($AK62:BI62)/AA$57</f>
        <v>218.39383183744002</v>
      </c>
      <c r="AB62" s="73">
        <f>SUM($AK62:BJ62)/AB$57</f>
        <v>217.0079152283077</v>
      </c>
      <c r="AC62" s="73">
        <f>SUM($AK62:BK62)/AC$57</f>
        <v>217.24910355318517</v>
      </c>
      <c r="AD62" s="73">
        <f>SUM($AK62:BL62)/AD$57</f>
        <v>218.94306414057141</v>
      </c>
      <c r="AE62" s="73">
        <f>SUM($AK62:BM62)/AE$57</f>
        <v>221.93951020468964</v>
      </c>
      <c r="AF62" s="73">
        <f>SUM($AK62:BN62)/AF$57</f>
        <v>226.10819319786665</v>
      </c>
      <c r="AJ62" s="74" t="s">
        <v>76</v>
      </c>
      <c r="AK62" s="73">
        <v>555.44789796800001</v>
      </c>
      <c r="AL62" s="73">
        <v>500.69859864533339</v>
      </c>
      <c r="AM62" s="73">
        <v>445.94929932266666</v>
      </c>
      <c r="AN62" s="73">
        <v>391.2</v>
      </c>
      <c r="AO62" s="73">
        <v>349.2</v>
      </c>
      <c r="AP62" s="73">
        <v>307.2</v>
      </c>
      <c r="AQ62" s="73">
        <v>259.2</v>
      </c>
      <c r="AR62" s="73">
        <v>211.2</v>
      </c>
      <c r="AS62" s="73">
        <v>179.25</v>
      </c>
      <c r="AT62" s="73">
        <v>147.30000000000001</v>
      </c>
      <c r="AU62" s="73">
        <v>144.6</v>
      </c>
      <c r="AV62" s="73">
        <v>141.9</v>
      </c>
      <c r="AW62" s="73">
        <v>139.19999999999999</v>
      </c>
      <c r="AX62" s="73">
        <v>136.5</v>
      </c>
      <c r="AY62" s="73">
        <v>133.80000000000001</v>
      </c>
      <c r="AZ62" s="73">
        <v>136.08000000000001</v>
      </c>
      <c r="BA62" s="73">
        <v>138.35999999999999</v>
      </c>
      <c r="BB62" s="73">
        <v>140.63999999999999</v>
      </c>
      <c r="BC62" s="73">
        <v>142.91999999999999</v>
      </c>
      <c r="BD62" s="73">
        <v>145.19999999999999</v>
      </c>
      <c r="BE62" s="73">
        <v>144.4</v>
      </c>
      <c r="BF62" s="73">
        <v>143.6</v>
      </c>
      <c r="BG62" s="73">
        <v>142.80000000000001</v>
      </c>
      <c r="BH62" s="73">
        <v>142</v>
      </c>
      <c r="BI62" s="73">
        <v>141.19999999999999</v>
      </c>
      <c r="BJ62" s="73">
        <v>182.35999999999999</v>
      </c>
      <c r="BK62" s="73">
        <v>223.51999999999998</v>
      </c>
      <c r="BL62" s="73">
        <v>264.67999999999995</v>
      </c>
      <c r="BM62" s="73">
        <v>305.83999999999997</v>
      </c>
      <c r="BN62" s="73">
        <v>347</v>
      </c>
    </row>
    <row r="63" spans="2:66" x14ac:dyDescent="0.35">
      <c r="B63" s="74" t="s">
        <v>77</v>
      </c>
      <c r="C63" s="73">
        <f t="shared" si="1"/>
        <v>235.02053014399996</v>
      </c>
      <c r="D63" s="73">
        <f>SUM($AK63:AL63)/D$57</f>
        <v>259.4504417866666</v>
      </c>
      <c r="E63" s="73">
        <f>SUM($AK63:AM63)/E$57</f>
        <v>283.8803534293333</v>
      </c>
      <c r="F63" s="73">
        <f>SUM($AK63:AN63)/F$57</f>
        <v>308.31026507199999</v>
      </c>
      <c r="G63" s="73">
        <f>SUM($AK63:AO63)/G$57</f>
        <v>319.63821205760001</v>
      </c>
      <c r="H63" s="73">
        <f>SUM($AK63:AP63)/H$57</f>
        <v>324.41517671466664</v>
      </c>
      <c r="I63" s="73">
        <f>SUM($AK63:AQ63)/I$57</f>
        <v>325.734437184</v>
      </c>
      <c r="J63" s="73">
        <f>SUM($AK63:AR63)/J$57</f>
        <v>324.89263253600001</v>
      </c>
      <c r="K63" s="73">
        <f>SUM($AK63:AS63)/K$57</f>
        <v>323.97678447644444</v>
      </c>
      <c r="L63" s="73">
        <f>SUM($AK63:AT63)/L$57</f>
        <v>323.00910602880003</v>
      </c>
      <c r="M63" s="73">
        <f>SUM($AK63:AU63)/M$57</f>
        <v>322.31373275345459</v>
      </c>
      <c r="N63" s="73">
        <f>SUM($AK63:AV63)/N$57</f>
        <v>321.82258835733336</v>
      </c>
      <c r="O63" s="73">
        <f>SUM($AK63:AW63)/O$57</f>
        <v>321.48854309907699</v>
      </c>
      <c r="P63" s="73">
        <f>SUM($AK63:AX63)/P$57</f>
        <v>321.27793287771431</v>
      </c>
      <c r="Q63" s="73">
        <f>SUM($AK63:AY63)/Q$57</f>
        <v>321.16607068586671</v>
      </c>
      <c r="R63" s="73">
        <f>SUM($AK63:AZ63)/R$57</f>
        <v>320.96444126800009</v>
      </c>
      <c r="S63" s="73">
        <f>SUM($AK63:BA63)/S$57</f>
        <v>320.68888589929418</v>
      </c>
      <c r="T63" s="73">
        <f>SUM($AK63:BB63)/T$57</f>
        <v>320.35172557155562</v>
      </c>
      <c r="U63" s="73">
        <f>SUM($AK63:BC63)/U$57</f>
        <v>319.96268738357901</v>
      </c>
      <c r="V63" s="73">
        <f>SUM($AK63:BD63)/V$57</f>
        <v>319.52955301440005</v>
      </c>
      <c r="W63" s="73">
        <f>SUM($AK63:BE63)/W$57</f>
        <v>318.96814572800002</v>
      </c>
      <c r="X63" s="73">
        <f>SUM($AK63:BF63)/X$57</f>
        <v>318.29595728581825</v>
      </c>
      <c r="Y63" s="73">
        <f>SUM($AK63:BG63)/Y$57</f>
        <v>317.52743740382613</v>
      </c>
      <c r="Z63" s="73">
        <f>SUM($AK63:BH63)/Z$57</f>
        <v>316.67462751200009</v>
      </c>
      <c r="AA63" s="73">
        <f>SUM($AK63:BI63)/AA$57</f>
        <v>315.74764241152008</v>
      </c>
      <c r="AB63" s="73">
        <f>SUM($AK63:BJ63)/AB$57</f>
        <v>314.86119462646161</v>
      </c>
      <c r="AC63" s="73">
        <f>SUM($AK63:BK63)/AC$57</f>
        <v>314.01078001066674</v>
      </c>
      <c r="AD63" s="73">
        <f>SUM($AK63:BL63)/AD$57</f>
        <v>313.19253786742865</v>
      </c>
      <c r="AE63" s="73">
        <f>SUM($AK63:BM63)/AE$57</f>
        <v>312.40314000993106</v>
      </c>
      <c r="AF63" s="73">
        <f>SUM($AK63:BN63)/AF$57</f>
        <v>311.63970200960006</v>
      </c>
      <c r="AJ63" s="74" t="s">
        <v>77</v>
      </c>
      <c r="AK63" s="73">
        <v>235.02053014399996</v>
      </c>
      <c r="AL63" s="73">
        <v>283.8803534293333</v>
      </c>
      <c r="AM63" s="73">
        <v>332.74017671466663</v>
      </c>
      <c r="AN63" s="73">
        <v>381.6</v>
      </c>
      <c r="AO63" s="73">
        <v>364.95000000000005</v>
      </c>
      <c r="AP63" s="73">
        <v>348.30000000000007</v>
      </c>
      <c r="AQ63" s="73">
        <v>333.65000000000003</v>
      </c>
      <c r="AR63" s="73">
        <v>319</v>
      </c>
      <c r="AS63" s="73">
        <v>316.64999999999998</v>
      </c>
      <c r="AT63" s="73">
        <v>314.29999999999995</v>
      </c>
      <c r="AU63" s="73">
        <v>315.35999999999996</v>
      </c>
      <c r="AV63" s="73">
        <v>316.42</v>
      </c>
      <c r="AW63" s="73">
        <v>317.48</v>
      </c>
      <c r="AX63" s="73">
        <v>318.54000000000002</v>
      </c>
      <c r="AY63" s="73">
        <v>319.60000000000002</v>
      </c>
      <c r="AZ63" s="73">
        <v>317.94000000000005</v>
      </c>
      <c r="BA63" s="73">
        <v>316.28000000000003</v>
      </c>
      <c r="BB63" s="73">
        <v>314.62000000000006</v>
      </c>
      <c r="BC63" s="73">
        <v>312.96000000000004</v>
      </c>
      <c r="BD63" s="73">
        <v>311.29999999999995</v>
      </c>
      <c r="BE63" s="73">
        <v>307.73999999999995</v>
      </c>
      <c r="BF63" s="73">
        <v>304.17999999999995</v>
      </c>
      <c r="BG63" s="73">
        <v>300.61999999999995</v>
      </c>
      <c r="BH63" s="73">
        <v>297.05999999999995</v>
      </c>
      <c r="BI63" s="73">
        <v>293.49999999999994</v>
      </c>
      <c r="BJ63" s="73">
        <v>292.7</v>
      </c>
      <c r="BK63" s="73">
        <v>291.89999999999998</v>
      </c>
      <c r="BL63" s="73">
        <v>291.10000000000002</v>
      </c>
      <c r="BM63" s="73">
        <v>290.3</v>
      </c>
      <c r="BN63" s="73">
        <v>289.5</v>
      </c>
    </row>
    <row r="64" spans="2:66" x14ac:dyDescent="0.35">
      <c r="B64" s="74" t="s">
        <v>78</v>
      </c>
      <c r="C64" s="73">
        <f t="shared" si="1"/>
        <v>394.65406988799998</v>
      </c>
      <c r="D64" s="73">
        <f>SUM($AK64:AL64)/D$57</f>
        <v>399.69505823999998</v>
      </c>
      <c r="E64" s="73">
        <f>SUM($AK64:AM64)/E$57</f>
        <v>404.73604659199992</v>
      </c>
      <c r="F64" s="73">
        <f>SUM($AK64:AN64)/F$57</f>
        <v>409.77703494399998</v>
      </c>
      <c r="G64" s="73">
        <f>SUM($AK64:AO64)/G$57</f>
        <v>408.96162795520002</v>
      </c>
      <c r="H64" s="73">
        <f>SUM($AK64:AP64)/H$57</f>
        <v>405.21802329599996</v>
      </c>
      <c r="I64" s="73">
        <f>SUM($AK64:AQ64)/I$57</f>
        <v>399.03687711085706</v>
      </c>
      <c r="J64" s="73">
        <f>SUM($AK64:AR64)/J$57</f>
        <v>391.33226747199996</v>
      </c>
      <c r="K64" s="73">
        <f>SUM($AK64:AS64)/K$57</f>
        <v>386.55645997511107</v>
      </c>
      <c r="L64" s="73">
        <f>SUM($AK64:AT64)/L$57</f>
        <v>383.83081397759997</v>
      </c>
      <c r="M64" s="73">
        <f>SUM($AK64:AU64)/M$57</f>
        <v>382.22801270690906</v>
      </c>
      <c r="N64" s="73">
        <f>SUM($AK64:AV64)/N$57</f>
        <v>381.46734498133333</v>
      </c>
      <c r="O64" s="73">
        <f>SUM($AK64:AW64)/O$57</f>
        <v>381.35447229046156</v>
      </c>
      <c r="P64" s="73">
        <f>SUM($AK64:AX64)/P$57</f>
        <v>381.75058141257142</v>
      </c>
      <c r="Q64" s="73">
        <f>SUM($AK64:AY64)/Q$57</f>
        <v>382.55387598506667</v>
      </c>
      <c r="R64" s="73">
        <f>SUM($AK64:AZ64)/R$57</f>
        <v>383.62550873599997</v>
      </c>
      <c r="S64" s="73">
        <f>SUM($AK64:BA64)/S$57</f>
        <v>384.91812586917649</v>
      </c>
      <c r="T64" s="73">
        <f>SUM($AK64:BB64)/T$57</f>
        <v>386.39489665422224</v>
      </c>
      <c r="U64" s="73">
        <f>SUM($AK64:BC64)/U$57</f>
        <v>388.02674419873682</v>
      </c>
      <c r="V64" s="73">
        <f>SUM($AK64:BD64)/V$57</f>
        <v>389.79040698879999</v>
      </c>
      <c r="W64" s="73">
        <f>SUM($AK64:BE64)/W$57</f>
        <v>391.36038760838096</v>
      </c>
      <c r="X64" s="73">
        <f>SUM($AK64:BF64)/X$57</f>
        <v>392.76309726254544</v>
      </c>
      <c r="Y64" s="73">
        <f>SUM($AK64:BG64)/Y$57</f>
        <v>394.02035390330434</v>
      </c>
      <c r="Z64" s="73">
        <f>SUM($AK64:BH64)/Z$57</f>
        <v>395.15033915733329</v>
      </c>
      <c r="AA64" s="73">
        <f>SUM($AK64:BI64)/AA$57</f>
        <v>396.16832559104</v>
      </c>
      <c r="AB64" s="73">
        <f>SUM($AK64:BJ64)/AB$57</f>
        <v>396.46569768369227</v>
      </c>
      <c r="AC64" s="73">
        <f>SUM($AK64:BK64)/AC$57</f>
        <v>396.12252369540738</v>
      </c>
      <c r="AD64" s="73">
        <f>SUM($AK64:BL64)/AD$57</f>
        <v>395.20743356342854</v>
      </c>
      <c r="AE64" s="73">
        <f>SUM($AK64:BM64)/AE$57</f>
        <v>393.77959102675857</v>
      </c>
      <c r="AF64" s="73">
        <f>SUM($AK64:BN64)/AF$57</f>
        <v>391.89027132586665</v>
      </c>
      <c r="AJ64" s="74" t="s">
        <v>78</v>
      </c>
      <c r="AK64" s="73">
        <v>394.65406988799998</v>
      </c>
      <c r="AL64" s="73">
        <v>404.73604659199998</v>
      </c>
      <c r="AM64" s="73">
        <v>414.81802329599998</v>
      </c>
      <c r="AN64" s="73">
        <v>424.9</v>
      </c>
      <c r="AO64" s="73">
        <v>405.7</v>
      </c>
      <c r="AP64" s="73">
        <v>386.5</v>
      </c>
      <c r="AQ64" s="73">
        <v>361.95</v>
      </c>
      <c r="AR64" s="73">
        <v>337.4</v>
      </c>
      <c r="AS64" s="73">
        <v>348.35</v>
      </c>
      <c r="AT64" s="73">
        <v>359.30000000000007</v>
      </c>
      <c r="AU64" s="73">
        <v>366.20000000000005</v>
      </c>
      <c r="AV64" s="73">
        <v>373.10000000000008</v>
      </c>
      <c r="AW64" s="73">
        <v>380.00000000000006</v>
      </c>
      <c r="AX64" s="73">
        <v>386.90000000000003</v>
      </c>
      <c r="AY64" s="73">
        <v>393.8</v>
      </c>
      <c r="AZ64" s="73">
        <v>399.70000000000005</v>
      </c>
      <c r="BA64" s="73">
        <v>405.6</v>
      </c>
      <c r="BB64" s="73">
        <v>411.50000000000006</v>
      </c>
      <c r="BC64" s="73">
        <v>417.40000000000003</v>
      </c>
      <c r="BD64" s="73">
        <v>423.3</v>
      </c>
      <c r="BE64" s="73">
        <v>422.76000000000005</v>
      </c>
      <c r="BF64" s="73">
        <v>422.22</v>
      </c>
      <c r="BG64" s="73">
        <v>421.68000000000006</v>
      </c>
      <c r="BH64" s="73">
        <v>421.14000000000004</v>
      </c>
      <c r="BI64" s="73">
        <v>420.6</v>
      </c>
      <c r="BJ64" s="73">
        <v>403.90000000000003</v>
      </c>
      <c r="BK64" s="73">
        <v>387.20000000000005</v>
      </c>
      <c r="BL64" s="73">
        <v>370.50000000000006</v>
      </c>
      <c r="BM64" s="73">
        <v>353.80000000000007</v>
      </c>
      <c r="BN64" s="73">
        <v>337.1</v>
      </c>
    </row>
    <row r="65" spans="2:66" x14ac:dyDescent="0.35">
      <c r="B65" s="74" t="s">
        <v>79</v>
      </c>
      <c r="C65" s="73">
        <f t="shared" si="1"/>
        <v>379.87604252800003</v>
      </c>
      <c r="D65" s="73">
        <f>SUM($AK65:AL65)/D$57</f>
        <v>365.06336877333337</v>
      </c>
      <c r="E65" s="73">
        <f>SUM($AK65:AM65)/E$57</f>
        <v>350.25069501866665</v>
      </c>
      <c r="F65" s="73">
        <f>SUM($AK65:AN65)/F$57</f>
        <v>335.43802126399999</v>
      </c>
      <c r="G65" s="73">
        <f>SUM($AK65:AO65)/G$57</f>
        <v>320.58041701119998</v>
      </c>
      <c r="H65" s="73">
        <f>SUM($AK65:AP65)/H$57</f>
        <v>305.70034750933331</v>
      </c>
      <c r="I65" s="73">
        <f>SUM($AK65:AQ65)/I$57</f>
        <v>291.19315500799996</v>
      </c>
      <c r="J65" s="73">
        <f>SUM($AK65:AR65)/J$57</f>
        <v>276.91901063199998</v>
      </c>
      <c r="K65" s="73">
        <f>SUM($AK65:AS65)/K$57</f>
        <v>267.22245389511113</v>
      </c>
      <c r="L65" s="73">
        <f>SUM($AK65:AT65)/L$57</f>
        <v>260.73020850559999</v>
      </c>
      <c r="M65" s="73">
        <f>SUM($AK65:AU65)/M$57</f>
        <v>256.34018955054546</v>
      </c>
      <c r="N65" s="73">
        <f>SUM($AK65:AV65)/N$57</f>
        <v>253.52684042133333</v>
      </c>
      <c r="O65" s="73">
        <f>SUM($AK65:AW65)/O$57</f>
        <v>251.92631423507694</v>
      </c>
      <c r="P65" s="73">
        <f>SUM($AK65:AX65)/P$57</f>
        <v>251.27872036114289</v>
      </c>
      <c r="Q65" s="73">
        <f>SUM($AK65:AY65)/Q$57</f>
        <v>251.3934723370667</v>
      </c>
      <c r="R65" s="73">
        <f>SUM($AK65:AZ65)/R$57</f>
        <v>252.12138031600003</v>
      </c>
      <c r="S65" s="73">
        <f>SUM($AK65:BA65)/S$57</f>
        <v>253.35424029741182</v>
      </c>
      <c r="T65" s="73">
        <f>SUM($AK65:BB65)/T$57</f>
        <v>255.00789361422227</v>
      </c>
      <c r="U65" s="73">
        <f>SUM($AK65:BC65)/U$57</f>
        <v>257.01589921347369</v>
      </c>
      <c r="V65" s="73">
        <f>SUM($AK65:BD65)/V$57</f>
        <v>259.32510425280003</v>
      </c>
      <c r="W65" s="73">
        <f>SUM($AK65:BE65)/W$57</f>
        <v>261.79248024076196</v>
      </c>
      <c r="X65" s="73">
        <f>SUM($AK65:BF65)/X$57</f>
        <v>264.39645841163639</v>
      </c>
      <c r="Y65" s="73">
        <f>SUM($AK65:BG65)/Y$57</f>
        <v>267.11922108939137</v>
      </c>
      <c r="Z65" s="73">
        <f>SUM($AK65:BH65)/Z$57</f>
        <v>269.94592021066671</v>
      </c>
      <c r="AA65" s="73">
        <f>SUM($AK65:BI65)/AA$57</f>
        <v>272.86408340224006</v>
      </c>
      <c r="AB65" s="73">
        <f>SUM($AK65:BJ65)/AB$57</f>
        <v>276.54238788676923</v>
      </c>
      <c r="AC65" s="73">
        <f>SUM($AK65:BK65)/AC$57</f>
        <v>280.89637352059265</v>
      </c>
      <c r="AD65" s="73">
        <f>SUM($AK65:BL65)/AD$57</f>
        <v>285.85364589485715</v>
      </c>
      <c r="AE65" s="73">
        <f>SUM($AK65:BM65)/AE$57</f>
        <v>291.35179603641382</v>
      </c>
      <c r="AF65" s="73">
        <f>SUM($AK65:BN65)/AF$57</f>
        <v>297.33673616853332</v>
      </c>
      <c r="AJ65" s="74" t="s">
        <v>79</v>
      </c>
      <c r="AK65" s="73">
        <v>379.87604252800003</v>
      </c>
      <c r="AL65" s="73">
        <v>350.2506950186667</v>
      </c>
      <c r="AM65" s="73">
        <v>320.62534750933332</v>
      </c>
      <c r="AN65" s="73">
        <v>290.99999999999994</v>
      </c>
      <c r="AO65" s="73">
        <v>261.14999999999998</v>
      </c>
      <c r="AP65" s="73">
        <v>231.29999999999995</v>
      </c>
      <c r="AQ65" s="73">
        <v>204.14999999999998</v>
      </c>
      <c r="AR65" s="73">
        <v>177</v>
      </c>
      <c r="AS65" s="73">
        <v>189.65</v>
      </c>
      <c r="AT65" s="73">
        <v>202.3</v>
      </c>
      <c r="AU65" s="73">
        <v>212.44000000000003</v>
      </c>
      <c r="AV65" s="73">
        <v>222.58</v>
      </c>
      <c r="AW65" s="73">
        <v>232.72000000000003</v>
      </c>
      <c r="AX65" s="73">
        <v>242.86</v>
      </c>
      <c r="AY65" s="73">
        <v>253.00000000000003</v>
      </c>
      <c r="AZ65" s="73">
        <v>263.04000000000002</v>
      </c>
      <c r="BA65" s="73">
        <v>273.08000000000004</v>
      </c>
      <c r="BB65" s="73">
        <v>283.12</v>
      </c>
      <c r="BC65" s="73">
        <v>293.16000000000003</v>
      </c>
      <c r="BD65" s="73">
        <v>303.20000000000005</v>
      </c>
      <c r="BE65" s="73">
        <v>311.14000000000004</v>
      </c>
      <c r="BF65" s="73">
        <v>319.08</v>
      </c>
      <c r="BG65" s="73">
        <v>327.02</v>
      </c>
      <c r="BH65" s="73">
        <v>334.96</v>
      </c>
      <c r="BI65" s="73">
        <v>342.9</v>
      </c>
      <c r="BJ65" s="73">
        <v>368.49999999999994</v>
      </c>
      <c r="BK65" s="73">
        <v>394.09999999999997</v>
      </c>
      <c r="BL65" s="73">
        <v>419.69999999999993</v>
      </c>
      <c r="BM65" s="73">
        <v>445.29999999999995</v>
      </c>
      <c r="BN65" s="73">
        <v>470.9</v>
      </c>
    </row>
    <row r="66" spans="2:66" x14ac:dyDescent="0.35">
      <c r="B66" s="74" t="s">
        <v>80</v>
      </c>
      <c r="C66" s="73">
        <f t="shared" si="1"/>
        <v>345.83033419200001</v>
      </c>
      <c r="D66" s="73">
        <f>SUM($AK66:AL66)/D$57</f>
        <v>350.17527849333334</v>
      </c>
      <c r="E66" s="73">
        <f>SUM($AK66:AM66)/E$57</f>
        <v>354.52022279466672</v>
      </c>
      <c r="F66" s="73">
        <f>SUM($AK66:AN66)/F$57</f>
        <v>358.86516709600005</v>
      </c>
      <c r="G66" s="73">
        <f>SUM($AK66:AO66)/G$57</f>
        <v>353.69213367680004</v>
      </c>
      <c r="H66" s="73">
        <f>SUM($AK66:AP66)/H$57</f>
        <v>343.76011139733333</v>
      </c>
      <c r="I66" s="73">
        <f>SUM($AK66:AQ66)/I$57</f>
        <v>333.15866691200006</v>
      </c>
      <c r="J66" s="73">
        <f>SUM($AK66:AR66)/J$57</f>
        <v>322.13883354800004</v>
      </c>
      <c r="K66" s="73">
        <f>SUM($AK66:AS66)/K$57</f>
        <v>317.76229648711114</v>
      </c>
      <c r="L66" s="73">
        <f>SUM($AK66:AT66)/L$57</f>
        <v>318.03606683840002</v>
      </c>
      <c r="M66" s="73">
        <f>SUM($AK66:AU66)/M$57</f>
        <v>319.91278803490911</v>
      </c>
      <c r="N66" s="73">
        <f>SUM($AK66:AV66)/N$57</f>
        <v>322.99172236533337</v>
      </c>
      <c r="O66" s="73">
        <f>SUM($AK66:AW66)/O$57</f>
        <v>326.9954360295385</v>
      </c>
      <c r="P66" s="73">
        <f>SUM($AK66:AX66)/P$57</f>
        <v>331.72576202742863</v>
      </c>
      <c r="Q66" s="73">
        <f>SUM($AK66:AY66)/Q$57</f>
        <v>337.0373778922667</v>
      </c>
      <c r="R66" s="73">
        <f>SUM($AK66:AZ66)/R$57</f>
        <v>342.21004177400005</v>
      </c>
      <c r="S66" s="73">
        <f>SUM($AK66:BA66)/S$57</f>
        <v>347.26827461082354</v>
      </c>
      <c r="T66" s="73">
        <f>SUM($AK66:BB66)/T$57</f>
        <v>352.23114824355559</v>
      </c>
      <c r="U66" s="73">
        <f>SUM($AK66:BC66)/U$57</f>
        <v>357.11371938863164</v>
      </c>
      <c r="V66" s="73">
        <f>SUM($AK66:BD66)/V$57</f>
        <v>361.92803341920001</v>
      </c>
      <c r="W66" s="73">
        <f>SUM($AK66:BE66)/W$57</f>
        <v>365.81526992304765</v>
      </c>
      <c r="X66" s="73">
        <f>SUM($AK66:BF66)/X$57</f>
        <v>368.90184856290915</v>
      </c>
      <c r="Y66" s="73">
        <f>SUM($AK66:BG66)/Y$57</f>
        <v>371.29220297321746</v>
      </c>
      <c r="Z66" s="73">
        <f>SUM($AK66:BH66)/Z$57</f>
        <v>373.07336118266676</v>
      </c>
      <c r="AA66" s="73">
        <f>SUM($AK66:BI66)/AA$57</f>
        <v>374.31842673536011</v>
      </c>
      <c r="AB66" s="73">
        <f>SUM($AK66:BJ66)/AB$57</f>
        <v>375.96464109169244</v>
      </c>
      <c r="AC66" s="73">
        <f>SUM($AK66:BK66)/AC$57</f>
        <v>377.96743216237047</v>
      </c>
      <c r="AD66" s="73">
        <f>SUM($AK66:BL66)/AD$57</f>
        <v>380.28859529942866</v>
      </c>
      <c r="AE66" s="73">
        <f>SUM($AK66:BM66)/AE$57</f>
        <v>382.89519546151729</v>
      </c>
      <c r="AF66" s="73">
        <f>SUM($AK66:BN66)/AF$57</f>
        <v>385.75868894613336</v>
      </c>
      <c r="AJ66" s="74" t="s">
        <v>80</v>
      </c>
      <c r="AK66" s="73">
        <v>345.83033419200001</v>
      </c>
      <c r="AL66" s="73">
        <v>354.52022279466667</v>
      </c>
      <c r="AM66" s="73">
        <v>363.21011139733332</v>
      </c>
      <c r="AN66" s="73">
        <v>371.9</v>
      </c>
      <c r="AO66" s="73">
        <v>333</v>
      </c>
      <c r="AP66" s="73">
        <v>294.10000000000002</v>
      </c>
      <c r="AQ66" s="73">
        <v>269.55</v>
      </c>
      <c r="AR66" s="73">
        <v>245</v>
      </c>
      <c r="AS66" s="73">
        <v>282.75</v>
      </c>
      <c r="AT66" s="73">
        <v>320.5</v>
      </c>
      <c r="AU66" s="73">
        <v>338.68</v>
      </c>
      <c r="AV66" s="73">
        <v>356.86</v>
      </c>
      <c r="AW66" s="73">
        <v>375.03999999999996</v>
      </c>
      <c r="AX66" s="73">
        <v>393.21999999999997</v>
      </c>
      <c r="AY66" s="73">
        <v>411.4</v>
      </c>
      <c r="AZ66" s="73">
        <v>419.8</v>
      </c>
      <c r="BA66" s="73">
        <v>428.2</v>
      </c>
      <c r="BB66" s="73">
        <v>436.59999999999997</v>
      </c>
      <c r="BC66" s="73">
        <v>445</v>
      </c>
      <c r="BD66" s="73">
        <v>453.4</v>
      </c>
      <c r="BE66" s="73">
        <v>443.55999999999995</v>
      </c>
      <c r="BF66" s="73">
        <v>433.71999999999997</v>
      </c>
      <c r="BG66" s="73">
        <v>423.88</v>
      </c>
      <c r="BH66" s="73">
        <v>414.03999999999996</v>
      </c>
      <c r="BI66" s="73">
        <v>404.2</v>
      </c>
      <c r="BJ66" s="73">
        <v>417.12</v>
      </c>
      <c r="BK66" s="73">
        <v>430.03999999999996</v>
      </c>
      <c r="BL66" s="73">
        <v>442.96</v>
      </c>
      <c r="BM66" s="73">
        <v>455.88</v>
      </c>
      <c r="BN66" s="73">
        <v>468.8</v>
      </c>
    </row>
    <row r="67" spans="2:66" x14ac:dyDescent="0.35">
      <c r="B67" s="74" t="s">
        <v>81</v>
      </c>
      <c r="C67" s="73">
        <f t="shared" si="1"/>
        <v>351.27479896799991</v>
      </c>
      <c r="D67" s="73">
        <f>SUM($AK67:AL67)/D$57</f>
        <v>340.5623324733333</v>
      </c>
      <c r="E67" s="73">
        <f>SUM($AK67:AM67)/E$57</f>
        <v>329.84986597866663</v>
      </c>
      <c r="F67" s="73">
        <f>SUM($AK67:AN67)/F$57</f>
        <v>319.13739948399996</v>
      </c>
      <c r="G67" s="73">
        <f>SUM($AK67:AO67)/G$57</f>
        <v>301.02991958719997</v>
      </c>
      <c r="H67" s="73">
        <f>SUM($AK67:AP67)/H$57</f>
        <v>279.2249329893333</v>
      </c>
      <c r="I67" s="73">
        <f>SUM($AK67:AQ67)/I$57</f>
        <v>259.08565684799999</v>
      </c>
      <c r="J67" s="73">
        <f>SUM($AK67:AR67)/J$57</f>
        <v>239.98744974199997</v>
      </c>
      <c r="K67" s="73">
        <f>SUM($AK67:AS67)/K$57</f>
        <v>226.2721775484444</v>
      </c>
      <c r="L67" s="73">
        <f>SUM($AK67:AT67)/L$57</f>
        <v>216.32495979359996</v>
      </c>
      <c r="M67" s="73">
        <f>SUM($AK67:AU67)/M$57</f>
        <v>208.84632708509088</v>
      </c>
      <c r="N67" s="73">
        <f>SUM($AK67:AV67)/N$57</f>
        <v>203.2191331613333</v>
      </c>
      <c r="O67" s="73">
        <f>SUM($AK67:AW67)/O$57</f>
        <v>199.01612291815383</v>
      </c>
      <c r="P67" s="73">
        <f>SUM($AK67:AX67)/P$57</f>
        <v>195.9321141382857</v>
      </c>
      <c r="Q67" s="73">
        <f>SUM($AK67:AY67)/Q$57</f>
        <v>193.74330652906664</v>
      </c>
      <c r="R67" s="73">
        <f>SUM($AK67:AZ67)/R$57</f>
        <v>192.15309987099999</v>
      </c>
      <c r="S67" s="73">
        <f>SUM($AK67:BA67)/S$57</f>
        <v>191.05585870211763</v>
      </c>
      <c r="T67" s="73">
        <f>SUM($AK67:BB67)/T$57</f>
        <v>190.36942210755555</v>
      </c>
      <c r="U67" s="73">
        <f>SUM($AK67:BC67)/U$57</f>
        <v>190.02892620715789</v>
      </c>
      <c r="V67" s="73">
        <f>SUM($AK67:BD67)/V$57</f>
        <v>189.98247989679999</v>
      </c>
      <c r="W67" s="73">
        <f>SUM($AK67:BE67)/W$57</f>
        <v>189.99664752076188</v>
      </c>
      <c r="X67" s="73">
        <f>SUM($AK67:BF67)/X$57</f>
        <v>190.06316354254542</v>
      </c>
      <c r="Y67" s="73">
        <f>SUM($AK67:BG67)/Y$57</f>
        <v>190.17519991026086</v>
      </c>
      <c r="Z67" s="73">
        <f>SUM($AK67:BH67)/Z$57</f>
        <v>190.32706658066664</v>
      </c>
      <c r="AA67" s="73">
        <f>SUM($AK67:BI67)/AA$57</f>
        <v>190.51398391743999</v>
      </c>
      <c r="AB67" s="73">
        <f>SUM($AK67:BJ67)/AB$57</f>
        <v>193.04959992061538</v>
      </c>
      <c r="AC67" s="73">
        <f>SUM($AK67:BK67)/AC$57</f>
        <v>197.6729480717037</v>
      </c>
      <c r="AD67" s="73">
        <f>SUM($AK67:BL67)/AD$57</f>
        <v>204.16034278342858</v>
      </c>
      <c r="AE67" s="73">
        <f>SUM($AK67:BM67)/AE$57</f>
        <v>212.31895165296552</v>
      </c>
      <c r="AF67" s="73">
        <f>SUM($AK67:BN67)/AF$57</f>
        <v>221.98165326453332</v>
      </c>
      <c r="AJ67" s="74" t="s">
        <v>81</v>
      </c>
      <c r="AK67" s="73">
        <v>351.27479896799991</v>
      </c>
      <c r="AL67" s="73">
        <v>329.84986597866663</v>
      </c>
      <c r="AM67" s="73">
        <v>308.42493298933329</v>
      </c>
      <c r="AN67" s="73">
        <v>286.99999999999994</v>
      </c>
      <c r="AO67" s="73">
        <v>228.60000000000002</v>
      </c>
      <c r="AP67" s="73">
        <v>170.20000000000002</v>
      </c>
      <c r="AQ67" s="73">
        <v>138.25</v>
      </c>
      <c r="AR67" s="73">
        <v>106.30000000000001</v>
      </c>
      <c r="AS67" s="73">
        <v>116.55000000000001</v>
      </c>
      <c r="AT67" s="73">
        <v>126.8</v>
      </c>
      <c r="AU67" s="73">
        <v>134.06</v>
      </c>
      <c r="AV67" s="73">
        <v>141.32</v>
      </c>
      <c r="AW67" s="73">
        <v>148.57999999999998</v>
      </c>
      <c r="AX67" s="73">
        <v>155.83999999999997</v>
      </c>
      <c r="AY67" s="73">
        <v>163.09999999999997</v>
      </c>
      <c r="AZ67" s="73">
        <v>168.29999999999995</v>
      </c>
      <c r="BA67" s="73">
        <v>173.49999999999997</v>
      </c>
      <c r="BB67" s="73">
        <v>178.69999999999996</v>
      </c>
      <c r="BC67" s="73">
        <v>183.89999999999998</v>
      </c>
      <c r="BD67" s="73">
        <v>189.09999999999997</v>
      </c>
      <c r="BE67" s="73">
        <v>190.27999999999997</v>
      </c>
      <c r="BF67" s="73">
        <v>191.45999999999998</v>
      </c>
      <c r="BG67" s="73">
        <v>192.64</v>
      </c>
      <c r="BH67" s="73">
        <v>193.82</v>
      </c>
      <c r="BI67" s="73">
        <v>195.00000000000006</v>
      </c>
      <c r="BJ67" s="73">
        <v>256.44000000000005</v>
      </c>
      <c r="BK67" s="73">
        <v>317.88</v>
      </c>
      <c r="BL67" s="73">
        <v>379.32000000000005</v>
      </c>
      <c r="BM67" s="73">
        <v>440.76</v>
      </c>
      <c r="BN67" s="73">
        <v>502.19999999999993</v>
      </c>
    </row>
    <row r="68" spans="2:66" x14ac:dyDescent="0.35">
      <c r="B68" s="74" t="s">
        <v>82</v>
      </c>
      <c r="C68" s="73">
        <f t="shared" si="1"/>
        <v>123.35842672799993</v>
      </c>
      <c r="D68" s="73">
        <f>SUM($AK68:AL68)/D$57</f>
        <v>164.6820222733333</v>
      </c>
      <c r="E68" s="73">
        <f>SUM($AK68:AM68)/E$57</f>
        <v>206.00561781866668</v>
      </c>
      <c r="F68" s="73">
        <f>SUM($AK68:AN68)/F$57</f>
        <v>247.32921336400003</v>
      </c>
      <c r="G68" s="73">
        <f>SUM($AK68:AO68)/G$57</f>
        <v>261.88337069120001</v>
      </c>
      <c r="H68" s="73">
        <f>SUM($AK68:AP68)/H$57</f>
        <v>263.05280890933335</v>
      </c>
      <c r="I68" s="73">
        <f>SUM($AK68:AQ68)/I$57</f>
        <v>257.9881219222857</v>
      </c>
      <c r="J68" s="73">
        <f>SUM($AK68:AR68)/J$57</f>
        <v>249.02710668199998</v>
      </c>
      <c r="K68" s="73">
        <f>SUM($AK68:AS68)/K$57</f>
        <v>240.379650384</v>
      </c>
      <c r="L68" s="73">
        <f>SUM($AK68:AT68)/L$57</f>
        <v>231.95168534559997</v>
      </c>
      <c r="M68" s="73">
        <f>SUM($AK68:AU68)/M$57</f>
        <v>225.81971395054543</v>
      </c>
      <c r="N68" s="73">
        <f>SUM($AK68:AV68)/N$57</f>
        <v>221.409737788</v>
      </c>
      <c r="O68" s="73">
        <f>SUM($AK68:AW68)/O$57</f>
        <v>218.32437334276923</v>
      </c>
      <c r="P68" s="73">
        <f>SUM($AK68:AX68)/P$57</f>
        <v>216.27977524685713</v>
      </c>
      <c r="Q68" s="73">
        <f>SUM($AK68:AY68)/Q$57</f>
        <v>215.06779023039999</v>
      </c>
      <c r="R68" s="73">
        <f>SUM($AK68:AZ68)/R$57</f>
        <v>214.53105334099999</v>
      </c>
      <c r="S68" s="73">
        <f>SUM($AK68:BA68)/S$57</f>
        <v>214.55040314447058</v>
      </c>
      <c r="T68" s="73">
        <f>SUM($AK68:BB68)/T$57</f>
        <v>215.03315852533331</v>
      </c>
      <c r="U68" s="73">
        <f>SUM($AK68:BC68)/U$57</f>
        <v>215.90615018189473</v>
      </c>
      <c r="V68" s="73">
        <f>SUM($AK68:BD68)/V$57</f>
        <v>217.11084267279998</v>
      </c>
      <c r="W68" s="73">
        <f>SUM($AK68:BE68)/W$57</f>
        <v>218.1550882598095</v>
      </c>
      <c r="X68" s="73">
        <f>SUM($AK68:BF68)/X$57</f>
        <v>219.0607660661818</v>
      </c>
      <c r="Y68" s="73">
        <f>SUM($AK68:BG68)/Y$57</f>
        <v>219.84595015026085</v>
      </c>
      <c r="Z68" s="73">
        <f>SUM($AK68:BH68)/Z$57</f>
        <v>220.52570222733331</v>
      </c>
      <c r="AA68" s="73">
        <f>SUM($AK68:BI68)/AA$57</f>
        <v>221.11267413823995</v>
      </c>
      <c r="AB68" s="73">
        <f>SUM($AK68:BJ68)/AB$57</f>
        <v>223.64987897907687</v>
      </c>
      <c r="AC68" s="73">
        <f>SUM($AK68:BK68)/AC$57</f>
        <v>227.92062420207404</v>
      </c>
      <c r="AD68" s="73">
        <f>SUM($AK68:BL68)/AD$57</f>
        <v>233.73917333771425</v>
      </c>
      <c r="AE68" s="73">
        <f>SUM($AK68:BM68)/AE$57</f>
        <v>240.94540873986205</v>
      </c>
      <c r="AF68" s="73">
        <f>SUM($AK68:BN68)/AF$57</f>
        <v>249.40056178186666</v>
      </c>
      <c r="AJ68" s="74" t="s">
        <v>82</v>
      </c>
      <c r="AK68" s="73">
        <v>123.35842672799993</v>
      </c>
      <c r="AL68" s="73">
        <v>206.00561781866665</v>
      </c>
      <c r="AM68" s="73">
        <v>288.65280890933337</v>
      </c>
      <c r="AN68" s="73">
        <v>371.30000000000007</v>
      </c>
      <c r="AO68" s="73">
        <v>320.10000000000002</v>
      </c>
      <c r="AP68" s="73">
        <v>268.89999999999998</v>
      </c>
      <c r="AQ68" s="73">
        <v>227.6</v>
      </c>
      <c r="AR68" s="73">
        <v>186.3</v>
      </c>
      <c r="AS68" s="73">
        <v>171.2</v>
      </c>
      <c r="AT68" s="73">
        <v>156.09999999999997</v>
      </c>
      <c r="AU68" s="73">
        <v>164.49999999999997</v>
      </c>
      <c r="AV68" s="73">
        <v>172.89999999999998</v>
      </c>
      <c r="AW68" s="73">
        <v>181.29999999999998</v>
      </c>
      <c r="AX68" s="73">
        <v>189.7</v>
      </c>
      <c r="AY68" s="73">
        <v>198.09999999999997</v>
      </c>
      <c r="AZ68" s="73">
        <v>206.48</v>
      </c>
      <c r="BA68" s="73">
        <v>214.85999999999999</v>
      </c>
      <c r="BB68" s="73">
        <v>223.24</v>
      </c>
      <c r="BC68" s="73">
        <v>231.62</v>
      </c>
      <c r="BD68" s="73">
        <v>240</v>
      </c>
      <c r="BE68" s="73">
        <v>239.04</v>
      </c>
      <c r="BF68" s="73">
        <v>238.08</v>
      </c>
      <c r="BG68" s="73">
        <v>237.12</v>
      </c>
      <c r="BH68" s="73">
        <v>236.16</v>
      </c>
      <c r="BI68" s="73">
        <v>235.19999999999996</v>
      </c>
      <c r="BJ68" s="73">
        <v>287.08</v>
      </c>
      <c r="BK68" s="73">
        <v>338.96</v>
      </c>
      <c r="BL68" s="73">
        <v>390.84</v>
      </c>
      <c r="BM68" s="73">
        <v>442.72</v>
      </c>
      <c r="BN68" s="73">
        <v>494.6</v>
      </c>
    </row>
    <row r="69" spans="2:66" x14ac:dyDescent="0.35">
      <c r="B69" s="74" t="s">
        <v>83</v>
      </c>
      <c r="C69" s="73">
        <f t="shared" si="1"/>
        <v>298.156000624</v>
      </c>
      <c r="D69" s="73">
        <f>SUM($AK69:AL69)/D$57</f>
        <v>321.24666718666663</v>
      </c>
      <c r="E69" s="73">
        <f>SUM($AK69:AM69)/E$57</f>
        <v>344.33733374933331</v>
      </c>
      <c r="F69" s="73">
        <f>SUM($AK69:AN69)/F$57</f>
        <v>367.42800031199999</v>
      </c>
      <c r="G69" s="73">
        <f>SUM($AK69:AO69)/G$57</f>
        <v>375.15240024959996</v>
      </c>
      <c r="H69" s="73">
        <f>SUM($AK69:AP69)/H$57</f>
        <v>375.19366687466663</v>
      </c>
      <c r="I69" s="73">
        <f>SUM($AK69:AQ69)/I$57</f>
        <v>369.83742874971421</v>
      </c>
      <c r="J69" s="73">
        <f>SUM($AK69:AR69)/J$57</f>
        <v>361.10775015599995</v>
      </c>
      <c r="K69" s="73">
        <f>SUM($AK69:AS69)/K$57</f>
        <v>353.30688902755554</v>
      </c>
      <c r="L69" s="73">
        <f>SUM($AK69:AT69)/L$57</f>
        <v>346.15620012479997</v>
      </c>
      <c r="M69" s="73">
        <f>SUM($AK69:AU69)/M$57</f>
        <v>340.66563647709086</v>
      </c>
      <c r="N69" s="73">
        <f>SUM($AK69:AV69)/N$57</f>
        <v>336.42016677066658</v>
      </c>
      <c r="O69" s="73">
        <f>SUM($AK69:AW69)/O$57</f>
        <v>333.13246163446149</v>
      </c>
      <c r="P69" s="73">
        <f>SUM($AK69:AX69)/P$57</f>
        <v>330.59728580342852</v>
      </c>
      <c r="Q69" s="73">
        <f>SUM($AK69:AY69)/Q$57</f>
        <v>328.66413341653333</v>
      </c>
      <c r="R69" s="73">
        <f>SUM($AK69:AZ69)/R$57</f>
        <v>326.42012507800001</v>
      </c>
      <c r="S69" s="73">
        <f>SUM($AK69:BA69)/S$57</f>
        <v>323.92011772047061</v>
      </c>
      <c r="T69" s="73">
        <f>SUM($AK69:BB69)/T$57</f>
        <v>321.20677784711114</v>
      </c>
      <c r="U69" s="73">
        <f>SUM($AK69:BC69)/U$57</f>
        <v>318.31378953936843</v>
      </c>
      <c r="V69" s="73">
        <f>SUM($AK69:BD69)/V$57</f>
        <v>315.26810006239998</v>
      </c>
      <c r="W69" s="73">
        <f>SUM($AK69:BE69)/W$57</f>
        <v>311.57247624990475</v>
      </c>
      <c r="X69" s="73">
        <f>SUM($AK69:BF69)/X$57</f>
        <v>307.31554551127272</v>
      </c>
      <c r="Y69" s="73">
        <f>SUM($AK69:BG69)/Y$57</f>
        <v>302.57052179339132</v>
      </c>
      <c r="Z69" s="73">
        <f>SUM($AK69:BH69)/Z$57</f>
        <v>297.39841671866662</v>
      </c>
      <c r="AA69" s="73">
        <f>SUM($AK69:BI69)/AA$57</f>
        <v>291.85048004991995</v>
      </c>
      <c r="AB69" s="73">
        <f>SUM($AK69:BJ69)/AB$57</f>
        <v>285.50853850953843</v>
      </c>
      <c r="AC69" s="73">
        <f>SUM($AK69:BK69)/AC$57</f>
        <v>278.46081486103702</v>
      </c>
      <c r="AD69" s="73">
        <f>SUM($AK69:BL69)/AD$57</f>
        <v>270.78292861599999</v>
      </c>
      <c r="AE69" s="73">
        <f>SUM($AK69:BM69)/AE$57</f>
        <v>262.54006900855171</v>
      </c>
      <c r="AF69" s="73">
        <f>SUM($AK69:BN69)/AF$57</f>
        <v>253.78873337493329</v>
      </c>
      <c r="AJ69" s="74" t="s">
        <v>83</v>
      </c>
      <c r="AK69" s="73">
        <v>298.156000624</v>
      </c>
      <c r="AL69" s="73">
        <v>344.33733374933331</v>
      </c>
      <c r="AM69" s="73">
        <v>390.51866687466668</v>
      </c>
      <c r="AN69" s="73">
        <v>436.7</v>
      </c>
      <c r="AO69" s="73">
        <v>406.04999999999995</v>
      </c>
      <c r="AP69" s="73">
        <v>375.4</v>
      </c>
      <c r="AQ69" s="73">
        <v>337.7</v>
      </c>
      <c r="AR69" s="73">
        <v>299.99999999999994</v>
      </c>
      <c r="AS69" s="73">
        <v>290.89999999999998</v>
      </c>
      <c r="AT69" s="73">
        <v>281.79999999999995</v>
      </c>
      <c r="AU69" s="73">
        <v>285.75999999999993</v>
      </c>
      <c r="AV69" s="73">
        <v>289.71999999999997</v>
      </c>
      <c r="AW69" s="73">
        <v>293.67999999999995</v>
      </c>
      <c r="AX69" s="73">
        <v>297.64</v>
      </c>
      <c r="AY69" s="73">
        <v>301.60000000000002</v>
      </c>
      <c r="AZ69" s="73">
        <v>292.76000000000005</v>
      </c>
      <c r="BA69" s="73">
        <v>283.92</v>
      </c>
      <c r="BB69" s="73">
        <v>275.08000000000004</v>
      </c>
      <c r="BC69" s="73">
        <v>266.24</v>
      </c>
      <c r="BD69" s="73">
        <v>257.39999999999998</v>
      </c>
      <c r="BE69" s="73">
        <v>237.66</v>
      </c>
      <c r="BF69" s="73">
        <v>217.92</v>
      </c>
      <c r="BG69" s="73">
        <v>198.18</v>
      </c>
      <c r="BH69" s="73">
        <v>178.44</v>
      </c>
      <c r="BI69" s="73">
        <v>158.69999999999999</v>
      </c>
      <c r="BJ69" s="73">
        <v>126.95999999999998</v>
      </c>
      <c r="BK69" s="73">
        <v>95.219999999999985</v>
      </c>
      <c r="BL69" s="73">
        <v>63.47999999999999</v>
      </c>
      <c r="BM69" s="73">
        <v>31.739999999999981</v>
      </c>
      <c r="BN69" s="73">
        <v>0</v>
      </c>
    </row>
    <row r="70" spans="2:66" x14ac:dyDescent="0.35">
      <c r="B70" s="74" t="s">
        <v>84</v>
      </c>
      <c r="C70" s="73">
        <f t="shared" si="1"/>
        <v>745.21990456000003</v>
      </c>
      <c r="D70" s="73">
        <f>SUM($AK70:AL70)/D$57</f>
        <v>696.61658713333327</v>
      </c>
      <c r="E70" s="73">
        <f>SUM($AK70:AM70)/E$57</f>
        <v>648.01326970666662</v>
      </c>
      <c r="F70" s="73">
        <f>SUM($AK70:AN70)/F$57</f>
        <v>599.40995227999997</v>
      </c>
      <c r="G70" s="73">
        <f>SUM($AK70:AO70)/G$57</f>
        <v>568.03796182400004</v>
      </c>
      <c r="H70" s="73">
        <f>SUM($AK70:AP70)/H$57</f>
        <v>545.28163485333334</v>
      </c>
      <c r="I70" s="73">
        <f>SUM($AK70:AQ70)/I$57</f>
        <v>525.91282987428565</v>
      </c>
      <c r="J70" s="73">
        <f>SUM($AK70:AR70)/J$57</f>
        <v>508.66122614</v>
      </c>
      <c r="K70" s="73">
        <f>SUM($AK70:AS70)/K$57</f>
        <v>495.08775656888895</v>
      </c>
      <c r="L70" s="73">
        <f>SUM($AK70:AT70)/L$57</f>
        <v>484.08898091200007</v>
      </c>
      <c r="M70" s="73">
        <f>SUM($AK70:AU70)/M$57</f>
        <v>475.27361901090916</v>
      </c>
      <c r="N70" s="73">
        <f>SUM($AK70:AV70)/N$57</f>
        <v>468.09581742666677</v>
      </c>
      <c r="O70" s="73">
        <f>SUM($AK70:AW70)/O$57</f>
        <v>462.17767762461546</v>
      </c>
      <c r="P70" s="73">
        <f>SUM($AK70:AX70)/P$57</f>
        <v>457.24927208000008</v>
      </c>
      <c r="Q70" s="73">
        <f>SUM($AK70:AY70)/Q$57</f>
        <v>453.11265394133341</v>
      </c>
      <c r="R70" s="73">
        <f>SUM($AK70:AZ70)/R$57</f>
        <v>449.68436307000007</v>
      </c>
      <c r="S70" s="73">
        <f>SUM($AK70:BA70)/S$57</f>
        <v>446.83940053647063</v>
      </c>
      <c r="T70" s="73">
        <f>SUM($AK70:BB70)/T$57</f>
        <v>444.48054495111114</v>
      </c>
      <c r="U70" s="73">
        <f>SUM($AK70:BC70)/U$57</f>
        <v>442.53104258526326</v>
      </c>
      <c r="V70" s="73">
        <f>SUM($AK70:BD70)/V$57</f>
        <v>440.92949045600005</v>
      </c>
      <c r="W70" s="73">
        <f>SUM($AK70:BE70)/W$57</f>
        <v>439.45380043428582</v>
      </c>
      <c r="X70" s="73">
        <f>SUM($AK70:BF70)/X$57</f>
        <v>438.0868095054546</v>
      </c>
      <c r="Y70" s="73">
        <f>SUM($AK70:BG70)/Y$57</f>
        <v>436.81433952695659</v>
      </c>
      <c r="Z70" s="73">
        <f>SUM($AK70:BH70)/Z$57</f>
        <v>435.62457538000007</v>
      </c>
      <c r="AA70" s="73">
        <f>SUM($AK70:BI70)/AA$57</f>
        <v>434.50759236480008</v>
      </c>
      <c r="AB70" s="73">
        <f>SUM($AK70:BJ70)/AB$57</f>
        <v>433.88653112000009</v>
      </c>
      <c r="AC70" s="73">
        <f>SUM($AK70:BK70)/AC$57</f>
        <v>433.7062892266668</v>
      </c>
      <c r="AD70" s="73">
        <f>SUM($AK70:BL70)/AD$57</f>
        <v>433.91963604000011</v>
      </c>
      <c r="AE70" s="73">
        <f>SUM($AK70:BM70)/AE$57</f>
        <v>434.48585548689664</v>
      </c>
      <c r="AF70" s="73">
        <f>SUM($AK70:BN70)/AF$57</f>
        <v>435.36966030400009</v>
      </c>
      <c r="AJ70" s="74" t="s">
        <v>84</v>
      </c>
      <c r="AK70" s="73">
        <v>745.21990456000003</v>
      </c>
      <c r="AL70" s="73">
        <v>648.01326970666662</v>
      </c>
      <c r="AM70" s="73">
        <v>550.80663485333321</v>
      </c>
      <c r="AN70" s="73">
        <v>453.59999999999991</v>
      </c>
      <c r="AO70" s="73">
        <v>442.55</v>
      </c>
      <c r="AP70" s="73">
        <v>431.5</v>
      </c>
      <c r="AQ70" s="73">
        <v>409.7</v>
      </c>
      <c r="AR70" s="73">
        <v>387.9</v>
      </c>
      <c r="AS70" s="73">
        <v>386.5</v>
      </c>
      <c r="AT70" s="73">
        <v>385.09999999999997</v>
      </c>
      <c r="AU70" s="73">
        <v>387.11999999999995</v>
      </c>
      <c r="AV70" s="73">
        <v>389.14</v>
      </c>
      <c r="AW70" s="73">
        <v>391.15999999999997</v>
      </c>
      <c r="AX70" s="73">
        <v>393.17999999999995</v>
      </c>
      <c r="AY70" s="73">
        <v>395.19999999999993</v>
      </c>
      <c r="AZ70" s="73">
        <v>398.25999999999993</v>
      </c>
      <c r="BA70" s="73">
        <v>401.32</v>
      </c>
      <c r="BB70" s="73">
        <v>404.38</v>
      </c>
      <c r="BC70" s="73">
        <v>407.44</v>
      </c>
      <c r="BD70" s="73">
        <v>410.5</v>
      </c>
      <c r="BE70" s="73">
        <v>409.94</v>
      </c>
      <c r="BF70" s="73">
        <v>409.38</v>
      </c>
      <c r="BG70" s="73">
        <v>408.82</v>
      </c>
      <c r="BH70" s="73">
        <v>408.26</v>
      </c>
      <c r="BI70" s="73">
        <v>407.70000000000005</v>
      </c>
      <c r="BJ70" s="73">
        <v>418.36</v>
      </c>
      <c r="BK70" s="73">
        <v>429.02000000000004</v>
      </c>
      <c r="BL70" s="73">
        <v>439.68</v>
      </c>
      <c r="BM70" s="73">
        <v>450.34000000000003</v>
      </c>
      <c r="BN70" s="73">
        <v>461</v>
      </c>
    </row>
    <row r="71" spans="2:66" x14ac:dyDescent="0.35">
      <c r="B71" s="74" t="s">
        <v>85</v>
      </c>
      <c r="C71" s="73">
        <f t="shared" si="1"/>
        <v>383.12194688</v>
      </c>
      <c r="D71" s="73">
        <f>SUM($AK71:AL71)/D$57</f>
        <v>378.26828906666668</v>
      </c>
      <c r="E71" s="73">
        <f>SUM($AK71:AM71)/E$57</f>
        <v>373.41463125333331</v>
      </c>
      <c r="F71" s="73">
        <f>SUM($AK71:AN71)/F$57</f>
        <v>368.56097344</v>
      </c>
      <c r="G71" s="73">
        <f>SUM($AK71:AO71)/G$57</f>
        <v>352.23877875200003</v>
      </c>
      <c r="H71" s="73">
        <f>SUM($AK71:AP71)/H$57</f>
        <v>330.18231562666671</v>
      </c>
      <c r="I71" s="73">
        <f>SUM($AK71:AQ71)/I$57</f>
        <v>305.90627053714292</v>
      </c>
      <c r="J71" s="73">
        <f>SUM($AK71:AR71)/J$57</f>
        <v>280.24298672000003</v>
      </c>
      <c r="K71" s="73">
        <f>SUM($AK71:AS71)/K$57</f>
        <v>260.71043264000002</v>
      </c>
      <c r="L71" s="73">
        <f>SUM($AK71:AT71)/L$57</f>
        <v>245.46938937600004</v>
      </c>
      <c r="M71" s="73">
        <f>SUM($AK71:AU71)/M$57</f>
        <v>233.69762670545458</v>
      </c>
      <c r="N71" s="73">
        <f>SUM($AK71:AV71)/N$57</f>
        <v>224.52782448000002</v>
      </c>
      <c r="O71" s="73">
        <f>SUM($AK71:AW71)/O$57</f>
        <v>217.3595302892308</v>
      </c>
      <c r="P71" s="73">
        <f>SUM($AK71:AX71)/P$57</f>
        <v>211.76384955428574</v>
      </c>
      <c r="Q71" s="73">
        <f>SUM($AK71:AY71)/Q$57</f>
        <v>207.42625958400001</v>
      </c>
      <c r="R71" s="73">
        <f>SUM($AK71:AZ71)/R$57</f>
        <v>204.04336836000002</v>
      </c>
      <c r="S71" s="73">
        <f>SUM($AK71:BA71)/S$57</f>
        <v>201.4466996329412</v>
      </c>
      <c r="T71" s="73">
        <f>SUM($AK71:BB71)/T$57</f>
        <v>199.50521632000002</v>
      </c>
      <c r="U71" s="73">
        <f>SUM($AK71:BC71)/U$57</f>
        <v>198.1154680926316</v>
      </c>
      <c r="V71" s="73">
        <f>SUM($AK71:BD71)/V$57</f>
        <v>197.194694688</v>
      </c>
      <c r="W71" s="73">
        <f>SUM($AK71:BE71)/W$57</f>
        <v>196.49970922666665</v>
      </c>
      <c r="X71" s="73">
        <f>SUM($AK71:BF71)/X$57</f>
        <v>195.99972244363636</v>
      </c>
      <c r="Y71" s="73">
        <f>SUM($AK71:BG71)/Y$57</f>
        <v>195.66929972869565</v>
      </c>
      <c r="Z71" s="73">
        <f>SUM($AK71:BH71)/Z$57</f>
        <v>195.48724557333333</v>
      </c>
      <c r="AA71" s="73">
        <f>SUM($AK71:BI71)/AA$57</f>
        <v>195.43575575039998</v>
      </c>
      <c r="AB71" s="73">
        <f>SUM($AK71:BJ71)/AB$57</f>
        <v>197.93899591384616</v>
      </c>
      <c r="AC71" s="73">
        <f>SUM($AK71:BK71)/AC$57</f>
        <v>202.71310717629629</v>
      </c>
      <c r="AD71" s="73">
        <f>SUM($AK71:BL71)/AD$57</f>
        <v>209.51478191999999</v>
      </c>
      <c r="AE71" s="73">
        <f>SUM($AK71:BM71)/AE$57</f>
        <v>218.13427219862066</v>
      </c>
      <c r="AF71" s="73">
        <f>SUM($AK71:BN71)/AF$57</f>
        <v>228.38979645866667</v>
      </c>
      <c r="AJ71" s="74" t="s">
        <v>85</v>
      </c>
      <c r="AK71" s="73">
        <v>383.12194688</v>
      </c>
      <c r="AL71" s="73">
        <v>373.41463125333337</v>
      </c>
      <c r="AM71" s="73">
        <v>363.70731562666668</v>
      </c>
      <c r="AN71" s="73">
        <v>354</v>
      </c>
      <c r="AO71" s="73">
        <v>286.95</v>
      </c>
      <c r="AP71" s="73">
        <v>219.9</v>
      </c>
      <c r="AQ71" s="73">
        <v>160.25</v>
      </c>
      <c r="AR71" s="73">
        <v>100.60000000000004</v>
      </c>
      <c r="AS71" s="73">
        <v>104.45000000000002</v>
      </c>
      <c r="AT71" s="73">
        <v>108.30000000000001</v>
      </c>
      <c r="AU71" s="73">
        <v>115.98</v>
      </c>
      <c r="AV71" s="73">
        <v>123.66</v>
      </c>
      <c r="AW71" s="73">
        <v>131.34</v>
      </c>
      <c r="AX71" s="73">
        <v>139.01999999999998</v>
      </c>
      <c r="AY71" s="73">
        <v>146.69999999999999</v>
      </c>
      <c r="AZ71" s="73">
        <v>153.29999999999998</v>
      </c>
      <c r="BA71" s="73">
        <v>159.89999999999998</v>
      </c>
      <c r="BB71" s="73">
        <v>166.5</v>
      </c>
      <c r="BC71" s="73">
        <v>173.09999999999997</v>
      </c>
      <c r="BD71" s="73">
        <v>179.7</v>
      </c>
      <c r="BE71" s="73">
        <v>182.6</v>
      </c>
      <c r="BF71" s="73">
        <v>185.49999999999997</v>
      </c>
      <c r="BG71" s="73">
        <v>188.39999999999998</v>
      </c>
      <c r="BH71" s="73">
        <v>191.29999999999998</v>
      </c>
      <c r="BI71" s="73">
        <v>194.20000000000002</v>
      </c>
      <c r="BJ71" s="73">
        <v>260.52</v>
      </c>
      <c r="BK71" s="73">
        <v>326.84000000000003</v>
      </c>
      <c r="BL71" s="73">
        <v>393.15999999999997</v>
      </c>
      <c r="BM71" s="73">
        <v>459.48</v>
      </c>
      <c r="BN71" s="73">
        <v>525.79999999999995</v>
      </c>
    </row>
    <row r="72" spans="2:66" x14ac:dyDescent="0.35">
      <c r="B72" s="74" t="s">
        <v>86</v>
      </c>
      <c r="C72" s="73">
        <f t="shared" si="1"/>
        <v>789.14121792000003</v>
      </c>
      <c r="D72" s="73">
        <f>SUM($AK72:AL72)/D$57</f>
        <v>719.68434826666669</v>
      </c>
      <c r="E72" s="73">
        <f>SUM($AK72:AM72)/E$57</f>
        <v>650.22747861333335</v>
      </c>
      <c r="F72" s="73">
        <f>SUM($AK72:AN72)/F$57</f>
        <v>580.77060896</v>
      </c>
      <c r="G72" s="73">
        <f>SUM($AK72:AO72)/G$57</f>
        <v>538.23648716799994</v>
      </c>
      <c r="H72" s="73">
        <f>SUM($AK72:AP72)/H$57</f>
        <v>509.16373930666668</v>
      </c>
      <c r="I72" s="73">
        <f>SUM($AK72:AQ72)/I$57</f>
        <v>488.72606226285717</v>
      </c>
      <c r="J72" s="73">
        <f>SUM($AK72:AR72)/J$57</f>
        <v>473.68530448000001</v>
      </c>
      <c r="K72" s="73">
        <f>SUM($AK72:AS72)/K$57</f>
        <v>465.45915953777774</v>
      </c>
      <c r="L72" s="73">
        <f>SUM($AK72:AT72)/L$57</f>
        <v>462.00324358399996</v>
      </c>
      <c r="M72" s="73">
        <f>SUM($AK72:AU72)/M$57</f>
        <v>460.06113053090905</v>
      </c>
      <c r="N72" s="73">
        <f>SUM($AK72:AV72)/N$57</f>
        <v>459.2543696533333</v>
      </c>
      <c r="O72" s="73">
        <f>SUM($AK72:AW72)/O$57</f>
        <v>459.32095660307692</v>
      </c>
      <c r="P72" s="73">
        <f>SUM($AK72:AX72)/P$57</f>
        <v>460.07374541714279</v>
      </c>
      <c r="Q72" s="73">
        <f>SUM($AK72:AY72)/Q$57</f>
        <v>461.37549572266664</v>
      </c>
      <c r="R72" s="73">
        <f>SUM($AK72:AZ72)/R$57</f>
        <v>462.46327723999997</v>
      </c>
      <c r="S72" s="73">
        <f>SUM($AK72:BA72)/S$57</f>
        <v>463.37484916705881</v>
      </c>
      <c r="T72" s="73">
        <f>SUM($AK72:BB72)/T$57</f>
        <v>464.13957976888884</v>
      </c>
      <c r="U72" s="73">
        <f>SUM($AK72:BC72)/U$57</f>
        <v>464.78065451789467</v>
      </c>
      <c r="V72" s="73">
        <f>SUM($AK72:BD72)/V$57</f>
        <v>465.31662179199992</v>
      </c>
      <c r="W72" s="73">
        <f>SUM($AK72:BE72)/W$57</f>
        <v>465.51297313523804</v>
      </c>
      <c r="X72" s="73">
        <f>SUM($AK72:BF72)/X$57</f>
        <v>465.41601981090901</v>
      </c>
      <c r="Y72" s="73">
        <f>SUM($AK72:BG72)/Y$57</f>
        <v>465.06401894956514</v>
      </c>
      <c r="Z72" s="73">
        <f>SUM($AK72:BH72)/Z$57</f>
        <v>464.48885149333324</v>
      </c>
      <c r="AA72" s="73">
        <f>SUM($AK72:BI72)/AA$57</f>
        <v>463.71729743359998</v>
      </c>
      <c r="AB72" s="73">
        <f>SUM($AK72:BJ72)/AB$57</f>
        <v>463.29586291692306</v>
      </c>
      <c r="AC72" s="73">
        <f>SUM($AK72:BK72)/AC$57</f>
        <v>463.1856457718518</v>
      </c>
      <c r="AD72" s="73">
        <f>SUM($AK72:BL72)/AD$57</f>
        <v>463.35330127999993</v>
      </c>
      <c r="AE72" s="73">
        <f>SUM($AK72:BM72)/AE$57</f>
        <v>463.77008399448272</v>
      </c>
      <c r="AF72" s="73">
        <f>SUM($AK72:BN72)/AF$57</f>
        <v>464.41108119466662</v>
      </c>
      <c r="AJ72" s="74" t="s">
        <v>86</v>
      </c>
      <c r="AK72" s="73">
        <v>789.14121792000003</v>
      </c>
      <c r="AL72" s="73">
        <v>650.22747861333335</v>
      </c>
      <c r="AM72" s="73">
        <v>511.31373930666666</v>
      </c>
      <c r="AN72" s="73">
        <v>372.4</v>
      </c>
      <c r="AO72" s="73">
        <v>368.1</v>
      </c>
      <c r="AP72" s="73">
        <v>363.80000000000007</v>
      </c>
      <c r="AQ72" s="73">
        <v>366.1</v>
      </c>
      <c r="AR72" s="73">
        <v>368.4</v>
      </c>
      <c r="AS72" s="73">
        <v>399.65</v>
      </c>
      <c r="AT72" s="73">
        <v>430.90000000000003</v>
      </c>
      <c r="AU72" s="73">
        <v>440.64000000000004</v>
      </c>
      <c r="AV72" s="73">
        <v>450.38</v>
      </c>
      <c r="AW72" s="73">
        <v>460.12</v>
      </c>
      <c r="AX72" s="73">
        <v>469.86</v>
      </c>
      <c r="AY72" s="73">
        <v>479.6</v>
      </c>
      <c r="AZ72" s="73">
        <v>478.78000000000003</v>
      </c>
      <c r="BA72" s="73">
        <v>477.96</v>
      </c>
      <c r="BB72" s="73">
        <v>477.14</v>
      </c>
      <c r="BC72" s="73">
        <v>476.32</v>
      </c>
      <c r="BD72" s="73">
        <v>475.5</v>
      </c>
      <c r="BE72" s="73">
        <v>469.44</v>
      </c>
      <c r="BF72" s="73">
        <v>463.38</v>
      </c>
      <c r="BG72" s="73">
        <v>457.32</v>
      </c>
      <c r="BH72" s="73">
        <v>451.26</v>
      </c>
      <c r="BI72" s="73">
        <v>445.20000000000005</v>
      </c>
      <c r="BJ72" s="73">
        <v>452.76000000000005</v>
      </c>
      <c r="BK72" s="73">
        <v>460.32000000000005</v>
      </c>
      <c r="BL72" s="73">
        <v>467.88000000000005</v>
      </c>
      <c r="BM72" s="73">
        <v>475.44000000000005</v>
      </c>
      <c r="BN72" s="73">
        <v>483.00000000000006</v>
      </c>
    </row>
    <row r="73" spans="2:66" x14ac:dyDescent="0.35">
      <c r="B73" s="74" t="s">
        <v>87</v>
      </c>
      <c r="C73" s="73">
        <f t="shared" si="1"/>
        <v>375.90892689600008</v>
      </c>
      <c r="D73" s="73">
        <f>SUM($AK73:AL73)/D$57</f>
        <v>396.97410574666674</v>
      </c>
      <c r="E73" s="73">
        <f>SUM($AK73:AM73)/E$57</f>
        <v>418.03928459733339</v>
      </c>
      <c r="F73" s="73">
        <f>SUM($AK73:AN73)/F$57</f>
        <v>439.10446344800005</v>
      </c>
      <c r="G73" s="73">
        <f>SUM($AK73:AO73)/G$57</f>
        <v>447.8535707584</v>
      </c>
      <c r="H73" s="73">
        <f>SUM($AK73:AP73)/H$57</f>
        <v>450.44464229866668</v>
      </c>
      <c r="I73" s="73">
        <f>SUM($AK73:AQ73)/I$57</f>
        <v>448.03826482742858</v>
      </c>
      <c r="J73" s="73">
        <f>SUM($AK73:AR73)/J$57</f>
        <v>442.50848172400003</v>
      </c>
      <c r="K73" s="73">
        <f>SUM($AK73:AS73)/K$57</f>
        <v>437.7130948657778</v>
      </c>
      <c r="L73" s="73">
        <f>SUM($AK73:AT73)/L$57</f>
        <v>433.43178537920005</v>
      </c>
      <c r="M73" s="73">
        <f>SUM($AK73:AU73)/M$57</f>
        <v>429.45071398109098</v>
      </c>
      <c r="N73" s="73">
        <f>SUM($AK73:AV73)/N$57</f>
        <v>425.69482114933339</v>
      </c>
      <c r="O73" s="73">
        <f>SUM($AK73:AW73)/O$57</f>
        <v>422.11214259938464</v>
      </c>
      <c r="P73" s="73">
        <f>SUM($AK73:AX73)/P$57</f>
        <v>418.66556098514286</v>
      </c>
      <c r="Q73" s="73">
        <f>SUM($AK73:AY73)/Q$57</f>
        <v>415.32785691946668</v>
      </c>
      <c r="R73" s="73">
        <f>SUM($AK73:AZ73)/R$57</f>
        <v>411.99236586200004</v>
      </c>
      <c r="S73" s="73">
        <f>SUM($AK73:BA73)/S$57</f>
        <v>408.65869728188238</v>
      </c>
      <c r="T73" s="73">
        <f>SUM($AK73:BB73)/T$57</f>
        <v>405.3265474328889</v>
      </c>
      <c r="U73" s="73">
        <f>SUM($AK73:BC73)/U$57</f>
        <v>401.99567651536847</v>
      </c>
      <c r="V73" s="73">
        <f>SUM($AK73:BD73)/V$57</f>
        <v>398.66589268960001</v>
      </c>
      <c r="W73" s="73">
        <f>SUM($AK73:BE73)/W$57</f>
        <v>395.02846922819049</v>
      </c>
      <c r="X73" s="73">
        <f>SUM($AK73:BF73)/X$57</f>
        <v>391.12535699054547</v>
      </c>
      <c r="Y73" s="73">
        <f>SUM($AK73:BG73)/Y$57</f>
        <v>386.9912110344348</v>
      </c>
      <c r="Z73" s="73">
        <f>SUM($AK73:BH73)/Z$57</f>
        <v>382.6549105746667</v>
      </c>
      <c r="AA73" s="73">
        <f>SUM($AK73:BI73)/AA$57</f>
        <v>378.14071415168002</v>
      </c>
      <c r="AB73" s="73">
        <f>SUM($AK73:BJ73)/AB$57</f>
        <v>375.50837899200002</v>
      </c>
      <c r="AC73" s="73">
        <f>SUM($AK73:BK73)/AC$57</f>
        <v>374.54880939970377</v>
      </c>
      <c r="AD73" s="73">
        <f>SUM($AK73:BL73)/AD$57</f>
        <v>375.08278049257149</v>
      </c>
      <c r="AE73" s="73">
        <f>SUM($AK73:BM73)/AE$57</f>
        <v>376.95578806179316</v>
      </c>
      <c r="AF73" s="73">
        <f>SUM($AK73:BN73)/AF$57</f>
        <v>380.03392845973332</v>
      </c>
      <c r="AJ73" s="74" t="s">
        <v>87</v>
      </c>
      <c r="AK73" s="73">
        <v>375.90892689600008</v>
      </c>
      <c r="AL73" s="73">
        <v>418.03928459733339</v>
      </c>
      <c r="AM73" s="73">
        <v>460.16964229866676</v>
      </c>
      <c r="AN73" s="73">
        <v>502.30000000000007</v>
      </c>
      <c r="AO73" s="73">
        <v>482.84999999999997</v>
      </c>
      <c r="AP73" s="73">
        <v>463.4</v>
      </c>
      <c r="AQ73" s="73">
        <v>433.6</v>
      </c>
      <c r="AR73" s="73">
        <v>403.80000000000007</v>
      </c>
      <c r="AS73" s="73">
        <v>399.35</v>
      </c>
      <c r="AT73" s="73">
        <v>394.9</v>
      </c>
      <c r="AU73" s="73">
        <v>389.64</v>
      </c>
      <c r="AV73" s="73">
        <v>384.38</v>
      </c>
      <c r="AW73" s="73">
        <v>379.12</v>
      </c>
      <c r="AX73" s="73">
        <v>373.86</v>
      </c>
      <c r="AY73" s="73">
        <v>368.6</v>
      </c>
      <c r="AZ73" s="73">
        <v>361.96</v>
      </c>
      <c r="BA73" s="73">
        <v>355.32</v>
      </c>
      <c r="BB73" s="73">
        <v>348.67999999999995</v>
      </c>
      <c r="BC73" s="73">
        <v>342.03999999999996</v>
      </c>
      <c r="BD73" s="73">
        <v>335.4</v>
      </c>
      <c r="BE73" s="73">
        <v>322.27999999999997</v>
      </c>
      <c r="BF73" s="73">
        <v>309.15999999999997</v>
      </c>
      <c r="BG73" s="73">
        <v>296.04000000000002</v>
      </c>
      <c r="BH73" s="73">
        <v>282.92</v>
      </c>
      <c r="BI73" s="73">
        <v>269.80000000000007</v>
      </c>
      <c r="BJ73" s="73">
        <v>309.70000000000005</v>
      </c>
      <c r="BK73" s="73">
        <v>349.6</v>
      </c>
      <c r="BL73" s="73">
        <v>389.5</v>
      </c>
      <c r="BM73" s="73">
        <v>429.4</v>
      </c>
      <c r="BN73" s="73">
        <v>469.29999999999995</v>
      </c>
    </row>
    <row r="74" spans="2:66" x14ac:dyDescent="0.35">
      <c r="B74" s="74" t="s">
        <v>88</v>
      </c>
      <c r="C74" s="73">
        <f t="shared" si="1"/>
        <v>389.89951854399999</v>
      </c>
      <c r="D74" s="73">
        <f>SUM($AK74:AL74)/D$57</f>
        <v>389.51626545333335</v>
      </c>
      <c r="E74" s="73">
        <f>SUM($AK74:AM74)/E$57</f>
        <v>389.1330123626667</v>
      </c>
      <c r="F74" s="73">
        <f>SUM($AK74:AN74)/F$57</f>
        <v>388.74975927200001</v>
      </c>
      <c r="G74" s="73">
        <f>SUM($AK74:AO74)/G$57</f>
        <v>383.02980741760001</v>
      </c>
      <c r="H74" s="73">
        <f>SUM($AK74:AP74)/H$57</f>
        <v>374.64150618133334</v>
      </c>
      <c r="I74" s="73">
        <f>SUM($AK74:AQ74)/I$57</f>
        <v>364.42129101257143</v>
      </c>
      <c r="J74" s="73">
        <f>SUM($AK74:AR74)/J$57</f>
        <v>353.05612963599998</v>
      </c>
      <c r="K74" s="73">
        <f>SUM($AK74:AS74)/K$57</f>
        <v>341.7443374542222</v>
      </c>
      <c r="L74" s="73">
        <f>SUM($AK74:AT74)/L$57</f>
        <v>330.46990370879996</v>
      </c>
      <c r="M74" s="73">
        <f>SUM($AK74:AU74)/M$57</f>
        <v>320.67082155345452</v>
      </c>
      <c r="N74" s="73">
        <f>SUM($AK74:AV74)/N$57</f>
        <v>311.97825309066667</v>
      </c>
      <c r="O74" s="73">
        <f>SUM($AK74:AW74)/O$57</f>
        <v>304.13684900676924</v>
      </c>
      <c r="P74" s="73">
        <f>SUM($AK74:AX74)/P$57</f>
        <v>296.96421693485712</v>
      </c>
      <c r="Q74" s="73">
        <f>SUM($AK74:AY74)/Q$57</f>
        <v>290.3266024725333</v>
      </c>
      <c r="R74" s="73">
        <f>SUM($AK74:AZ74)/R$57</f>
        <v>284.26118981799993</v>
      </c>
      <c r="S74" s="73">
        <f>SUM($AK74:BA74)/S$57</f>
        <v>278.66700218164698</v>
      </c>
      <c r="T74" s="73">
        <f>SUM($AK74:BB74)/T$57</f>
        <v>273.46550206044435</v>
      </c>
      <c r="U74" s="73">
        <f>SUM($AK74:BC74)/U$57</f>
        <v>268.59468616252627</v>
      </c>
      <c r="V74" s="73">
        <f>SUM($AK74:BD74)/V$57</f>
        <v>264.00495185439996</v>
      </c>
      <c r="W74" s="73">
        <f>SUM($AK74:BE74)/W$57</f>
        <v>259.62090652799992</v>
      </c>
      <c r="X74" s="73">
        <f>SUM($AK74:BF74)/X$57</f>
        <v>255.41450168581812</v>
      </c>
      <c r="Y74" s="73">
        <f>SUM($AK74:BG74)/Y$57</f>
        <v>251.36256682991299</v>
      </c>
      <c r="Z74" s="73">
        <f>SUM($AK74:BH74)/Z$57</f>
        <v>247.44579321199993</v>
      </c>
      <c r="AA74" s="73">
        <f>SUM($AK74:BI74)/AA$57</f>
        <v>243.64796148351994</v>
      </c>
      <c r="AB74" s="73">
        <f>SUM($AK74:BJ74)/AB$57</f>
        <v>239.86150142646147</v>
      </c>
      <c r="AC74" s="73">
        <f>SUM($AK74:BK74)/AC$57</f>
        <v>236.08514952177771</v>
      </c>
      <c r="AD74" s="73">
        <f>SUM($AK74:BL74)/AD$57</f>
        <v>232.31782275314279</v>
      </c>
      <c r="AE74" s="73">
        <f>SUM($AK74:BM74)/AE$57</f>
        <v>228.55858748579305</v>
      </c>
      <c r="AF74" s="73">
        <f>SUM($AK74:BN74)/AF$57</f>
        <v>224.80663456959994</v>
      </c>
      <c r="AJ74" s="74" t="s">
        <v>88</v>
      </c>
      <c r="AK74" s="73">
        <v>389.89951854399999</v>
      </c>
      <c r="AL74" s="73">
        <v>389.1330123626667</v>
      </c>
      <c r="AM74" s="73">
        <v>388.36650618133336</v>
      </c>
      <c r="AN74" s="73">
        <v>387.6</v>
      </c>
      <c r="AO74" s="73">
        <v>360.15</v>
      </c>
      <c r="AP74" s="73">
        <v>332.69999999999993</v>
      </c>
      <c r="AQ74" s="73">
        <v>303.09999999999997</v>
      </c>
      <c r="AR74" s="73">
        <v>273.5</v>
      </c>
      <c r="AS74" s="73">
        <v>251.25</v>
      </c>
      <c r="AT74" s="73">
        <v>229</v>
      </c>
      <c r="AU74" s="73">
        <v>222.68</v>
      </c>
      <c r="AV74" s="73">
        <v>216.36</v>
      </c>
      <c r="AW74" s="73">
        <v>210.04000000000002</v>
      </c>
      <c r="AX74" s="73">
        <v>203.72</v>
      </c>
      <c r="AY74" s="73">
        <v>197.4</v>
      </c>
      <c r="AZ74" s="73">
        <v>193.28000000000003</v>
      </c>
      <c r="BA74" s="73">
        <v>189.16000000000003</v>
      </c>
      <c r="BB74" s="73">
        <v>185.04000000000002</v>
      </c>
      <c r="BC74" s="73">
        <v>180.92000000000002</v>
      </c>
      <c r="BD74" s="73">
        <v>176.8</v>
      </c>
      <c r="BE74" s="73">
        <v>171.94000000000003</v>
      </c>
      <c r="BF74" s="73">
        <v>167.08</v>
      </c>
      <c r="BG74" s="73">
        <v>162.22000000000003</v>
      </c>
      <c r="BH74" s="73">
        <v>157.36000000000001</v>
      </c>
      <c r="BI74" s="73">
        <v>152.5</v>
      </c>
      <c r="BJ74" s="73">
        <v>145.20000000000002</v>
      </c>
      <c r="BK74" s="73">
        <v>137.9</v>
      </c>
      <c r="BL74" s="73">
        <v>130.6</v>
      </c>
      <c r="BM74" s="73">
        <v>123.3</v>
      </c>
      <c r="BN74" s="73">
        <v>116</v>
      </c>
    </row>
    <row r="75" spans="2:66" x14ac:dyDescent="0.35">
      <c r="B75" s="74" t="s">
        <v>89</v>
      </c>
      <c r="C75" s="73">
        <f t="shared" si="1"/>
        <v>318.42339836799994</v>
      </c>
      <c r="D75" s="73">
        <f>SUM($AK75:AL75)/D$57</f>
        <v>333.61949863999996</v>
      </c>
      <c r="E75" s="73">
        <f>SUM($AK75:AM75)/E$57</f>
        <v>348.81559891199998</v>
      </c>
      <c r="F75" s="73">
        <f>SUM($AK75:AN75)/F$57</f>
        <v>364.01169918400001</v>
      </c>
      <c r="G75" s="73">
        <f>SUM($AK75:AO75)/G$57</f>
        <v>366.86935934719997</v>
      </c>
      <c r="H75" s="73">
        <f>SUM($AK75:AP75)/H$57</f>
        <v>363.55779945600005</v>
      </c>
      <c r="I75" s="73">
        <f>SUM($AK75:AQ75)/I$57</f>
        <v>355.69954239085718</v>
      </c>
      <c r="J75" s="73">
        <f>SUM($AK75:AR75)/J$57</f>
        <v>344.99959959200004</v>
      </c>
      <c r="K75" s="73">
        <f>SUM($AK75:AS75)/K$57</f>
        <v>335.92742185955558</v>
      </c>
      <c r="L75" s="73">
        <f>SUM($AK75:AT75)/L$57</f>
        <v>327.99467967359999</v>
      </c>
      <c r="M75" s="73">
        <f>SUM($AK75:AU75)/M$57</f>
        <v>321.60607243054545</v>
      </c>
      <c r="N75" s="73">
        <f>SUM($AK75:AV75)/N$57</f>
        <v>316.37556639466669</v>
      </c>
      <c r="O75" s="73">
        <f>SUM($AK75:AW75)/O$57</f>
        <v>312.03590744123079</v>
      </c>
      <c r="P75" s="73">
        <f>SUM($AK75:AX75)/P$57</f>
        <v>308.39619976685714</v>
      </c>
      <c r="Q75" s="73">
        <f>SUM($AK75:AY75)/Q$57</f>
        <v>305.31645311573334</v>
      </c>
      <c r="R75" s="73">
        <f>SUM($AK75:AZ75)/R$57</f>
        <v>302.750424796</v>
      </c>
      <c r="S75" s="73">
        <f>SUM($AK75:BA75)/S$57</f>
        <v>300.60745863152943</v>
      </c>
      <c r="T75" s="73">
        <f>SUM($AK75:BB75)/T$57</f>
        <v>298.81704426311109</v>
      </c>
      <c r="U75" s="73">
        <f>SUM($AK75:BC75)/U$57</f>
        <v>297.32351561768417</v>
      </c>
      <c r="V75" s="73">
        <f>SUM($AK75:BD75)/V$57</f>
        <v>296.08233983679997</v>
      </c>
      <c r="W75" s="73">
        <f>SUM($AK75:BE75)/W$57</f>
        <v>294.98032365409517</v>
      </c>
      <c r="X75" s="73">
        <f>SUM($AK75:BF75)/X$57</f>
        <v>293.99849076072724</v>
      </c>
      <c r="Y75" s="73">
        <f>SUM($AK75:BG75)/Y$57</f>
        <v>293.12116507547819</v>
      </c>
      <c r="Z75" s="73">
        <f>SUM($AK75:BH75)/Z$57</f>
        <v>292.3352831973333</v>
      </c>
      <c r="AA75" s="73">
        <f>SUM($AK75:BI75)/AA$57</f>
        <v>291.62987186943997</v>
      </c>
      <c r="AB75" s="73">
        <f>SUM($AK75:BJ75)/AB$57</f>
        <v>290.50179987446148</v>
      </c>
      <c r="AC75" s="73">
        <f>SUM($AK75:BK75)/AC$57</f>
        <v>288.99802950874067</v>
      </c>
      <c r="AD75" s="73">
        <f>SUM($AK75:BL75)/AD$57</f>
        <v>287.15881416914283</v>
      </c>
      <c r="AE75" s="73">
        <f>SUM($AK75:BM75)/AE$57</f>
        <v>285.01885505986201</v>
      </c>
      <c r="AF75" s="73">
        <f>SUM($AK75:BN75)/AF$57</f>
        <v>282.60822655786666</v>
      </c>
      <c r="AJ75" s="74" t="s">
        <v>89</v>
      </c>
      <c r="AK75" s="73">
        <v>318.42339836799994</v>
      </c>
      <c r="AL75" s="73">
        <v>348.81559891199998</v>
      </c>
      <c r="AM75" s="73">
        <v>379.20779945599998</v>
      </c>
      <c r="AN75" s="73">
        <v>409.6</v>
      </c>
      <c r="AO75" s="73">
        <v>378.3</v>
      </c>
      <c r="AP75" s="73">
        <v>347</v>
      </c>
      <c r="AQ75" s="73">
        <v>308.55</v>
      </c>
      <c r="AR75" s="73">
        <v>270.10000000000002</v>
      </c>
      <c r="AS75" s="73">
        <v>263.35000000000002</v>
      </c>
      <c r="AT75" s="73">
        <v>256.59999999999997</v>
      </c>
      <c r="AU75" s="73">
        <v>257.71999999999997</v>
      </c>
      <c r="AV75" s="73">
        <v>258.83999999999997</v>
      </c>
      <c r="AW75" s="73">
        <v>259.95999999999998</v>
      </c>
      <c r="AX75" s="73">
        <v>261.07999999999993</v>
      </c>
      <c r="AY75" s="73">
        <v>262.19999999999993</v>
      </c>
      <c r="AZ75" s="73">
        <v>264.25999999999993</v>
      </c>
      <c r="BA75" s="73">
        <v>266.32</v>
      </c>
      <c r="BB75" s="73">
        <v>268.38</v>
      </c>
      <c r="BC75" s="73">
        <v>270.44</v>
      </c>
      <c r="BD75" s="73">
        <v>272.50000000000006</v>
      </c>
      <c r="BE75" s="73">
        <v>272.94000000000005</v>
      </c>
      <c r="BF75" s="73">
        <v>273.38000000000005</v>
      </c>
      <c r="BG75" s="73">
        <v>273.82000000000005</v>
      </c>
      <c r="BH75" s="73">
        <v>274.26000000000005</v>
      </c>
      <c r="BI75" s="73">
        <v>274.7</v>
      </c>
      <c r="BJ75" s="73">
        <v>262.3</v>
      </c>
      <c r="BK75" s="73">
        <v>249.9</v>
      </c>
      <c r="BL75" s="73">
        <v>237.5</v>
      </c>
      <c r="BM75" s="73">
        <v>225.1</v>
      </c>
      <c r="BN75" s="73">
        <v>212.7</v>
      </c>
    </row>
    <row r="76" spans="2:66" x14ac:dyDescent="0.35">
      <c r="B76" s="74" t="s">
        <v>90</v>
      </c>
      <c r="C76" s="73">
        <f t="shared" si="1"/>
        <v>140.33047859199996</v>
      </c>
      <c r="D76" s="73">
        <f>SUM($AK76:AL76)/D$57</f>
        <v>164.02539882666662</v>
      </c>
      <c r="E76" s="73">
        <f>SUM($AK76:AM76)/E$57</f>
        <v>187.7203190613333</v>
      </c>
      <c r="F76" s="73">
        <f>SUM($AK76:AN76)/F$57</f>
        <v>211.41523929599998</v>
      </c>
      <c r="G76" s="73">
        <f>SUM($AK76:AO76)/G$57</f>
        <v>220.91219143680001</v>
      </c>
      <c r="H76" s="73">
        <f>SUM($AK76:AP76)/H$57</f>
        <v>223.31015953066665</v>
      </c>
      <c r="I76" s="73">
        <f>SUM($AK76:AQ76)/I$57</f>
        <v>221.43727959771428</v>
      </c>
      <c r="J76" s="73">
        <f>SUM($AK76:AR76)/J$57</f>
        <v>216.89511964799999</v>
      </c>
      <c r="K76" s="73">
        <f>SUM($AK76:AS76)/K$57</f>
        <v>212.16232857599999</v>
      </c>
      <c r="L76" s="73">
        <f>SUM($AK76:AT76)/L$57</f>
        <v>207.29609571840001</v>
      </c>
      <c r="M76" s="73">
        <f>SUM($AK76:AU76)/M$57</f>
        <v>203.17826883490909</v>
      </c>
      <c r="N76" s="73">
        <f>SUM($AK76:AV76)/N$57</f>
        <v>199.62174643200001</v>
      </c>
      <c r="O76" s="73">
        <f>SUM($AK76:AW76)/O$57</f>
        <v>196.49699670646154</v>
      </c>
      <c r="P76" s="73">
        <f>SUM($AK76:AX76)/P$57</f>
        <v>193.7114969417143</v>
      </c>
      <c r="Q76" s="73">
        <f>SUM($AK76:AY76)/Q$57</f>
        <v>191.19739714560001</v>
      </c>
      <c r="R76" s="73">
        <f>SUM($AK76:AZ76)/R$57</f>
        <v>189.08755982400001</v>
      </c>
      <c r="S76" s="73">
        <f>SUM($AK76:BA76)/S$57</f>
        <v>187.3106445402353</v>
      </c>
      <c r="T76" s="73">
        <f>SUM($AK76:BB76)/T$57</f>
        <v>185.81116428800001</v>
      </c>
      <c r="U76" s="73">
        <f>SUM($AK76:BC76)/U$57</f>
        <v>184.54531353600004</v>
      </c>
      <c r="V76" s="73">
        <f>SUM($AK76:BD76)/V$57</f>
        <v>183.47804785920002</v>
      </c>
      <c r="W76" s="73">
        <f>SUM($AK76:BE76)/W$57</f>
        <v>182.56099796114287</v>
      </c>
      <c r="X76" s="73">
        <f>SUM($AK76:BF76)/X$57</f>
        <v>181.773679872</v>
      </c>
      <c r="Y76" s="73">
        <f>SUM($AK76:BG76)/Y$57</f>
        <v>181.09917205147826</v>
      </c>
      <c r="Z76" s="73">
        <f>SUM($AK76:BH76)/Z$57</f>
        <v>180.52337321599998</v>
      </c>
      <c r="AA76" s="73">
        <f>SUM($AK76:BI76)/AA$57</f>
        <v>180.03443828735999</v>
      </c>
      <c r="AB76" s="73">
        <f>SUM($AK76:BJ76)/AB$57</f>
        <v>179.50234450707691</v>
      </c>
      <c r="AC76" s="73">
        <f>SUM($AK76:BK76)/AC$57</f>
        <v>178.9318873031111</v>
      </c>
      <c r="AD76" s="73">
        <f>SUM($AK76:BL76)/AD$57</f>
        <v>178.32717704228571</v>
      </c>
      <c r="AE76" s="73">
        <f>SUM($AK76:BM76)/AE$57</f>
        <v>177.69175714427584</v>
      </c>
      <c r="AF76" s="73">
        <f>SUM($AK76:BN76)/AF$57</f>
        <v>177.02869857279998</v>
      </c>
      <c r="AJ76" s="74" t="s">
        <v>90</v>
      </c>
      <c r="AK76" s="73">
        <v>140.33047859199996</v>
      </c>
      <c r="AL76" s="73">
        <v>187.7203190613333</v>
      </c>
      <c r="AM76" s="73">
        <v>235.11015953066664</v>
      </c>
      <c r="AN76" s="73">
        <v>282.5</v>
      </c>
      <c r="AO76" s="73">
        <v>258.89999999999998</v>
      </c>
      <c r="AP76" s="73">
        <v>235.29999999999995</v>
      </c>
      <c r="AQ76" s="73">
        <v>210.19999999999996</v>
      </c>
      <c r="AR76" s="73">
        <v>185.09999999999997</v>
      </c>
      <c r="AS76" s="73">
        <v>174.29999999999998</v>
      </c>
      <c r="AT76" s="73">
        <v>163.5</v>
      </c>
      <c r="AU76" s="73">
        <v>162</v>
      </c>
      <c r="AV76" s="73">
        <v>160.5</v>
      </c>
      <c r="AW76" s="73">
        <v>159</v>
      </c>
      <c r="AX76" s="73">
        <v>157.5</v>
      </c>
      <c r="AY76" s="73">
        <v>156</v>
      </c>
      <c r="AZ76" s="73">
        <v>157.44</v>
      </c>
      <c r="BA76" s="73">
        <v>158.88</v>
      </c>
      <c r="BB76" s="73">
        <v>160.32</v>
      </c>
      <c r="BC76" s="73">
        <v>161.76</v>
      </c>
      <c r="BD76" s="73">
        <v>163.19999999999999</v>
      </c>
      <c r="BE76" s="73">
        <v>164.22</v>
      </c>
      <c r="BF76" s="73">
        <v>165.23999999999998</v>
      </c>
      <c r="BG76" s="73">
        <v>166.26</v>
      </c>
      <c r="BH76" s="73">
        <v>167.28</v>
      </c>
      <c r="BI76" s="73">
        <v>168.3</v>
      </c>
      <c r="BJ76" s="73">
        <v>166.20000000000002</v>
      </c>
      <c r="BK76" s="73">
        <v>164.10000000000002</v>
      </c>
      <c r="BL76" s="73">
        <v>162</v>
      </c>
      <c r="BM76" s="73">
        <v>159.9</v>
      </c>
      <c r="BN76" s="73">
        <v>157.80000000000001</v>
      </c>
    </row>
    <row r="77" spans="2:66" x14ac:dyDescent="0.35">
      <c r="B77" s="74" t="s">
        <v>91</v>
      </c>
      <c r="C77" s="73">
        <f t="shared" si="1"/>
        <v>458.25537935199992</v>
      </c>
      <c r="D77" s="73">
        <f>SUM($AK77:AL77)/D$57</f>
        <v>454.24614945999997</v>
      </c>
      <c r="E77" s="73">
        <f>SUM($AK77:AM77)/E$57</f>
        <v>450.23691956800002</v>
      </c>
      <c r="F77" s="73">
        <f>SUM($AK77:AN77)/F$57</f>
        <v>446.22768967599995</v>
      </c>
      <c r="G77" s="73">
        <f>SUM($AK77:AO77)/G$57</f>
        <v>442.52215174079993</v>
      </c>
      <c r="H77" s="73">
        <f>SUM($AK77:AP77)/H$57</f>
        <v>438.96845978399989</v>
      </c>
      <c r="I77" s="73">
        <f>SUM($AK77:AQ77)/I$57</f>
        <v>435.98010838628568</v>
      </c>
      <c r="J77" s="73">
        <f>SUM($AK77:AR77)/J$57</f>
        <v>433.34509483799997</v>
      </c>
      <c r="K77" s="73">
        <f>SUM($AK77:AS77)/K$57</f>
        <v>431.2511954115555</v>
      </c>
      <c r="L77" s="73">
        <f>SUM($AK77:AT77)/L$57</f>
        <v>429.53607587039994</v>
      </c>
      <c r="M77" s="73">
        <f>SUM($AK77:AU77)/M$57</f>
        <v>428.41279624581819</v>
      </c>
      <c r="N77" s="73">
        <f>SUM($AK77:AV77)/N$57</f>
        <v>427.7333965586667</v>
      </c>
      <c r="O77" s="73">
        <f>SUM($AK77:AW77)/O$57</f>
        <v>427.3954429772308</v>
      </c>
      <c r="P77" s="73">
        <f>SUM($AK77:AX77)/P$57</f>
        <v>427.32576847885719</v>
      </c>
      <c r="Q77" s="73">
        <f>SUM($AK77:AY77)/Q$57</f>
        <v>427.47071724693336</v>
      </c>
      <c r="R77" s="73">
        <f>SUM($AK77:AZ77)/R$57</f>
        <v>427.63379741900002</v>
      </c>
      <c r="S77" s="73">
        <f>SUM($AK77:BA77)/S$57</f>
        <v>427.8118093355294</v>
      </c>
      <c r="T77" s="73">
        <f>SUM($AK77:BB77)/T$57</f>
        <v>428.00226437244442</v>
      </c>
      <c r="U77" s="73">
        <f>SUM($AK77:BC77)/U$57</f>
        <v>428.20319782652632</v>
      </c>
      <c r="V77" s="73">
        <f>SUM($AK77:BD77)/V$57</f>
        <v>428.41303793520001</v>
      </c>
      <c r="W77" s="73">
        <f>SUM($AK77:BE77)/W$57</f>
        <v>428.57717898590482</v>
      </c>
      <c r="X77" s="73">
        <f>SUM($AK77:BF77)/X$57</f>
        <v>428.70185266836364</v>
      </c>
      <c r="Y77" s="73">
        <f>SUM($AK77:BG77)/Y$57</f>
        <v>428.79220690017394</v>
      </c>
      <c r="Z77" s="73">
        <f>SUM($AK77:BH77)/Z$57</f>
        <v>428.85253161266672</v>
      </c>
      <c r="AA77" s="73">
        <f>SUM($AK77:BI77)/AA$57</f>
        <v>428.88643034816005</v>
      </c>
      <c r="AB77" s="73">
        <f>SUM($AK77:BJ77)/AB$57</f>
        <v>428.89079841169234</v>
      </c>
      <c r="AC77" s="73">
        <f>SUM($AK77:BK77)/AC$57</f>
        <v>428.86891698903707</v>
      </c>
      <c r="AD77" s="73">
        <f>SUM($AK77:BL77)/AD$57</f>
        <v>428.82359852514293</v>
      </c>
      <c r="AE77" s="73">
        <f>SUM($AK77:BM77)/AE$57</f>
        <v>428.75726754151725</v>
      </c>
      <c r="AF77" s="73">
        <f>SUM($AK77:BN77)/AF$57</f>
        <v>428.67202529013338</v>
      </c>
      <c r="AJ77" s="74" t="s">
        <v>91</v>
      </c>
      <c r="AK77" s="73">
        <v>458.25537935199992</v>
      </c>
      <c r="AL77" s="73">
        <v>450.23691956799996</v>
      </c>
      <c r="AM77" s="73">
        <v>442.21845978399995</v>
      </c>
      <c r="AN77" s="73">
        <v>434.19999999999993</v>
      </c>
      <c r="AO77" s="73">
        <v>427.7</v>
      </c>
      <c r="AP77" s="73">
        <v>421.19999999999993</v>
      </c>
      <c r="AQ77" s="73">
        <v>418.04999999999995</v>
      </c>
      <c r="AR77" s="73">
        <v>414.89999999999992</v>
      </c>
      <c r="AS77" s="73">
        <v>414.5</v>
      </c>
      <c r="AT77" s="73">
        <v>414.1</v>
      </c>
      <c r="AU77" s="73">
        <v>417.18</v>
      </c>
      <c r="AV77" s="73">
        <v>420.26000000000005</v>
      </c>
      <c r="AW77" s="73">
        <v>423.34000000000003</v>
      </c>
      <c r="AX77" s="73">
        <v>426.42</v>
      </c>
      <c r="AY77" s="73">
        <v>429.5</v>
      </c>
      <c r="AZ77" s="73">
        <v>430.08</v>
      </c>
      <c r="BA77" s="73">
        <v>430.66</v>
      </c>
      <c r="BB77" s="73">
        <v>431.24</v>
      </c>
      <c r="BC77" s="73">
        <v>431.82</v>
      </c>
      <c r="BD77" s="73">
        <v>432.39999999999992</v>
      </c>
      <c r="BE77" s="73">
        <v>431.85999999999996</v>
      </c>
      <c r="BF77" s="73">
        <v>431.31999999999994</v>
      </c>
      <c r="BG77" s="73">
        <v>430.78</v>
      </c>
      <c r="BH77" s="73">
        <v>430.23999999999995</v>
      </c>
      <c r="BI77" s="73">
        <v>429.69999999999987</v>
      </c>
      <c r="BJ77" s="73">
        <v>428.99999999999989</v>
      </c>
      <c r="BK77" s="73">
        <v>428.2999999999999</v>
      </c>
      <c r="BL77" s="73">
        <v>427.59999999999991</v>
      </c>
      <c r="BM77" s="73">
        <v>426.89999999999992</v>
      </c>
      <c r="BN77" s="73">
        <v>426.19999999999993</v>
      </c>
    </row>
    <row r="78" spans="2:66" x14ac:dyDescent="0.35">
      <c r="B78" s="74" t="s">
        <v>92</v>
      </c>
      <c r="C78" s="73">
        <f t="shared" si="1"/>
        <v>377.18714915200002</v>
      </c>
      <c r="D78" s="73">
        <f>SUM($AK78:AL78)/D$57</f>
        <v>361.88929096000004</v>
      </c>
      <c r="E78" s="73">
        <f>SUM($AK78:AM78)/E$57</f>
        <v>346.591432768</v>
      </c>
      <c r="F78" s="73">
        <f>SUM($AK78:AN78)/F$57</f>
        <v>331.29357457599997</v>
      </c>
      <c r="G78" s="73">
        <f>SUM($AK78:AO78)/G$57</f>
        <v>309.94485966079998</v>
      </c>
      <c r="H78" s="73">
        <f>SUM($AK78:AP78)/H$57</f>
        <v>285.57071638399998</v>
      </c>
      <c r="I78" s="73">
        <f>SUM($AK78:AQ78)/I$57</f>
        <v>263.089185472</v>
      </c>
      <c r="J78" s="73">
        <f>SUM($AK78:AR78)/J$57</f>
        <v>241.790537288</v>
      </c>
      <c r="K78" s="73">
        <f>SUM($AK78:AS78)/K$57</f>
        <v>226.15825536711111</v>
      </c>
      <c r="L78" s="73">
        <f>SUM($AK78:AT78)/L$57</f>
        <v>214.4924298304</v>
      </c>
      <c r="M78" s="73">
        <f>SUM($AK78:AU78)/M$57</f>
        <v>205.46948166399997</v>
      </c>
      <c r="N78" s="73">
        <f>SUM($AK78:AV78)/N$57</f>
        <v>198.42869152533331</v>
      </c>
      <c r="O78" s="73">
        <f>SUM($AK78:AW78)/O$57</f>
        <v>192.91263833107689</v>
      </c>
      <c r="P78" s="73">
        <f>SUM($AK78:AX78)/P$57</f>
        <v>188.59459273599995</v>
      </c>
      <c r="Q78" s="73">
        <f>SUM($AK78:AY78)/Q$57</f>
        <v>185.23495322026662</v>
      </c>
      <c r="R78" s="73">
        <f>SUM($AK78:AZ78)/R$57</f>
        <v>182.52651864399996</v>
      </c>
      <c r="S78" s="73">
        <f>SUM($AK78:BA78)/S$57</f>
        <v>180.35437048847055</v>
      </c>
      <c r="T78" s="73">
        <f>SUM($AK78:BB78)/T$57</f>
        <v>178.62912768355554</v>
      </c>
      <c r="U78" s="73">
        <f>SUM($AK78:BC78)/U$57</f>
        <v>177.28022622652628</v>
      </c>
      <c r="V78" s="73">
        <f>SUM($AK78:BD78)/V$57</f>
        <v>176.25121491519997</v>
      </c>
      <c r="W78" s="73">
        <f>SUM($AK78:BE78)/W$57</f>
        <v>175.31925230019044</v>
      </c>
      <c r="X78" s="73">
        <f>SUM($AK78:BF78)/X$57</f>
        <v>174.47110446836359</v>
      </c>
      <c r="Y78" s="73">
        <f>SUM($AK78:BG78)/Y$57</f>
        <v>173.6958390566956</v>
      </c>
      <c r="Z78" s="73">
        <f>SUM($AK78:BH78)/Z$57</f>
        <v>172.98434576266663</v>
      </c>
      <c r="AA78" s="73">
        <f>SUM($AK78:BI78)/AA$57</f>
        <v>172.32897193215999</v>
      </c>
      <c r="AB78" s="73">
        <f>SUM($AK78:BJ78)/AB$57</f>
        <v>173.87478070399999</v>
      </c>
      <c r="AC78" s="73">
        <f>SUM($AK78:BK78)/AC$57</f>
        <v>177.37719623348147</v>
      </c>
      <c r="AD78" s="73">
        <f>SUM($AK78:BL78)/AD$57</f>
        <v>182.62658208228569</v>
      </c>
      <c r="AE78" s="73">
        <f>SUM($AK78:BM78)/AE$57</f>
        <v>189.44221718289651</v>
      </c>
      <c r="AF78" s="73">
        <f>SUM($AK78:BN78)/AF$57</f>
        <v>197.66747661013329</v>
      </c>
      <c r="AJ78" s="74" t="s">
        <v>92</v>
      </c>
      <c r="AK78" s="73">
        <v>377.18714915200002</v>
      </c>
      <c r="AL78" s="73">
        <v>346.591432768</v>
      </c>
      <c r="AM78" s="73">
        <v>315.99571638399993</v>
      </c>
      <c r="AN78" s="73">
        <v>285.39999999999992</v>
      </c>
      <c r="AO78" s="73">
        <v>224.55</v>
      </c>
      <c r="AP78" s="73">
        <v>163.69999999999999</v>
      </c>
      <c r="AQ78" s="73">
        <v>128.19999999999999</v>
      </c>
      <c r="AR78" s="73">
        <v>92.700000000000017</v>
      </c>
      <c r="AS78" s="73">
        <v>101.10000000000001</v>
      </c>
      <c r="AT78" s="73">
        <v>109.5</v>
      </c>
      <c r="AU78" s="73">
        <v>115.24</v>
      </c>
      <c r="AV78" s="73">
        <v>120.97999999999999</v>
      </c>
      <c r="AW78" s="73">
        <v>126.71999999999998</v>
      </c>
      <c r="AX78" s="73">
        <v>132.45999999999998</v>
      </c>
      <c r="AY78" s="73">
        <v>138.19999999999999</v>
      </c>
      <c r="AZ78" s="73">
        <v>141.9</v>
      </c>
      <c r="BA78" s="73">
        <v>145.6</v>
      </c>
      <c r="BB78" s="73">
        <v>149.29999999999998</v>
      </c>
      <c r="BC78" s="73">
        <v>153</v>
      </c>
      <c r="BD78" s="73">
        <v>156.69999999999996</v>
      </c>
      <c r="BE78" s="73">
        <v>156.67999999999998</v>
      </c>
      <c r="BF78" s="73">
        <v>156.65999999999997</v>
      </c>
      <c r="BG78" s="73">
        <v>156.63999999999999</v>
      </c>
      <c r="BH78" s="73">
        <v>156.61999999999998</v>
      </c>
      <c r="BI78" s="73">
        <v>156.59999999999997</v>
      </c>
      <c r="BJ78" s="73">
        <v>212.51999999999998</v>
      </c>
      <c r="BK78" s="73">
        <v>268.43999999999994</v>
      </c>
      <c r="BL78" s="73">
        <v>324.36</v>
      </c>
      <c r="BM78" s="73">
        <v>380.28</v>
      </c>
      <c r="BN78" s="73">
        <v>436.19999999999993</v>
      </c>
    </row>
    <row r="79" spans="2:66" x14ac:dyDescent="0.35">
      <c r="B79" s="74" t="s">
        <v>93</v>
      </c>
      <c r="C79" s="73">
        <f t="shared" si="1"/>
        <v>747.96413615999995</v>
      </c>
      <c r="D79" s="73">
        <f>SUM($AK79:AL79)/D$57</f>
        <v>689.97011346666659</v>
      </c>
      <c r="E79" s="73">
        <f>SUM($AK79:AM79)/E$57</f>
        <v>631.97609077333334</v>
      </c>
      <c r="F79" s="73">
        <f>SUM($AK79:AN79)/F$57</f>
        <v>573.98206807999998</v>
      </c>
      <c r="G79" s="73">
        <f>SUM($AK79:AO79)/G$57</f>
        <v>527.99565446400004</v>
      </c>
      <c r="H79" s="73">
        <f>SUM($AK79:AP79)/H$57</f>
        <v>488.01304538666665</v>
      </c>
      <c r="I79" s="73">
        <f>SUM($AK79:AQ79)/I$57</f>
        <v>452.39689604571424</v>
      </c>
      <c r="J79" s="73">
        <f>SUM($AK79:AR79)/J$57</f>
        <v>419.50978404</v>
      </c>
      <c r="K79" s="73">
        <f>SUM($AK79:AS79)/K$57</f>
        <v>392.72536359111109</v>
      </c>
      <c r="L79" s="73">
        <f>SUM($AK79:AT79)/L$57</f>
        <v>370.212827232</v>
      </c>
      <c r="M79" s="73">
        <f>SUM($AK79:AU79)/M$57</f>
        <v>352.52802475636361</v>
      </c>
      <c r="N79" s="73">
        <f>SUM($AK79:AV79)/N$57</f>
        <v>338.46402269333333</v>
      </c>
      <c r="O79" s="73">
        <f>SUM($AK79:AW79)/O$57</f>
        <v>327.18525171692306</v>
      </c>
      <c r="P79" s="73">
        <f>SUM($AK79:AX79)/P$57</f>
        <v>318.09487659428572</v>
      </c>
      <c r="Q79" s="73">
        <f>SUM($AK79:AY79)/Q$57</f>
        <v>310.75521815466669</v>
      </c>
      <c r="R79" s="73">
        <f>SUM($AK79:AZ79)/R$57</f>
        <v>304.42801702000003</v>
      </c>
      <c r="S79" s="73">
        <f>SUM($AK79:BA79)/S$57</f>
        <v>298.93460425411769</v>
      </c>
      <c r="T79" s="73">
        <f>SUM($AK79:BB79)/T$57</f>
        <v>294.13601512888891</v>
      </c>
      <c r="U79" s="73">
        <f>SUM($AK79:BC79)/U$57</f>
        <v>289.92254064842109</v>
      </c>
      <c r="V79" s="73">
        <f>SUM($AK79:BD79)/V$57</f>
        <v>286.20641361600008</v>
      </c>
      <c r="W79" s="73">
        <f>SUM($AK79:BE79)/W$57</f>
        <v>282.88420344380955</v>
      </c>
      <c r="X79" s="73">
        <f>SUM($AK79:BF79)/X$57</f>
        <v>279.90219419636367</v>
      </c>
      <c r="Y79" s="73">
        <f>SUM($AK79:BG79)/Y$57</f>
        <v>277.21601184000002</v>
      </c>
      <c r="Z79" s="73">
        <f>SUM($AK79:BH79)/Z$57</f>
        <v>274.78867801333337</v>
      </c>
      <c r="AA79" s="73">
        <f>SUM($AK79:BI79)/AA$57</f>
        <v>272.58913089280003</v>
      </c>
      <c r="AB79" s="73">
        <f>SUM($AK79:BJ79)/AB$57</f>
        <v>272.53262585846153</v>
      </c>
      <c r="AC79" s="73">
        <f>SUM($AK79:BK79)/AC$57</f>
        <v>274.38104712296297</v>
      </c>
      <c r="AD79" s="73">
        <f>SUM($AK79:BL79)/AD$57</f>
        <v>277.93029544000001</v>
      </c>
      <c r="AE79" s="73">
        <f>SUM($AK79:BM79)/AE$57</f>
        <v>283.0044231834483</v>
      </c>
      <c r="AF79" s="73">
        <f>SUM($AK79:BN79)/AF$57</f>
        <v>289.45094241066664</v>
      </c>
      <c r="AJ79" s="74" t="s">
        <v>93</v>
      </c>
      <c r="AK79" s="73">
        <v>747.96413615999995</v>
      </c>
      <c r="AL79" s="73">
        <v>631.97609077333334</v>
      </c>
      <c r="AM79" s="73">
        <v>515.98804538666673</v>
      </c>
      <c r="AN79" s="73">
        <v>400.00000000000006</v>
      </c>
      <c r="AO79" s="73">
        <v>344.05</v>
      </c>
      <c r="AP79" s="73">
        <v>288.10000000000002</v>
      </c>
      <c r="AQ79" s="73">
        <v>238.7</v>
      </c>
      <c r="AR79" s="73">
        <v>189.29999999999998</v>
      </c>
      <c r="AS79" s="73">
        <v>178.45</v>
      </c>
      <c r="AT79" s="73">
        <v>167.60000000000002</v>
      </c>
      <c r="AU79" s="73">
        <v>175.68</v>
      </c>
      <c r="AV79" s="73">
        <v>183.76</v>
      </c>
      <c r="AW79" s="73">
        <v>191.84</v>
      </c>
      <c r="AX79" s="73">
        <v>199.92000000000002</v>
      </c>
      <c r="AY79" s="73">
        <v>208.00000000000003</v>
      </c>
      <c r="AZ79" s="73">
        <v>209.52</v>
      </c>
      <c r="BA79" s="73">
        <v>211.04000000000002</v>
      </c>
      <c r="BB79" s="73">
        <v>212.56</v>
      </c>
      <c r="BC79" s="73">
        <v>214.08</v>
      </c>
      <c r="BD79" s="73">
        <v>215.60000000000002</v>
      </c>
      <c r="BE79" s="73">
        <v>216.44000000000003</v>
      </c>
      <c r="BF79" s="73">
        <v>217.28</v>
      </c>
      <c r="BG79" s="73">
        <v>218.12</v>
      </c>
      <c r="BH79" s="73">
        <v>218.96</v>
      </c>
      <c r="BI79" s="73">
        <v>219.8000000000001</v>
      </c>
      <c r="BJ79" s="73">
        <v>271.12000000000006</v>
      </c>
      <c r="BK79" s="73">
        <v>322.44000000000005</v>
      </c>
      <c r="BL79" s="73">
        <v>373.76</v>
      </c>
      <c r="BM79" s="73">
        <v>425.08</v>
      </c>
      <c r="BN79" s="73">
        <v>476.4</v>
      </c>
    </row>
    <row r="80" spans="2:66" x14ac:dyDescent="0.35">
      <c r="B80" s="74" t="s">
        <v>94</v>
      </c>
      <c r="C80" s="73">
        <f t="shared" si="1"/>
        <v>379.36711230400005</v>
      </c>
      <c r="D80" s="73">
        <f>SUM($AK80:AL80)/D$57</f>
        <v>394.35592692</v>
      </c>
      <c r="E80" s="73">
        <f>SUM($AK80:AM80)/E$57</f>
        <v>409.34474153599996</v>
      </c>
      <c r="F80" s="73">
        <f>SUM($AK80:AN80)/F$57</f>
        <v>424.33355615200003</v>
      </c>
      <c r="G80" s="73">
        <f>SUM($AK80:AO80)/G$57</f>
        <v>430.17684492160004</v>
      </c>
      <c r="H80" s="73">
        <f>SUM($AK80:AP80)/H$57</f>
        <v>431.4473707680001</v>
      </c>
      <c r="I80" s="73">
        <f>SUM($AK80:AQ80)/I$57</f>
        <v>429.27631780114291</v>
      </c>
      <c r="J80" s="73">
        <f>SUM($AK80:AR80)/J$57</f>
        <v>424.95427807600004</v>
      </c>
      <c r="K80" s="73">
        <f>SUM($AK80:AS80)/K$57</f>
        <v>422.09824717866672</v>
      </c>
      <c r="L80" s="73">
        <f>SUM($AK80:AT80)/L$57</f>
        <v>420.26842246080002</v>
      </c>
      <c r="M80" s="73">
        <f>SUM($AK80:AU80)/M$57</f>
        <v>418.6276567825455</v>
      </c>
      <c r="N80" s="73">
        <f>SUM($AK80:AV80)/N$57</f>
        <v>417.12868538400011</v>
      </c>
      <c r="O80" s="73">
        <f>SUM($AK80:AW80)/O$57</f>
        <v>415.73878650830778</v>
      </c>
      <c r="P80" s="73">
        <f>SUM($AK80:AX80)/P$57</f>
        <v>414.43458747200009</v>
      </c>
      <c r="Q80" s="73">
        <f>SUM($AK80:AY80)/Q$57</f>
        <v>413.19894830720006</v>
      </c>
      <c r="R80" s="73">
        <f>SUM($AK80:AZ80)/R$57</f>
        <v>411.78776403800003</v>
      </c>
      <c r="S80" s="73">
        <f>SUM($AK80:BA80)/S$57</f>
        <v>410.23201321223536</v>
      </c>
      <c r="T80" s="73">
        <f>SUM($AK80:BB80)/T$57</f>
        <v>408.55579025600008</v>
      </c>
      <c r="U80" s="73">
        <f>SUM($AK80:BC80)/U$57</f>
        <v>406.77811708463162</v>
      </c>
      <c r="V80" s="73">
        <f>SUM($AK80:BD80)/V$57</f>
        <v>404.91421123040004</v>
      </c>
      <c r="W80" s="73">
        <f>SUM($AK80:BE80)/W$57</f>
        <v>402.68020117180953</v>
      </c>
      <c r="X80" s="73">
        <f>SUM($AK80:BF80)/X$57</f>
        <v>400.12655566400002</v>
      </c>
      <c r="Y80" s="73">
        <f>SUM($AK80:BG80)/Y$57</f>
        <v>397.29496628730436</v>
      </c>
      <c r="Z80" s="73">
        <f>SUM($AK80:BH80)/Z$57</f>
        <v>394.22017602533333</v>
      </c>
      <c r="AA80" s="73">
        <f>SUM($AK80:BI80)/AA$57</f>
        <v>390.93136898431999</v>
      </c>
      <c r="AB80" s="73">
        <f>SUM($AK80:BJ80)/AB$57</f>
        <v>389.13016248492306</v>
      </c>
      <c r="AC80" s="73">
        <f>SUM($AK80:BK80)/AC$57</f>
        <v>388.65126757807411</v>
      </c>
      <c r="AD80" s="73">
        <f>SUM($AK80:BL80)/AD$57</f>
        <v>389.35300802171429</v>
      </c>
      <c r="AE80" s="73">
        <f>SUM($AK80:BM80)/AE$57</f>
        <v>391.11324912441381</v>
      </c>
      <c r="AF80" s="73">
        <f>SUM($AK80:BN80)/AF$57</f>
        <v>393.82614082026669</v>
      </c>
      <c r="AJ80" s="74" t="s">
        <v>94</v>
      </c>
      <c r="AK80" s="73">
        <v>379.36711230400005</v>
      </c>
      <c r="AL80" s="73">
        <v>409.34474153600002</v>
      </c>
      <c r="AM80" s="73">
        <v>439.32237076800004</v>
      </c>
      <c r="AN80" s="73">
        <v>469.30000000000007</v>
      </c>
      <c r="AO80" s="73">
        <v>453.55</v>
      </c>
      <c r="AP80" s="73">
        <v>437.8</v>
      </c>
      <c r="AQ80" s="73">
        <v>416.25</v>
      </c>
      <c r="AR80" s="73">
        <v>394.7</v>
      </c>
      <c r="AS80" s="73">
        <v>399.25</v>
      </c>
      <c r="AT80" s="73">
        <v>403.80000000000007</v>
      </c>
      <c r="AU80" s="73">
        <v>402.22</v>
      </c>
      <c r="AV80" s="73">
        <v>400.64000000000004</v>
      </c>
      <c r="AW80" s="73">
        <v>399.06</v>
      </c>
      <c r="AX80" s="73">
        <v>397.48</v>
      </c>
      <c r="AY80" s="73">
        <v>395.90000000000003</v>
      </c>
      <c r="AZ80" s="73">
        <v>390.62000000000006</v>
      </c>
      <c r="BA80" s="73">
        <v>385.34000000000003</v>
      </c>
      <c r="BB80" s="73">
        <v>380.06000000000006</v>
      </c>
      <c r="BC80" s="73">
        <v>374.78000000000003</v>
      </c>
      <c r="BD80" s="73">
        <v>369.5</v>
      </c>
      <c r="BE80" s="73">
        <v>358</v>
      </c>
      <c r="BF80" s="73">
        <v>346.5</v>
      </c>
      <c r="BG80" s="73">
        <v>335</v>
      </c>
      <c r="BH80" s="73">
        <v>323.5</v>
      </c>
      <c r="BI80" s="73">
        <v>312</v>
      </c>
      <c r="BJ80" s="73">
        <v>344.1</v>
      </c>
      <c r="BK80" s="73">
        <v>376.2</v>
      </c>
      <c r="BL80" s="73">
        <v>408.29999999999995</v>
      </c>
      <c r="BM80" s="73">
        <v>440.4</v>
      </c>
      <c r="BN80" s="73">
        <v>472.49999999999994</v>
      </c>
    </row>
    <row r="81" spans="2:66" x14ac:dyDescent="0.35">
      <c r="B81" s="74" t="s">
        <v>95</v>
      </c>
      <c r="C81" s="73">
        <f t="shared" si="1"/>
        <v>477.65188045599996</v>
      </c>
      <c r="D81" s="73">
        <f>SUM($AK81:AL81)/D$57</f>
        <v>460.10990038</v>
      </c>
      <c r="E81" s="73">
        <f>SUM($AK81:AM81)/E$57</f>
        <v>442.56792030399998</v>
      </c>
      <c r="F81" s="73">
        <f>SUM($AK81:AN81)/F$57</f>
        <v>425.02594022799997</v>
      </c>
      <c r="G81" s="73">
        <f>SUM($AK81:AO81)/G$57</f>
        <v>404.35075218240002</v>
      </c>
      <c r="H81" s="73">
        <f>SUM($AK81:AP81)/H$57</f>
        <v>382.10896015200001</v>
      </c>
      <c r="I81" s="73">
        <f>SUM($AK81:AQ81)/I$57</f>
        <v>360.4005372731429</v>
      </c>
      <c r="J81" s="73">
        <f>SUM($AK81:AR81)/J$57</f>
        <v>339.02547011400003</v>
      </c>
      <c r="K81" s="73">
        <f>SUM($AK81:AS81)/K$57</f>
        <v>320.75041787911118</v>
      </c>
      <c r="L81" s="73">
        <f>SUM($AK81:AT81)/L$57</f>
        <v>304.64537609120003</v>
      </c>
      <c r="M81" s="73">
        <f>SUM($AK81:AU81)/M$57</f>
        <v>292.21216008290912</v>
      </c>
      <c r="N81" s="73">
        <f>SUM($AK81:AV81)/N$57</f>
        <v>282.53281340933336</v>
      </c>
      <c r="O81" s="73">
        <f>SUM($AK81:AW81)/O$57</f>
        <v>274.97182776246154</v>
      </c>
      <c r="P81" s="73">
        <f>SUM($AK81:AX81)/P$57</f>
        <v>269.07526863657142</v>
      </c>
      <c r="Q81" s="73">
        <f>SUM($AK81:AY81)/Q$57</f>
        <v>264.51025072746666</v>
      </c>
      <c r="R81" s="73">
        <f>SUM($AK81:AZ81)/R$57</f>
        <v>261.02961005700001</v>
      </c>
      <c r="S81" s="73">
        <f>SUM($AK81:BA81)/S$57</f>
        <v>258.44198593600004</v>
      </c>
      <c r="T81" s="73">
        <f>SUM($AK81:BB81)/T$57</f>
        <v>256.59854227288889</v>
      </c>
      <c r="U81" s="73">
        <f>SUM($AK81:BC81)/U$57</f>
        <v>255.38177689010527</v>
      </c>
      <c r="V81" s="73">
        <f>SUM($AK81:BD81)/V$57</f>
        <v>254.69768804559999</v>
      </c>
      <c r="W81" s="73">
        <f>SUM($AK81:BE81)/W$57</f>
        <v>254.03113147199997</v>
      </c>
      <c r="X81" s="73">
        <f>SUM($AK81:BF81)/X$57</f>
        <v>253.37971640509087</v>
      </c>
      <c r="Y81" s="73">
        <f>SUM($AK81:BG81)/Y$57</f>
        <v>252.74146786573911</v>
      </c>
      <c r="Z81" s="73">
        <f>SUM($AK81:BH81)/Z$57</f>
        <v>252.11474003799995</v>
      </c>
      <c r="AA81" s="73">
        <f>SUM($AK81:BI81)/AA$57</f>
        <v>251.49815043647996</v>
      </c>
      <c r="AB81" s="73">
        <f>SUM($AK81:BJ81)/AB$57</f>
        <v>252.90822157353841</v>
      </c>
      <c r="AC81" s="73">
        <f>SUM($AK81:BK81)/AC$57</f>
        <v>256.11976892266659</v>
      </c>
      <c r="AD81" s="73">
        <f>SUM($AK81:BL81)/AD$57</f>
        <v>260.9397771754285</v>
      </c>
      <c r="AE81" s="73">
        <f>SUM($AK81:BM81)/AE$57</f>
        <v>267.20185382455168</v>
      </c>
      <c r="AF81" s="73">
        <f>SUM($AK81:BN81)/AF$57</f>
        <v>274.76179203039999</v>
      </c>
      <c r="AJ81" s="74" t="s">
        <v>95</v>
      </c>
      <c r="AK81" s="73">
        <v>477.65188045599996</v>
      </c>
      <c r="AL81" s="73">
        <v>442.56792030399998</v>
      </c>
      <c r="AM81" s="73">
        <v>407.48396015199995</v>
      </c>
      <c r="AN81" s="73">
        <v>372.4</v>
      </c>
      <c r="AO81" s="73">
        <v>321.64999999999998</v>
      </c>
      <c r="AP81" s="73">
        <v>270.89999999999998</v>
      </c>
      <c r="AQ81" s="73">
        <v>230.14999999999998</v>
      </c>
      <c r="AR81" s="73">
        <v>189.4</v>
      </c>
      <c r="AS81" s="73">
        <v>174.55</v>
      </c>
      <c r="AT81" s="73">
        <v>159.69999999999999</v>
      </c>
      <c r="AU81" s="73">
        <v>167.87999999999997</v>
      </c>
      <c r="AV81" s="73">
        <v>176.05999999999997</v>
      </c>
      <c r="AW81" s="73">
        <v>184.23999999999998</v>
      </c>
      <c r="AX81" s="73">
        <v>192.41999999999996</v>
      </c>
      <c r="AY81" s="73">
        <v>200.59999999999997</v>
      </c>
      <c r="AZ81" s="73">
        <v>208.81999999999996</v>
      </c>
      <c r="BA81" s="73">
        <v>217.03999999999996</v>
      </c>
      <c r="BB81" s="73">
        <v>225.26</v>
      </c>
      <c r="BC81" s="73">
        <v>233.48</v>
      </c>
      <c r="BD81" s="73">
        <v>241.7</v>
      </c>
      <c r="BE81" s="73">
        <v>240.7</v>
      </c>
      <c r="BF81" s="73">
        <v>239.7</v>
      </c>
      <c r="BG81" s="73">
        <v>238.7</v>
      </c>
      <c r="BH81" s="73">
        <v>237.7</v>
      </c>
      <c r="BI81" s="73">
        <v>236.70000000000002</v>
      </c>
      <c r="BJ81" s="73">
        <v>288.16000000000003</v>
      </c>
      <c r="BK81" s="73">
        <v>339.62</v>
      </c>
      <c r="BL81" s="73">
        <v>391.08000000000004</v>
      </c>
      <c r="BM81" s="73">
        <v>442.54</v>
      </c>
      <c r="BN81" s="73">
        <v>494</v>
      </c>
    </row>
    <row r="82" spans="2:66" x14ac:dyDescent="0.35">
      <c r="B82" s="74" t="s">
        <v>96</v>
      </c>
      <c r="C82" s="73">
        <f t="shared" si="1"/>
        <v>305.11183394400001</v>
      </c>
      <c r="D82" s="73">
        <f>SUM($AK82:AL82)/D$57</f>
        <v>316.82652828666664</v>
      </c>
      <c r="E82" s="73">
        <f>SUM($AK82:AM82)/E$57</f>
        <v>328.54122262933333</v>
      </c>
      <c r="F82" s="73">
        <f>SUM($AK82:AN82)/F$57</f>
        <v>340.25591697200002</v>
      </c>
      <c r="G82" s="73">
        <f>SUM($AK82:AO82)/G$57</f>
        <v>337.25473357760001</v>
      </c>
      <c r="H82" s="73">
        <f>SUM($AK82:AP82)/H$57</f>
        <v>326.89561131466667</v>
      </c>
      <c r="I82" s="73">
        <f>SUM($AK82:AQ82)/I$57</f>
        <v>313.96052398399996</v>
      </c>
      <c r="J82" s="73">
        <f>SUM($AK82:AR82)/J$57</f>
        <v>299.41545848599998</v>
      </c>
      <c r="K82" s="73">
        <f>SUM($AK82:AS82)/K$57</f>
        <v>287.16929643199995</v>
      </c>
      <c r="L82" s="73">
        <f>SUM($AK82:AT82)/L$57</f>
        <v>276.5323667888</v>
      </c>
      <c r="M82" s="73">
        <f>SUM($AK82:AU82)/M$57</f>
        <v>267.3112425352727</v>
      </c>
      <c r="N82" s="73">
        <f>SUM($AK82:AV82)/N$57</f>
        <v>259.15197232399998</v>
      </c>
      <c r="O82" s="73">
        <f>SUM($AK82:AW82)/O$57</f>
        <v>251.80951291446152</v>
      </c>
      <c r="P82" s="73">
        <f>SUM($AK82:AX82)/P$57</f>
        <v>245.10883342057141</v>
      </c>
      <c r="Q82" s="73">
        <f>SUM($AK82:AY82)/Q$57</f>
        <v>238.9215778592</v>
      </c>
      <c r="R82" s="73">
        <f>SUM($AK82:AZ82)/R$57</f>
        <v>232.99022924299999</v>
      </c>
      <c r="S82" s="73">
        <f>SUM($AK82:BA82)/S$57</f>
        <v>227.2696275228235</v>
      </c>
      <c r="T82" s="73">
        <f>SUM($AK82:BB82)/T$57</f>
        <v>221.72464821599999</v>
      </c>
      <c r="U82" s="73">
        <f>SUM($AK82:BC82)/U$57</f>
        <v>216.32756146778948</v>
      </c>
      <c r="V82" s="73">
        <f>SUM($AK82:BD82)/V$57</f>
        <v>211.05618339439997</v>
      </c>
      <c r="W82" s="73">
        <f>SUM($AK82:BE82)/W$57</f>
        <v>205.72779370895236</v>
      </c>
      <c r="X82" s="73">
        <f>SUM($AK82:BF82)/X$57</f>
        <v>200.3501667221818</v>
      </c>
      <c r="Y82" s="73">
        <f>SUM($AK82:BG82)/Y$57</f>
        <v>194.92972469078259</v>
      </c>
      <c r="Z82" s="73">
        <f>SUM($AK82:BH82)/Z$57</f>
        <v>189.47181949533331</v>
      </c>
      <c r="AA82" s="73">
        <f>SUM($AK82:BI82)/AA$57</f>
        <v>183.98094671551996</v>
      </c>
      <c r="AB82" s="73">
        <f>SUM($AK82:BJ82)/AB$57</f>
        <v>178.51091030338461</v>
      </c>
      <c r="AC82" s="73">
        <f>SUM($AK82:BK82)/AC$57</f>
        <v>173.05939510696294</v>
      </c>
      <c r="AD82" s="73">
        <f>SUM($AK82:BL82)/AD$57</f>
        <v>167.62441671028569</v>
      </c>
      <c r="AE82" s="73">
        <f>SUM($AK82:BM82)/AE$57</f>
        <v>162.204264409931</v>
      </c>
      <c r="AF82" s="73">
        <f>SUM($AK82:BN82)/AF$57</f>
        <v>156.79745559626662</v>
      </c>
      <c r="AJ82" s="74" t="s">
        <v>96</v>
      </c>
      <c r="AK82" s="73">
        <v>305.11183394400001</v>
      </c>
      <c r="AL82" s="73">
        <v>328.54122262933333</v>
      </c>
      <c r="AM82" s="73">
        <v>351.97061131466666</v>
      </c>
      <c r="AN82" s="73">
        <v>375.4</v>
      </c>
      <c r="AO82" s="73">
        <v>325.25</v>
      </c>
      <c r="AP82" s="73">
        <v>275.10000000000002</v>
      </c>
      <c r="AQ82" s="73">
        <v>236.35</v>
      </c>
      <c r="AR82" s="73">
        <v>197.59999999999997</v>
      </c>
      <c r="AS82" s="73">
        <v>189.2</v>
      </c>
      <c r="AT82" s="73">
        <v>180.8</v>
      </c>
      <c r="AU82" s="73">
        <v>175.1</v>
      </c>
      <c r="AV82" s="73">
        <v>169.4</v>
      </c>
      <c r="AW82" s="73">
        <v>163.69999999999999</v>
      </c>
      <c r="AX82" s="73">
        <v>158</v>
      </c>
      <c r="AY82" s="73">
        <v>152.30000000000001</v>
      </c>
      <c r="AZ82" s="73">
        <v>144.02000000000001</v>
      </c>
      <c r="BA82" s="73">
        <v>135.74</v>
      </c>
      <c r="BB82" s="73">
        <v>127.46000000000002</v>
      </c>
      <c r="BC82" s="73">
        <v>119.18000000000002</v>
      </c>
      <c r="BD82" s="73">
        <v>110.90000000000002</v>
      </c>
      <c r="BE82" s="73">
        <v>99.160000000000025</v>
      </c>
      <c r="BF82" s="73">
        <v>87.420000000000016</v>
      </c>
      <c r="BG82" s="73">
        <v>75.680000000000007</v>
      </c>
      <c r="BH82" s="73">
        <v>63.94</v>
      </c>
      <c r="BI82" s="73">
        <v>52.2</v>
      </c>
      <c r="BJ82" s="73">
        <v>41.760000000000005</v>
      </c>
      <c r="BK82" s="73">
        <v>31.320000000000004</v>
      </c>
      <c r="BL82" s="73">
        <v>20.880000000000003</v>
      </c>
      <c r="BM82" s="73">
        <v>10.440000000000005</v>
      </c>
      <c r="BN82" s="73">
        <v>0</v>
      </c>
    </row>
    <row r="83" spans="2:66" x14ac:dyDescent="0.35">
      <c r="B83" s="74" t="s">
        <v>97</v>
      </c>
      <c r="C83" s="73">
        <f t="shared" si="1"/>
        <v>612.78555550400006</v>
      </c>
      <c r="D83" s="73">
        <f>SUM($AK83:AL83)/D$57</f>
        <v>558.73796292000009</v>
      </c>
      <c r="E83" s="73">
        <f>SUM($AK83:AM83)/E$57</f>
        <v>504.69037033600006</v>
      </c>
      <c r="F83" s="73">
        <f>SUM($AK83:AN83)/F$57</f>
        <v>450.64277775200003</v>
      </c>
      <c r="G83" s="73">
        <f>SUM($AK83:AO83)/G$57</f>
        <v>406.43422220159999</v>
      </c>
      <c r="H83" s="73">
        <f>SUM($AK83:AP83)/H$57</f>
        <v>367.14518516799995</v>
      </c>
      <c r="I83" s="73">
        <f>SUM($AK83:AQ83)/I$57</f>
        <v>334.5173015725714</v>
      </c>
      <c r="J83" s="73">
        <f>SUM($AK83:AR83)/J$57</f>
        <v>306.052638876</v>
      </c>
      <c r="K83" s="73">
        <f>SUM($AK83:AS83)/K$57</f>
        <v>285.05234566755558</v>
      </c>
      <c r="L83" s="73">
        <f>SUM($AK83:AT83)/L$57</f>
        <v>269.27711110080003</v>
      </c>
      <c r="M83" s="73">
        <f>SUM($AK83:AU83)/M$57</f>
        <v>257.03555554618185</v>
      </c>
      <c r="N83" s="73">
        <f>SUM($AK83:AV83)/N$57</f>
        <v>247.4442592506667</v>
      </c>
      <c r="O83" s="73">
        <f>SUM($AK83:AW83)/O$57</f>
        <v>239.89162392369235</v>
      </c>
      <c r="P83" s="73">
        <f>SUM($AK83:AX83)/P$57</f>
        <v>233.94079364342861</v>
      </c>
      <c r="Q83" s="73">
        <f>SUM($AK83:AY83)/Q$57</f>
        <v>229.27140740053338</v>
      </c>
      <c r="R83" s="73">
        <f>SUM($AK83:AZ83)/R$57</f>
        <v>225.51194443800003</v>
      </c>
      <c r="S83" s="73">
        <f>SUM($AK83:BA83)/S$57</f>
        <v>222.50183005929415</v>
      </c>
      <c r="T83" s="73">
        <f>SUM($AK83:BB83)/T$57</f>
        <v>220.1161728337778</v>
      </c>
      <c r="U83" s="73">
        <f>SUM($AK83:BC83)/U$57</f>
        <v>218.25637426357898</v>
      </c>
      <c r="V83" s="73">
        <f>SUM($AK83:BD83)/V$57</f>
        <v>216.84355555040003</v>
      </c>
      <c r="W83" s="73">
        <f>SUM($AK83:BE83)/W$57</f>
        <v>215.62338623847623</v>
      </c>
      <c r="X83" s="73">
        <f>SUM($AK83:BF83)/X$57</f>
        <v>214.56959595490909</v>
      </c>
      <c r="Y83" s="73">
        <f>SUM($AK83:BG83)/Y$57</f>
        <v>213.66048308730436</v>
      </c>
      <c r="Z83" s="73">
        <f>SUM($AK83:BH83)/Z$57</f>
        <v>212.87796295866667</v>
      </c>
      <c r="AA83" s="73">
        <f>SUM($AK83:BI83)/AA$57</f>
        <v>212.20684444032003</v>
      </c>
      <c r="AB83" s="73">
        <f>SUM($AK83:BJ83)/AB$57</f>
        <v>213.92888888492311</v>
      </c>
      <c r="AC83" s="73">
        <f>SUM($AK83:BK83)/AC$57</f>
        <v>217.77818929659261</v>
      </c>
      <c r="AD83" s="73">
        <f>SUM($AK83:BL83)/AD$57</f>
        <v>223.52682539314287</v>
      </c>
      <c r="AE83" s="73">
        <f>SUM($AK83:BM83)/AE$57</f>
        <v>230.97831417268966</v>
      </c>
      <c r="AF83" s="73">
        <f>SUM($AK83:BN83)/AF$57</f>
        <v>239.96237036693336</v>
      </c>
      <c r="AJ83" s="74" t="s">
        <v>97</v>
      </c>
      <c r="AK83" s="73">
        <v>612.78555550400006</v>
      </c>
      <c r="AL83" s="73">
        <v>504.69037033600006</v>
      </c>
      <c r="AM83" s="73">
        <v>396.59518516800006</v>
      </c>
      <c r="AN83" s="73">
        <v>288.50000000000011</v>
      </c>
      <c r="AO83" s="73">
        <v>229.60000000000002</v>
      </c>
      <c r="AP83" s="73">
        <v>170.70000000000002</v>
      </c>
      <c r="AQ83" s="73">
        <v>138.75</v>
      </c>
      <c r="AR83" s="73">
        <v>106.80000000000001</v>
      </c>
      <c r="AS83" s="73">
        <v>117.05000000000001</v>
      </c>
      <c r="AT83" s="73">
        <v>127.30000000000003</v>
      </c>
      <c r="AU83" s="73">
        <v>134.62000000000003</v>
      </c>
      <c r="AV83" s="73">
        <v>141.94000000000003</v>
      </c>
      <c r="AW83" s="73">
        <v>149.26000000000002</v>
      </c>
      <c r="AX83" s="73">
        <v>156.58000000000001</v>
      </c>
      <c r="AY83" s="73">
        <v>163.9</v>
      </c>
      <c r="AZ83" s="73">
        <v>169.12</v>
      </c>
      <c r="BA83" s="73">
        <v>174.34</v>
      </c>
      <c r="BB83" s="73">
        <v>179.56</v>
      </c>
      <c r="BC83" s="73">
        <v>184.77999999999997</v>
      </c>
      <c r="BD83" s="73">
        <v>190.00000000000003</v>
      </c>
      <c r="BE83" s="73">
        <v>191.22000000000003</v>
      </c>
      <c r="BF83" s="73">
        <v>192.44000000000003</v>
      </c>
      <c r="BG83" s="73">
        <v>193.66000000000003</v>
      </c>
      <c r="BH83" s="73">
        <v>194.88000000000002</v>
      </c>
      <c r="BI83" s="73">
        <v>196.10000000000008</v>
      </c>
      <c r="BJ83" s="73">
        <v>256.98</v>
      </c>
      <c r="BK83" s="73">
        <v>317.86</v>
      </c>
      <c r="BL83" s="73">
        <v>378.74</v>
      </c>
      <c r="BM83" s="73">
        <v>439.62</v>
      </c>
      <c r="BN83" s="73">
        <v>500.49999999999994</v>
      </c>
    </row>
    <row r="84" spans="2:66" x14ac:dyDescent="0.35">
      <c r="B84" s="74" t="s">
        <v>98</v>
      </c>
      <c r="C84" s="73">
        <f t="shared" si="1"/>
        <v>514.24133272799997</v>
      </c>
      <c r="D84" s="73">
        <f>SUM($AK84:AL84)/D$57</f>
        <v>477.46777727333335</v>
      </c>
      <c r="E84" s="73">
        <f>SUM($AK84:AM84)/E$57</f>
        <v>440.69422181866668</v>
      </c>
      <c r="F84" s="73">
        <f>SUM($AK84:AN84)/F$57</f>
        <v>403.92066636400006</v>
      </c>
      <c r="G84" s="73">
        <f>SUM($AK84:AO84)/G$57</f>
        <v>370.47653309120005</v>
      </c>
      <c r="H84" s="73">
        <f>SUM($AK84:AP84)/H$57</f>
        <v>338.69711090933339</v>
      </c>
      <c r="I84" s="73">
        <f>SUM($AK84:AQ84)/I$57</f>
        <v>311.36180935085719</v>
      </c>
      <c r="J84" s="73">
        <f>SUM($AK84:AR84)/J$57</f>
        <v>286.80408318200006</v>
      </c>
      <c r="K84" s="73">
        <f>SUM($AK84:AS84)/K$57</f>
        <v>268.55918505066671</v>
      </c>
      <c r="L84" s="73">
        <f>SUM($AK84:AT84)/L$57</f>
        <v>254.73326654560006</v>
      </c>
      <c r="M84" s="73">
        <f>SUM($AK84:AU84)/M$57</f>
        <v>244.0356968596364</v>
      </c>
      <c r="N84" s="73">
        <f>SUM($AK84:AV84)/N$57</f>
        <v>235.68438878800006</v>
      </c>
      <c r="O84" s="73">
        <f>SUM($AK84:AW84)/O$57</f>
        <v>229.13789734276926</v>
      </c>
      <c r="P84" s="73">
        <f>SUM($AK84:AX84)/P$57</f>
        <v>224.00947610400004</v>
      </c>
      <c r="Q84" s="73">
        <f>SUM($AK84:AY84)/Q$57</f>
        <v>220.01551103040003</v>
      </c>
      <c r="R84" s="73">
        <f>SUM($AK84:AZ84)/R$57</f>
        <v>216.84329159100002</v>
      </c>
      <c r="S84" s="73">
        <f>SUM($AK84:BA84)/S$57</f>
        <v>214.34780385035296</v>
      </c>
      <c r="T84" s="73">
        <f>SUM($AK84:BB84)/T$57</f>
        <v>212.41625919200001</v>
      </c>
      <c r="U84" s="73">
        <f>SUM($AK84:BC84)/U$57</f>
        <v>210.95961397136844</v>
      </c>
      <c r="V84" s="73">
        <f>SUM($AK84:BD84)/V$57</f>
        <v>209.90663327279998</v>
      </c>
      <c r="W84" s="73">
        <f>SUM($AK84:BE84)/W$57</f>
        <v>209.01584121219045</v>
      </c>
      <c r="X84" s="73">
        <f>SUM($AK84:BF84)/X$57</f>
        <v>208.2651211570909</v>
      </c>
      <c r="Y84" s="73">
        <f>SUM($AK84:BG84)/Y$57</f>
        <v>207.63620284591303</v>
      </c>
      <c r="Z84" s="73">
        <f>SUM($AK84:BH84)/Z$57</f>
        <v>207.11386106066666</v>
      </c>
      <c r="AA84" s="73">
        <f>SUM($AK84:BI84)/AA$57</f>
        <v>206.68530661823999</v>
      </c>
      <c r="AB84" s="73">
        <f>SUM($AK84:BJ84)/AB$57</f>
        <v>208.72356405600001</v>
      </c>
      <c r="AC84" s="73">
        <f>SUM($AK84:BK84)/AC$57</f>
        <v>212.95454316503705</v>
      </c>
      <c r="AD84" s="73">
        <f>SUM($AK84:BL84)/AD$57</f>
        <v>219.14330948057142</v>
      </c>
      <c r="AE84" s="73">
        <f>SUM($AK84:BM84)/AE$57</f>
        <v>227.08733329158619</v>
      </c>
      <c r="AF84" s="73">
        <f>SUM($AK84:BN84)/AF$57</f>
        <v>236.61108884853331</v>
      </c>
      <c r="AJ84" s="74" t="s">
        <v>98</v>
      </c>
      <c r="AK84" s="73">
        <v>514.24133272799997</v>
      </c>
      <c r="AL84" s="73">
        <v>440.69422181866673</v>
      </c>
      <c r="AM84" s="73">
        <v>367.14711090933338</v>
      </c>
      <c r="AN84" s="73">
        <v>293.60000000000008</v>
      </c>
      <c r="AO84" s="73">
        <v>236.7</v>
      </c>
      <c r="AP84" s="73">
        <v>179.8</v>
      </c>
      <c r="AQ84" s="73">
        <v>147.35</v>
      </c>
      <c r="AR84" s="73">
        <v>114.89999999999999</v>
      </c>
      <c r="AS84" s="73">
        <v>122.6</v>
      </c>
      <c r="AT84" s="73">
        <v>130.30000000000001</v>
      </c>
      <c r="AU84" s="73">
        <v>137.06</v>
      </c>
      <c r="AV84" s="73">
        <v>143.82</v>
      </c>
      <c r="AW84" s="73">
        <v>150.57999999999998</v>
      </c>
      <c r="AX84" s="73">
        <v>157.33999999999997</v>
      </c>
      <c r="AY84" s="73">
        <v>164.09999999999997</v>
      </c>
      <c r="AZ84" s="73">
        <v>169.26</v>
      </c>
      <c r="BA84" s="73">
        <v>174.42</v>
      </c>
      <c r="BB84" s="73">
        <v>179.58</v>
      </c>
      <c r="BC84" s="73">
        <v>184.74</v>
      </c>
      <c r="BD84" s="73">
        <v>189.90000000000003</v>
      </c>
      <c r="BE84" s="73">
        <v>191.20000000000005</v>
      </c>
      <c r="BF84" s="73">
        <v>192.50000000000003</v>
      </c>
      <c r="BG84" s="73">
        <v>193.80000000000004</v>
      </c>
      <c r="BH84" s="73">
        <v>195.10000000000002</v>
      </c>
      <c r="BI84" s="73">
        <v>196.40000000000006</v>
      </c>
      <c r="BJ84" s="73">
        <v>259.68</v>
      </c>
      <c r="BK84" s="73">
        <v>322.95999999999998</v>
      </c>
      <c r="BL84" s="73">
        <v>386.23999999999995</v>
      </c>
      <c r="BM84" s="73">
        <v>449.51999999999987</v>
      </c>
      <c r="BN84" s="73">
        <v>512.79999999999984</v>
      </c>
    </row>
    <row r="85" spans="2:66" x14ac:dyDescent="0.35">
      <c r="B85" s="74" t="s">
        <v>99</v>
      </c>
      <c r="C85" s="73">
        <f t="shared" si="1"/>
        <v>139.72674763999999</v>
      </c>
      <c r="D85" s="73">
        <f>SUM($AK85:AL85)/D$57</f>
        <v>185.3222897</v>
      </c>
      <c r="E85" s="73">
        <f>SUM($AK85:AM85)/E$57</f>
        <v>230.91783176000001</v>
      </c>
      <c r="F85" s="73">
        <f>SUM($AK85:AN85)/F$57</f>
        <v>276.51337382000003</v>
      </c>
      <c r="G85" s="73">
        <f>SUM($AK85:AO85)/G$57</f>
        <v>301.37069905600003</v>
      </c>
      <c r="H85" s="73">
        <f>SUM($AK85:AP85)/H$57</f>
        <v>315.85891587999998</v>
      </c>
      <c r="I85" s="73">
        <f>SUM($AK85:AQ85)/I$57</f>
        <v>326.05764218285719</v>
      </c>
      <c r="J85" s="73">
        <f>SUM($AK85:AR85)/J$57</f>
        <v>333.57543691000001</v>
      </c>
      <c r="K85" s="73">
        <f>SUM($AK85:AS85)/K$57</f>
        <v>339.81705503111112</v>
      </c>
      <c r="L85" s="73">
        <f>SUM($AK85:AT85)/L$57</f>
        <v>345.16534952800004</v>
      </c>
      <c r="M85" s="73">
        <f>SUM($AK85:AU85)/M$57</f>
        <v>349.63759048000003</v>
      </c>
      <c r="N85" s="73">
        <f>SUM($AK85:AV85)/N$57</f>
        <v>353.45279127333333</v>
      </c>
      <c r="O85" s="73">
        <f>SUM($AK85:AW85)/O$57</f>
        <v>356.76257656000001</v>
      </c>
      <c r="P85" s="73">
        <f>SUM($AK85:AX85)/P$57</f>
        <v>359.6752496628572</v>
      </c>
      <c r="Q85" s="73">
        <f>SUM($AK85:AY85)/Q$57</f>
        <v>362.27023301866672</v>
      </c>
      <c r="R85" s="73">
        <f>SUM($AK85:AZ85)/R$57</f>
        <v>364.18459345500003</v>
      </c>
      <c r="S85" s="73">
        <f>SUM($AK85:BA85)/S$57</f>
        <v>365.53844089882352</v>
      </c>
      <c r="T85" s="73">
        <f>SUM($AK85:BB85)/T$57</f>
        <v>366.42519418222224</v>
      </c>
      <c r="U85" s="73">
        <f>SUM($AK85:BC85)/U$57</f>
        <v>366.91860501473684</v>
      </c>
      <c r="V85" s="73">
        <f>SUM($AK85:BD85)/V$57</f>
        <v>367.07767476400005</v>
      </c>
      <c r="W85" s="73">
        <f>SUM($AK85:BE85)/W$57</f>
        <v>366.75778548952383</v>
      </c>
      <c r="X85" s="73">
        <f>SUM($AK85:BF85)/X$57</f>
        <v>366.02424978545457</v>
      </c>
      <c r="Y85" s="73">
        <f>SUM($AK85:BG85)/Y$57</f>
        <v>364.931021533913</v>
      </c>
      <c r="Z85" s="73">
        <f>SUM($AK85:BH85)/Z$57</f>
        <v>363.52306230333329</v>
      </c>
      <c r="AA85" s="73">
        <f>SUM($AK85:BI85)/AA$57</f>
        <v>361.83813981119994</v>
      </c>
      <c r="AB85" s="73">
        <f>SUM($AK85:BJ85)/AB$57</f>
        <v>360.6997498184615</v>
      </c>
      <c r="AC85" s="73">
        <f>SUM($AK85:BK85)/AC$57</f>
        <v>360.04716649185178</v>
      </c>
      <c r="AD85" s="73">
        <f>SUM($AK85:BL85)/AD$57</f>
        <v>359.82833911714278</v>
      </c>
      <c r="AE85" s="73">
        <f>SUM($AK85:BM85)/AE$57</f>
        <v>359.99839638896549</v>
      </c>
      <c r="AF85" s="73">
        <f>SUM($AK85:BN85)/AF$57</f>
        <v>360.51844984266666</v>
      </c>
      <c r="AJ85" s="74" t="s">
        <v>99</v>
      </c>
      <c r="AK85" s="73">
        <v>139.72674763999999</v>
      </c>
      <c r="AL85" s="73">
        <v>230.91783176000001</v>
      </c>
      <c r="AM85" s="73">
        <v>322.10891588000004</v>
      </c>
      <c r="AN85" s="73">
        <v>413.30000000000007</v>
      </c>
      <c r="AO85" s="73">
        <v>400.8</v>
      </c>
      <c r="AP85" s="73">
        <v>388.3</v>
      </c>
      <c r="AQ85" s="73">
        <v>387.25</v>
      </c>
      <c r="AR85" s="73">
        <v>386.2</v>
      </c>
      <c r="AS85" s="73">
        <v>389.75</v>
      </c>
      <c r="AT85" s="73">
        <v>393.30000000000007</v>
      </c>
      <c r="AU85" s="73">
        <v>394.36000000000007</v>
      </c>
      <c r="AV85" s="73">
        <v>395.42000000000007</v>
      </c>
      <c r="AW85" s="73">
        <v>396.48000000000008</v>
      </c>
      <c r="AX85" s="73">
        <v>397.54000000000008</v>
      </c>
      <c r="AY85" s="73">
        <v>398.60000000000008</v>
      </c>
      <c r="AZ85" s="73">
        <v>392.90000000000003</v>
      </c>
      <c r="BA85" s="73">
        <v>387.20000000000005</v>
      </c>
      <c r="BB85" s="73">
        <v>381.5</v>
      </c>
      <c r="BC85" s="73">
        <v>375.8</v>
      </c>
      <c r="BD85" s="73">
        <v>370.1</v>
      </c>
      <c r="BE85" s="73">
        <v>360.36</v>
      </c>
      <c r="BF85" s="73">
        <v>350.62</v>
      </c>
      <c r="BG85" s="73">
        <v>340.88</v>
      </c>
      <c r="BH85" s="73">
        <v>331.14</v>
      </c>
      <c r="BI85" s="73">
        <v>321.40000000000003</v>
      </c>
      <c r="BJ85" s="73">
        <v>332.24</v>
      </c>
      <c r="BK85" s="73">
        <v>343.08000000000004</v>
      </c>
      <c r="BL85" s="73">
        <v>353.92</v>
      </c>
      <c r="BM85" s="73">
        <v>364.76000000000005</v>
      </c>
      <c r="BN85" s="73">
        <v>375.6</v>
      </c>
    </row>
    <row r="86" spans="2:66" x14ac:dyDescent="0.35">
      <c r="B86" s="74" t="s">
        <v>100</v>
      </c>
      <c r="C86" s="73">
        <f t="shared" si="1"/>
        <v>219.14571732800005</v>
      </c>
      <c r="D86" s="73">
        <f>SUM($AK86:AL86)/D$57</f>
        <v>251.00476444000006</v>
      </c>
      <c r="E86" s="73">
        <f>SUM($AK86:AM86)/E$57</f>
        <v>282.86381155200007</v>
      </c>
      <c r="F86" s="73">
        <f>SUM($AK86:AN86)/F$57</f>
        <v>314.72285866400011</v>
      </c>
      <c r="G86" s="73">
        <f>SUM($AK86:AO86)/G$57</f>
        <v>328.83828693120012</v>
      </c>
      <c r="H86" s="73">
        <f>SUM($AK86:AP86)/H$57</f>
        <v>334.0819057760001</v>
      </c>
      <c r="I86" s="73">
        <f>SUM($AK86:AQ86)/I$57</f>
        <v>332.67734780800009</v>
      </c>
      <c r="J86" s="73">
        <f>SUM($AK86:AR86)/J$57</f>
        <v>327.11767933200008</v>
      </c>
      <c r="K86" s="73">
        <f>SUM($AK86:AS86)/K$57</f>
        <v>322.62127051733341</v>
      </c>
      <c r="L86" s="73">
        <f>SUM($AK86:AT86)/L$57</f>
        <v>318.86914346560008</v>
      </c>
      <c r="M86" s="73">
        <f>SUM($AK86:AU86)/M$57</f>
        <v>315.88649405963639</v>
      </c>
      <c r="N86" s="73">
        <f>SUM($AK86:AV86)/N$57</f>
        <v>313.48095288800005</v>
      </c>
      <c r="O86" s="73">
        <f>SUM($AK86:AW86)/O$57</f>
        <v>311.51934112738468</v>
      </c>
      <c r="P86" s="73">
        <f>SUM($AK86:AX86)/P$57</f>
        <v>309.9065310468572</v>
      </c>
      <c r="Q86" s="73">
        <f>SUM($AK86:AY86)/Q$57</f>
        <v>308.57276231040004</v>
      </c>
      <c r="R86" s="73">
        <f>SUM($AK86:AZ86)/R$57</f>
        <v>307.65696466600002</v>
      </c>
      <c r="S86" s="73">
        <f>SUM($AK86:BA86)/S$57</f>
        <v>307.08537850917645</v>
      </c>
      <c r="T86" s="73">
        <f>SUM($AK86:BB86)/T$57</f>
        <v>306.80063525866666</v>
      </c>
      <c r="U86" s="73">
        <f>SUM($AK86:BC86)/U$57</f>
        <v>306.75744392926316</v>
      </c>
      <c r="V86" s="73">
        <f>SUM($AK86:BD86)/V$57</f>
        <v>306.91957173279997</v>
      </c>
      <c r="W86" s="73">
        <f>SUM($AK86:BE86)/W$57</f>
        <v>307.11578260266663</v>
      </c>
      <c r="X86" s="73">
        <f>SUM($AK86:BF86)/X$57</f>
        <v>307.34142884799996</v>
      </c>
      <c r="Y86" s="73">
        <f>SUM($AK86:BG86)/Y$57</f>
        <v>307.59267107199997</v>
      </c>
      <c r="Z86" s="73">
        <f>SUM($AK86:BH86)/Z$57</f>
        <v>307.8663097773333</v>
      </c>
      <c r="AA86" s="73">
        <f>SUM($AK86:BI86)/AA$57</f>
        <v>308.15965738623999</v>
      </c>
      <c r="AB86" s="73">
        <f>SUM($AK86:BJ86)/AB$57</f>
        <v>307.86967056369224</v>
      </c>
      <c r="AC86" s="73">
        <f>SUM($AK86:BK86)/AC$57</f>
        <v>307.0611642465185</v>
      </c>
      <c r="AD86" s="73">
        <f>SUM($AK86:BL86)/AD$57</f>
        <v>305.78969409485711</v>
      </c>
      <c r="AE86" s="73">
        <f>SUM($AK86:BM86)/AE$57</f>
        <v>304.10315291917237</v>
      </c>
      <c r="AF86" s="73">
        <f>SUM($AK86:BN86)/AF$57</f>
        <v>302.04304782186659</v>
      </c>
      <c r="AJ86" s="74" t="s">
        <v>100</v>
      </c>
      <c r="AK86" s="73">
        <v>219.14571732800005</v>
      </c>
      <c r="AL86" s="73">
        <v>282.86381155200007</v>
      </c>
      <c r="AM86" s="73">
        <v>346.5819057760001</v>
      </c>
      <c r="AN86" s="73">
        <v>410.30000000000007</v>
      </c>
      <c r="AO86" s="73">
        <v>385.30000000000007</v>
      </c>
      <c r="AP86" s="73">
        <v>360.3</v>
      </c>
      <c r="AQ86" s="73">
        <v>324.25</v>
      </c>
      <c r="AR86" s="73">
        <v>288.19999999999993</v>
      </c>
      <c r="AS86" s="73">
        <v>286.64999999999998</v>
      </c>
      <c r="AT86" s="73">
        <v>285.10000000000002</v>
      </c>
      <c r="AU86" s="73">
        <v>286.06</v>
      </c>
      <c r="AV86" s="73">
        <v>287.02000000000004</v>
      </c>
      <c r="AW86" s="73">
        <v>287.98</v>
      </c>
      <c r="AX86" s="73">
        <v>288.94</v>
      </c>
      <c r="AY86" s="73">
        <v>289.89999999999998</v>
      </c>
      <c r="AZ86" s="73">
        <v>293.92</v>
      </c>
      <c r="BA86" s="73">
        <v>297.94</v>
      </c>
      <c r="BB86" s="73">
        <v>301.96000000000004</v>
      </c>
      <c r="BC86" s="73">
        <v>305.98</v>
      </c>
      <c r="BD86" s="73">
        <v>310.00000000000006</v>
      </c>
      <c r="BE86" s="73">
        <v>311.04000000000002</v>
      </c>
      <c r="BF86" s="73">
        <v>312.08000000000004</v>
      </c>
      <c r="BG86" s="73">
        <v>313.12</v>
      </c>
      <c r="BH86" s="73">
        <v>314.16000000000003</v>
      </c>
      <c r="BI86" s="73">
        <v>315.20000000000005</v>
      </c>
      <c r="BJ86" s="73">
        <v>300.62</v>
      </c>
      <c r="BK86" s="73">
        <v>286.04000000000002</v>
      </c>
      <c r="BL86" s="73">
        <v>271.46000000000004</v>
      </c>
      <c r="BM86" s="73">
        <v>256.88</v>
      </c>
      <c r="BN86" s="73">
        <v>242.3</v>
      </c>
    </row>
    <row r="87" spans="2:66" x14ac:dyDescent="0.35">
      <c r="B87" s="74" t="s">
        <v>101</v>
      </c>
      <c r="C87" s="73">
        <f t="shared" si="1"/>
        <v>517.473175728</v>
      </c>
      <c r="D87" s="73">
        <f>SUM($AK87:AL87)/D$57</f>
        <v>487.59431310666662</v>
      </c>
      <c r="E87" s="73">
        <f>SUM($AK87:AM87)/E$57</f>
        <v>457.71545048533329</v>
      </c>
      <c r="F87" s="73">
        <f>SUM($AK87:AN87)/F$57</f>
        <v>427.83658786399997</v>
      </c>
      <c r="G87" s="73">
        <f>SUM($AK87:AO87)/G$57</f>
        <v>397.49927029119999</v>
      </c>
      <c r="H87" s="73">
        <f>SUM($AK87:AP87)/H$57</f>
        <v>366.93272524266666</v>
      </c>
      <c r="I87" s="73">
        <f>SUM($AK87:AQ87)/I$57</f>
        <v>339.49947877942856</v>
      </c>
      <c r="J87" s="73">
        <f>SUM($AK87:AR87)/J$57</f>
        <v>314.02454393199997</v>
      </c>
      <c r="K87" s="73">
        <f>SUM($AK87:AS87)/K$57</f>
        <v>291.14959460622219</v>
      </c>
      <c r="L87" s="73">
        <f>SUM($AK87:AT87)/L$57</f>
        <v>270.09463514559997</v>
      </c>
      <c r="M87" s="73">
        <f>SUM($AK87:AU87)/M$57</f>
        <v>253.20603195054545</v>
      </c>
      <c r="N87" s="73">
        <f>SUM($AK87:AV87)/N$57</f>
        <v>239.44219595466666</v>
      </c>
      <c r="O87" s="73">
        <f>SUM($AK87:AW87)/O$57</f>
        <v>228.08202703507692</v>
      </c>
      <c r="P87" s="73">
        <f>SUM($AK87:AX87)/P$57</f>
        <v>218.61045367542857</v>
      </c>
      <c r="Q87" s="73">
        <f>SUM($AK87:AY87)/Q$57</f>
        <v>210.64975676373334</v>
      </c>
      <c r="R87" s="73">
        <f>SUM($AK87:AZ87)/R$57</f>
        <v>203.73789696599999</v>
      </c>
      <c r="S87" s="73">
        <f>SUM($AK87:BA87)/S$57</f>
        <v>197.68978537976471</v>
      </c>
      <c r="T87" s="73">
        <f>SUM($AK87:BB87)/T$57</f>
        <v>192.36146396977779</v>
      </c>
      <c r="U87" s="73">
        <f>SUM($AK87:BC87)/U$57</f>
        <v>187.63928165557894</v>
      </c>
      <c r="V87" s="73">
        <f>SUM($AK87:BD87)/V$57</f>
        <v>183.4323175728</v>
      </c>
      <c r="W87" s="73">
        <f>SUM($AK87:BE87)/W$57</f>
        <v>179.2707786407619</v>
      </c>
      <c r="X87" s="73">
        <f>SUM($AK87:BF87)/X$57</f>
        <v>175.14847052072727</v>
      </c>
      <c r="Y87" s="73">
        <f>SUM($AK87:BG87)/Y$57</f>
        <v>171.06027615026088</v>
      </c>
      <c r="Z87" s="73">
        <f>SUM($AK87:BH87)/Z$57</f>
        <v>167.00193131066666</v>
      </c>
      <c r="AA87" s="73">
        <f>SUM($AK87:BI87)/AA$57</f>
        <v>162.96985405823997</v>
      </c>
      <c r="AB87" s="73">
        <f>SUM($AK87:BJ87)/AB$57</f>
        <v>158.73870582523074</v>
      </c>
      <c r="AC87" s="73">
        <f>SUM($AK87:BK87)/AC$57</f>
        <v>154.33060560948147</v>
      </c>
      <c r="AD87" s="73">
        <f>SUM($AK87:BL87)/AD$57</f>
        <v>149.76451255199999</v>
      </c>
      <c r="AE87" s="73">
        <f>SUM($AK87:BM87)/AE$57</f>
        <v>145.05677073986203</v>
      </c>
      <c r="AF87" s="73">
        <f>SUM($AK87:BN87)/AF$57</f>
        <v>140.2215450485333</v>
      </c>
      <c r="AJ87" s="74" t="s">
        <v>101</v>
      </c>
      <c r="AK87" s="73">
        <v>517.473175728</v>
      </c>
      <c r="AL87" s="73">
        <v>457.71545048533329</v>
      </c>
      <c r="AM87" s="73">
        <v>397.95772524266664</v>
      </c>
      <c r="AN87" s="73">
        <v>338.19999999999993</v>
      </c>
      <c r="AO87" s="73">
        <v>276.14999999999998</v>
      </c>
      <c r="AP87" s="73">
        <v>214.09999999999991</v>
      </c>
      <c r="AQ87" s="73">
        <v>174.89999999999995</v>
      </c>
      <c r="AR87" s="73">
        <v>135.69999999999999</v>
      </c>
      <c r="AS87" s="73">
        <v>108.15</v>
      </c>
      <c r="AT87" s="73">
        <v>80.600000000000009</v>
      </c>
      <c r="AU87" s="73">
        <v>84.320000000000007</v>
      </c>
      <c r="AV87" s="73">
        <v>88.04</v>
      </c>
      <c r="AW87" s="73">
        <v>91.76</v>
      </c>
      <c r="AX87" s="73">
        <v>95.48</v>
      </c>
      <c r="AY87" s="73">
        <v>99.2</v>
      </c>
      <c r="AZ87" s="73">
        <v>100.06</v>
      </c>
      <c r="BA87" s="73">
        <v>100.92</v>
      </c>
      <c r="BB87" s="73">
        <v>101.78</v>
      </c>
      <c r="BC87" s="73">
        <v>102.64</v>
      </c>
      <c r="BD87" s="73">
        <v>103.5</v>
      </c>
      <c r="BE87" s="73">
        <v>96.039999999999992</v>
      </c>
      <c r="BF87" s="73">
        <v>88.58</v>
      </c>
      <c r="BG87" s="73">
        <v>81.12</v>
      </c>
      <c r="BH87" s="73">
        <v>73.66</v>
      </c>
      <c r="BI87" s="73">
        <v>66.199999999999989</v>
      </c>
      <c r="BJ87" s="73">
        <v>52.959999999999994</v>
      </c>
      <c r="BK87" s="73">
        <v>39.72</v>
      </c>
      <c r="BL87" s="73">
        <v>26.480000000000004</v>
      </c>
      <c r="BM87" s="73">
        <v>13.240000000000009</v>
      </c>
      <c r="BN87" s="73">
        <v>1.4210854715202004E-14</v>
      </c>
    </row>
    <row r="88" spans="2:66" x14ac:dyDescent="0.35">
      <c r="B88" s="74" t="s">
        <v>102</v>
      </c>
      <c r="C88" s="73">
        <f t="shared" si="1"/>
        <v>325.163775488</v>
      </c>
      <c r="D88" s="73">
        <f>SUM($AK88:AL88)/D$57</f>
        <v>325.75314623999998</v>
      </c>
      <c r="E88" s="73">
        <f>SUM($AK88:AM88)/E$57</f>
        <v>326.34251699199996</v>
      </c>
      <c r="F88" s="73">
        <f>SUM($AK88:AN88)/F$57</f>
        <v>326.93188774399999</v>
      </c>
      <c r="G88" s="73">
        <f>SUM($AK88:AO88)/G$57</f>
        <v>316.26551019520002</v>
      </c>
      <c r="H88" s="73">
        <f>SUM($AK88:AP88)/H$57</f>
        <v>299.97125849600002</v>
      </c>
      <c r="I88" s="73">
        <f>SUM($AK88:AQ88)/I$57</f>
        <v>283.08965013942856</v>
      </c>
      <c r="J88" s="73">
        <f>SUM($AK88:AR88)/J$57</f>
        <v>265.84094387200003</v>
      </c>
      <c r="K88" s="73">
        <f>SUM($AK88:AS88)/K$57</f>
        <v>249.96417233066666</v>
      </c>
      <c r="L88" s="73">
        <f>SUM($AK88:AT88)/L$57</f>
        <v>235.04775509760003</v>
      </c>
      <c r="M88" s="73">
        <f>SUM($AK88:AU88)/M$57</f>
        <v>223.43432281600005</v>
      </c>
      <c r="N88" s="73">
        <f>SUM($AK88:AV88)/N$57</f>
        <v>214.29812924800004</v>
      </c>
      <c r="O88" s="73">
        <f>SUM($AK88:AW88)/O$57</f>
        <v>207.06750392123084</v>
      </c>
      <c r="P88" s="73">
        <f>SUM($AK88:AX88)/P$57</f>
        <v>201.33411078400007</v>
      </c>
      <c r="Q88" s="73">
        <f>SUM($AK88:AY88)/Q$57</f>
        <v>196.79850339840007</v>
      </c>
      <c r="R88" s="73">
        <f>SUM($AK88:AZ88)/R$57</f>
        <v>193.22984693600006</v>
      </c>
      <c r="S88" s="73">
        <f>SUM($AK88:BA88)/S$57</f>
        <v>190.4575029985883</v>
      </c>
      <c r="T88" s="73">
        <f>SUM($AK88:BB88)/T$57</f>
        <v>188.34875283200006</v>
      </c>
      <c r="U88" s="73">
        <f>SUM($AK88:BC88)/U$57</f>
        <v>186.79881847242109</v>
      </c>
      <c r="V88" s="73">
        <f>SUM($AK88:BD88)/V$57</f>
        <v>185.72387754880006</v>
      </c>
      <c r="W88" s="73">
        <f>SUM($AK88:BE88)/W$57</f>
        <v>184.78083576076196</v>
      </c>
      <c r="X88" s="73">
        <f>SUM($AK88:BF88)/X$57</f>
        <v>183.95170686254551</v>
      </c>
      <c r="Y88" s="73">
        <f>SUM($AK88:BG88)/Y$57</f>
        <v>183.22163265113048</v>
      </c>
      <c r="Z88" s="73">
        <f>SUM($AK88:BH88)/Z$57</f>
        <v>182.57823129066671</v>
      </c>
      <c r="AA88" s="73">
        <f>SUM($AK88:BI88)/AA$57</f>
        <v>182.01110203904003</v>
      </c>
      <c r="AB88" s="73">
        <f>SUM($AK88:BJ88)/AB$57</f>
        <v>182.4983673452308</v>
      </c>
      <c r="AC88" s="73">
        <f>SUM($AK88:BK88)/AC$57</f>
        <v>183.9228722583704</v>
      </c>
      <c r="AD88" s="73">
        <f>SUM($AK88:BL88)/AD$57</f>
        <v>186.18419824914287</v>
      </c>
      <c r="AE88" s="73">
        <f>SUM($AK88:BM88)/AE$57</f>
        <v>189.1957776198621</v>
      </c>
      <c r="AF88" s="73">
        <f>SUM($AK88:BN88)/AF$57</f>
        <v>192.88258503253337</v>
      </c>
      <c r="AJ88" s="74" t="s">
        <v>102</v>
      </c>
      <c r="AK88" s="73">
        <v>325.163775488</v>
      </c>
      <c r="AL88" s="73">
        <v>326.34251699200001</v>
      </c>
      <c r="AM88" s="73">
        <v>327.52125849600003</v>
      </c>
      <c r="AN88" s="73">
        <v>328.70000000000005</v>
      </c>
      <c r="AO88" s="73">
        <v>273.60000000000002</v>
      </c>
      <c r="AP88" s="73">
        <v>218.50000000000003</v>
      </c>
      <c r="AQ88" s="73">
        <v>181.8</v>
      </c>
      <c r="AR88" s="73">
        <v>145.1</v>
      </c>
      <c r="AS88" s="73">
        <v>122.94999999999999</v>
      </c>
      <c r="AT88" s="73">
        <v>100.80000000000001</v>
      </c>
      <c r="AU88" s="73">
        <v>107.30000000000001</v>
      </c>
      <c r="AV88" s="73">
        <v>113.80000000000001</v>
      </c>
      <c r="AW88" s="73">
        <v>120.30000000000001</v>
      </c>
      <c r="AX88" s="73">
        <v>126.80000000000001</v>
      </c>
      <c r="AY88" s="73">
        <v>133.30000000000001</v>
      </c>
      <c r="AZ88" s="73">
        <v>139.70000000000002</v>
      </c>
      <c r="BA88" s="73">
        <v>146.1</v>
      </c>
      <c r="BB88" s="73">
        <v>152.5</v>
      </c>
      <c r="BC88" s="73">
        <v>158.9</v>
      </c>
      <c r="BD88" s="73">
        <v>165.30000000000004</v>
      </c>
      <c r="BE88" s="73">
        <v>165.92000000000004</v>
      </c>
      <c r="BF88" s="73">
        <v>166.54000000000002</v>
      </c>
      <c r="BG88" s="73">
        <v>167.16000000000003</v>
      </c>
      <c r="BH88" s="73">
        <v>167.78000000000003</v>
      </c>
      <c r="BI88" s="73">
        <v>168.40000000000003</v>
      </c>
      <c r="BJ88" s="73">
        <v>194.68000000000004</v>
      </c>
      <c r="BK88" s="73">
        <v>220.96000000000004</v>
      </c>
      <c r="BL88" s="73">
        <v>247.24</v>
      </c>
      <c r="BM88" s="73">
        <v>273.52</v>
      </c>
      <c r="BN88" s="73">
        <v>299.79999999999995</v>
      </c>
    </row>
    <row r="89" spans="2:66" x14ac:dyDescent="0.35">
      <c r="B89" s="74" t="s">
        <v>103</v>
      </c>
      <c r="C89" s="73">
        <f t="shared" si="1"/>
        <v>207.30106943200002</v>
      </c>
      <c r="D89" s="73">
        <f>SUM($AK89:AL89)/D$57</f>
        <v>223.96755786000003</v>
      </c>
      <c r="E89" s="73">
        <f>SUM($AK89:AM89)/E$57</f>
        <v>240.63404628800004</v>
      </c>
      <c r="F89" s="73">
        <f>SUM($AK89:AN89)/F$57</f>
        <v>257.30053471600002</v>
      </c>
      <c r="G89" s="73">
        <f>SUM($AK89:AO89)/G$57</f>
        <v>263.21042777280002</v>
      </c>
      <c r="H89" s="73">
        <f>SUM($AK89:AP89)/H$57</f>
        <v>263.74202314400003</v>
      </c>
      <c r="I89" s="73">
        <f>SUM($AK89:AQ89)/I$57</f>
        <v>257.56459126628573</v>
      </c>
      <c r="J89" s="73">
        <f>SUM($AK89:AR89)/J$57</f>
        <v>247.194017358</v>
      </c>
      <c r="K89" s="73">
        <f>SUM($AK89:AS89)/K$57</f>
        <v>235.09468209600001</v>
      </c>
      <c r="L89" s="73">
        <f>SUM($AK89:AT89)/L$57</f>
        <v>221.78521388640002</v>
      </c>
      <c r="M89" s="73">
        <f>SUM($AK89:AU89)/M$57</f>
        <v>209.60837626036366</v>
      </c>
      <c r="N89" s="73">
        <f>SUM($AK89:AV89)/N$57</f>
        <v>198.28101157200001</v>
      </c>
      <c r="O89" s="73">
        <f>SUM($AK89:AW89)/O$57</f>
        <v>187.60708760492309</v>
      </c>
      <c r="P89" s="73">
        <f>SUM($AK89:AX89)/P$57</f>
        <v>177.44658134742858</v>
      </c>
      <c r="Q89" s="73">
        <f>SUM($AK89:AY89)/Q$57</f>
        <v>167.69680925759999</v>
      </c>
      <c r="R89" s="73">
        <f>SUM($AK89:AZ89)/R$57</f>
        <v>158.88825867900002</v>
      </c>
      <c r="S89" s="73">
        <f>SUM($AK89:BA89)/S$57</f>
        <v>150.85483169788239</v>
      </c>
      <c r="T89" s="73">
        <f>SUM($AK89:BB89)/T$57</f>
        <v>143.46734104800004</v>
      </c>
      <c r="U89" s="73">
        <f>SUM($AK89:BC89)/U$57</f>
        <v>136.62379678231582</v>
      </c>
      <c r="V89" s="73">
        <f>SUM($AK89:BD89)/V$57</f>
        <v>130.24260694320003</v>
      </c>
      <c r="W89" s="73">
        <f>SUM($AK89:BE89)/W$57</f>
        <v>124.38343518400002</v>
      </c>
      <c r="X89" s="73">
        <f>SUM($AK89:BF89)/X$57</f>
        <v>118.97509722109093</v>
      </c>
      <c r="Y89" s="73">
        <f>SUM($AK89:BG89)/Y$57</f>
        <v>113.95878864626089</v>
      </c>
      <c r="Z89" s="73">
        <f>SUM($AK89:BH89)/Z$57</f>
        <v>109.28550578600003</v>
      </c>
      <c r="AA89" s="73">
        <f>SUM($AK89:BI89)/AA$57</f>
        <v>104.91408555456002</v>
      </c>
      <c r="AB89" s="73">
        <f>SUM($AK89:BJ89)/AB$57</f>
        <v>100.87892841784618</v>
      </c>
      <c r="AC89" s="73">
        <f>SUM($AK89:BK89)/AC$57</f>
        <v>97.142671809777795</v>
      </c>
      <c r="AD89" s="73">
        <f>SUM($AK89:BL89)/AD$57</f>
        <v>93.673290673714305</v>
      </c>
      <c r="AE89" s="73">
        <f>SUM($AK89:BM89)/AE$57</f>
        <v>90.443177202206911</v>
      </c>
      <c r="AF89" s="73">
        <f>SUM($AK89:BN89)/AF$57</f>
        <v>87.428404628800024</v>
      </c>
      <c r="AJ89" s="74" t="s">
        <v>103</v>
      </c>
      <c r="AK89" s="73">
        <v>207.30106943200002</v>
      </c>
      <c r="AL89" s="73">
        <v>240.63404628800004</v>
      </c>
      <c r="AM89" s="73">
        <v>273.967023144</v>
      </c>
      <c r="AN89" s="73">
        <v>307.30000000000007</v>
      </c>
      <c r="AO89" s="73">
        <v>286.85000000000002</v>
      </c>
      <c r="AP89" s="73">
        <v>266.40000000000003</v>
      </c>
      <c r="AQ89" s="73">
        <v>220.5</v>
      </c>
      <c r="AR89" s="73">
        <v>174.60000000000002</v>
      </c>
      <c r="AS89" s="73">
        <v>138.30000000000001</v>
      </c>
      <c r="AT89" s="73">
        <v>101.99999999999997</v>
      </c>
      <c r="AU89" s="73">
        <v>87.839999999999975</v>
      </c>
      <c r="AV89" s="73">
        <v>73.679999999999978</v>
      </c>
      <c r="AW89" s="73">
        <v>59.519999999999989</v>
      </c>
      <c r="AX89" s="73">
        <v>45.36</v>
      </c>
      <c r="AY89" s="73">
        <v>31.200000000000003</v>
      </c>
      <c r="AZ89" s="73">
        <v>26.76</v>
      </c>
      <c r="BA89" s="73">
        <v>22.32</v>
      </c>
      <c r="BB89" s="73">
        <v>17.880000000000003</v>
      </c>
      <c r="BC89" s="73">
        <v>13.440000000000005</v>
      </c>
      <c r="BD89" s="73">
        <v>9</v>
      </c>
      <c r="BE89" s="73">
        <v>7.2000000000000011</v>
      </c>
      <c r="BF89" s="73">
        <v>5.4</v>
      </c>
      <c r="BG89" s="73">
        <v>3.6000000000000005</v>
      </c>
      <c r="BH89" s="73">
        <v>1.8000000000000007</v>
      </c>
      <c r="BI89" s="73">
        <v>0</v>
      </c>
      <c r="BJ89" s="73">
        <v>0</v>
      </c>
      <c r="BK89" s="73">
        <v>0</v>
      </c>
      <c r="BL89" s="73">
        <v>0</v>
      </c>
      <c r="BM89" s="73">
        <v>0</v>
      </c>
      <c r="BN89" s="73">
        <v>0</v>
      </c>
    </row>
    <row r="90" spans="2:66" x14ac:dyDescent="0.35">
      <c r="B90" s="74" t="s">
        <v>104</v>
      </c>
      <c r="C90" s="73">
        <f t="shared" si="1"/>
        <v>551.04986993599994</v>
      </c>
      <c r="D90" s="73">
        <f>SUM($AK90:AL90)/D$57</f>
        <v>534.47489161333328</v>
      </c>
      <c r="E90" s="73">
        <f>SUM($AK90:AM90)/E$57</f>
        <v>517.89991329066663</v>
      </c>
      <c r="F90" s="73">
        <f>SUM($AK90:AN90)/F$57</f>
        <v>501.32493496799998</v>
      </c>
      <c r="G90" s="73">
        <f>SUM($AK90:AO90)/G$57</f>
        <v>489.2699479744</v>
      </c>
      <c r="H90" s="73">
        <f>SUM($AK90:AP90)/H$57</f>
        <v>479.47495664533335</v>
      </c>
      <c r="I90" s="73">
        <f>SUM($AK90:AQ90)/I$57</f>
        <v>469.4142485531429</v>
      </c>
      <c r="J90" s="73">
        <f>SUM($AK90:AR90)/J$57</f>
        <v>459.18746748400002</v>
      </c>
      <c r="K90" s="73">
        <f>SUM($AK90:AS90)/K$57</f>
        <v>451.09997109688891</v>
      </c>
      <c r="L90" s="73">
        <f>SUM($AK90:AT90)/L$57</f>
        <v>444.5099739872</v>
      </c>
      <c r="M90" s="73">
        <f>SUM($AK90:AU90)/M$57</f>
        <v>439.30543089745458</v>
      </c>
      <c r="N90" s="73">
        <f>SUM($AK90:AV90)/N$57</f>
        <v>435.13997832266665</v>
      </c>
      <c r="O90" s="73">
        <f>SUM($AK90:AW90)/O$57</f>
        <v>431.773826144</v>
      </c>
      <c r="P90" s="73">
        <f>SUM($AK90:AX90)/P$57</f>
        <v>429.03569570514281</v>
      </c>
      <c r="Q90" s="73">
        <f>SUM($AK90:AY90)/Q$57</f>
        <v>426.79998265813333</v>
      </c>
      <c r="R90" s="73">
        <f>SUM($AK90:AZ90)/R$57</f>
        <v>425.03748374200001</v>
      </c>
      <c r="S90" s="73">
        <f>SUM($AK90:BA90)/S$57</f>
        <v>423.66469058070589</v>
      </c>
      <c r="T90" s="73">
        <f>SUM($AK90:BB90)/T$57</f>
        <v>422.61665221511112</v>
      </c>
      <c r="U90" s="73">
        <f>SUM($AK90:BC90)/U$57</f>
        <v>421.84209157221051</v>
      </c>
      <c r="V90" s="73">
        <f>SUM($AK90:BD90)/V$57</f>
        <v>421.29998699360004</v>
      </c>
      <c r="W90" s="73">
        <f>SUM($AK90:BE90)/W$57</f>
        <v>420.78284475580961</v>
      </c>
      <c r="X90" s="73">
        <f>SUM($AK90:BF90)/X$57</f>
        <v>420.28726090327274</v>
      </c>
      <c r="Y90" s="73">
        <f>SUM($AK90:BG90)/Y$57</f>
        <v>419.81042347269567</v>
      </c>
      <c r="Z90" s="73">
        <f>SUM($AK90:BH90)/Z$57</f>
        <v>419.34998916133333</v>
      </c>
      <c r="AA90" s="73">
        <f>SUM($AK90:BI90)/AA$57</f>
        <v>418.90398959488004</v>
      </c>
      <c r="AB90" s="73">
        <f>SUM($AK90:BJ90)/AB$57</f>
        <v>418.90306691815385</v>
      </c>
      <c r="AC90" s="73">
        <f>SUM($AK90:BK90)/AC$57</f>
        <v>419.29776814340738</v>
      </c>
      <c r="AD90" s="73">
        <f>SUM($AK90:BL90)/AD$57</f>
        <v>420.04570499542854</v>
      </c>
      <c r="AE90" s="73">
        <f>SUM($AK90:BM90)/AE$57</f>
        <v>421.11033585765517</v>
      </c>
      <c r="AF90" s="73">
        <f>SUM($AK90:BN90)/AF$57</f>
        <v>422.45999132906667</v>
      </c>
      <c r="AJ90" s="74" t="s">
        <v>104</v>
      </c>
      <c r="AK90" s="73">
        <v>551.04986993599994</v>
      </c>
      <c r="AL90" s="73">
        <v>517.89991329066663</v>
      </c>
      <c r="AM90" s="73">
        <v>484.74995664533333</v>
      </c>
      <c r="AN90" s="73">
        <v>451.6</v>
      </c>
      <c r="AO90" s="73">
        <v>441.05</v>
      </c>
      <c r="AP90" s="73">
        <v>430.5</v>
      </c>
      <c r="AQ90" s="73">
        <v>409.05</v>
      </c>
      <c r="AR90" s="73">
        <v>387.59999999999997</v>
      </c>
      <c r="AS90" s="73">
        <v>386.4</v>
      </c>
      <c r="AT90" s="73">
        <v>385.19999999999993</v>
      </c>
      <c r="AU90" s="73">
        <v>387.25999999999993</v>
      </c>
      <c r="AV90" s="73">
        <v>389.32</v>
      </c>
      <c r="AW90" s="73">
        <v>391.38</v>
      </c>
      <c r="AX90" s="73">
        <v>393.44</v>
      </c>
      <c r="AY90" s="73">
        <v>395.5</v>
      </c>
      <c r="AZ90" s="73">
        <v>398.59999999999997</v>
      </c>
      <c r="BA90" s="73">
        <v>401.7</v>
      </c>
      <c r="BB90" s="73">
        <v>404.79999999999995</v>
      </c>
      <c r="BC90" s="73">
        <v>407.9</v>
      </c>
      <c r="BD90" s="73">
        <v>411</v>
      </c>
      <c r="BE90" s="73">
        <v>410.44</v>
      </c>
      <c r="BF90" s="73">
        <v>409.88</v>
      </c>
      <c r="BG90" s="73">
        <v>409.32</v>
      </c>
      <c r="BH90" s="73">
        <v>408.76</v>
      </c>
      <c r="BI90" s="73">
        <v>408.2</v>
      </c>
      <c r="BJ90" s="73">
        <v>418.88</v>
      </c>
      <c r="BK90" s="73">
        <v>429.56</v>
      </c>
      <c r="BL90" s="73">
        <v>440.24</v>
      </c>
      <c r="BM90" s="73">
        <v>450.91999999999996</v>
      </c>
      <c r="BN90" s="73">
        <v>461.6</v>
      </c>
    </row>
    <row r="91" spans="2:66" x14ac:dyDescent="0.35">
      <c r="B91" s="74" t="s">
        <v>105</v>
      </c>
      <c r="C91" s="73">
        <f t="shared" si="1"/>
        <v>343.20811883999994</v>
      </c>
      <c r="D91" s="73">
        <f>SUM($AK91:AL91)/D$57</f>
        <v>353.07343236666657</v>
      </c>
      <c r="E91" s="73">
        <f>SUM($AK91:AM91)/E$57</f>
        <v>362.93874589333319</v>
      </c>
      <c r="F91" s="73">
        <f>SUM($AK91:AN91)/F$57</f>
        <v>372.80405941999987</v>
      </c>
      <c r="G91" s="73">
        <f>SUM($AK91:AO91)/G$57</f>
        <v>366.8032475359999</v>
      </c>
      <c r="H91" s="73">
        <f>SUM($AK91:AP91)/H$57</f>
        <v>352.86937294666654</v>
      </c>
      <c r="I91" s="73">
        <f>SUM($AK91:AQ91)/I$57</f>
        <v>335.50231966857126</v>
      </c>
      <c r="J91" s="73">
        <f>SUM($AK91:AR91)/J$57</f>
        <v>315.98952970999989</v>
      </c>
      <c r="K91" s="73">
        <f>SUM($AK91:AS91)/K$57</f>
        <v>297.70735974222208</v>
      </c>
      <c r="L91" s="73">
        <f>SUM($AK91:AT91)/L$57</f>
        <v>280.28662376799991</v>
      </c>
      <c r="M91" s="73">
        <f>SUM($AK91:AU91)/M$57</f>
        <v>266.56420342545448</v>
      </c>
      <c r="N91" s="73">
        <f>SUM($AK91:AV91)/N$57</f>
        <v>255.61551980666658</v>
      </c>
      <c r="O91" s="73">
        <f>SUM($AK91:AW91)/O$57</f>
        <v>246.80047982153837</v>
      </c>
      <c r="P91" s="73">
        <f>SUM($AK91:AX91)/P$57</f>
        <v>239.66187411999994</v>
      </c>
      <c r="Q91" s="73">
        <f>SUM($AK91:AY91)/Q$57</f>
        <v>233.86441584533324</v>
      </c>
      <c r="R91" s="73">
        <f>SUM($AK91:AZ91)/R$57</f>
        <v>229.26788985499994</v>
      </c>
      <c r="S91" s="73">
        <f>SUM($AK91:BA91)/S$57</f>
        <v>225.66036692235289</v>
      </c>
      <c r="T91" s="73">
        <f>SUM($AK91:BB91)/T$57</f>
        <v>222.87701320444438</v>
      </c>
      <c r="U91" s="73">
        <f>SUM($AK91:BC91)/U$57</f>
        <v>220.78769671999993</v>
      </c>
      <c r="V91" s="73">
        <f>SUM($AK91:BD91)/V$57</f>
        <v>219.28831188399994</v>
      </c>
      <c r="W91" s="73">
        <f>SUM($AK91:BE91)/W$57</f>
        <v>218.095535127619</v>
      </c>
      <c r="X91" s="73">
        <f>SUM($AK91:BF91)/X$57</f>
        <v>217.16755625818178</v>
      </c>
      <c r="Y91" s="73">
        <f>SUM($AK91:BG91)/Y$57</f>
        <v>216.46983642086951</v>
      </c>
      <c r="Z91" s="73">
        <f>SUM($AK91:BH91)/Z$57</f>
        <v>215.97359323666663</v>
      </c>
      <c r="AA91" s="73">
        <f>SUM($AK91:BI91)/AA$57</f>
        <v>215.65464950719996</v>
      </c>
      <c r="AB91" s="73">
        <f>SUM($AK91:BJ91)/AB$57</f>
        <v>217.38023991076918</v>
      </c>
      <c r="AC91" s="73">
        <f>SUM($AK91:BK91)/AC$57</f>
        <v>220.92319398814811</v>
      </c>
      <c r="AD91" s="73">
        <f>SUM($AK91:BL91)/AD$57</f>
        <v>226.08879420285712</v>
      </c>
      <c r="AE91" s="73">
        <f>SUM($AK91:BM91)/AE$57</f>
        <v>232.70918060965514</v>
      </c>
      <c r="AF91" s="73">
        <f>SUM($AK91:BN91)/AF$57</f>
        <v>240.63887458933331</v>
      </c>
      <c r="AJ91" s="74" t="s">
        <v>105</v>
      </c>
      <c r="AK91" s="73">
        <v>343.20811883999994</v>
      </c>
      <c r="AL91" s="73">
        <v>362.93874589333325</v>
      </c>
      <c r="AM91" s="73">
        <v>382.66937294666656</v>
      </c>
      <c r="AN91" s="73">
        <v>402.39999999999986</v>
      </c>
      <c r="AO91" s="73">
        <v>342.79999999999995</v>
      </c>
      <c r="AP91" s="73">
        <v>283.19999999999993</v>
      </c>
      <c r="AQ91" s="73">
        <v>231.29999999999995</v>
      </c>
      <c r="AR91" s="73">
        <v>179.39999999999998</v>
      </c>
      <c r="AS91" s="73">
        <v>151.44999999999999</v>
      </c>
      <c r="AT91" s="73">
        <v>123.49999999999997</v>
      </c>
      <c r="AU91" s="73">
        <v>129.33999999999997</v>
      </c>
      <c r="AV91" s="73">
        <v>135.17999999999998</v>
      </c>
      <c r="AW91" s="73">
        <v>141.01999999999998</v>
      </c>
      <c r="AX91" s="73">
        <v>146.85999999999996</v>
      </c>
      <c r="AY91" s="73">
        <v>152.69999999999999</v>
      </c>
      <c r="AZ91" s="73">
        <v>160.32</v>
      </c>
      <c r="BA91" s="73">
        <v>167.94</v>
      </c>
      <c r="BB91" s="73">
        <v>175.56</v>
      </c>
      <c r="BC91" s="73">
        <v>183.18</v>
      </c>
      <c r="BD91" s="73">
        <v>190.8</v>
      </c>
      <c r="BE91" s="73">
        <v>194.24</v>
      </c>
      <c r="BF91" s="73">
        <v>197.68</v>
      </c>
      <c r="BG91" s="73">
        <v>201.12</v>
      </c>
      <c r="BH91" s="73">
        <v>204.56</v>
      </c>
      <c r="BI91" s="73">
        <v>208</v>
      </c>
      <c r="BJ91" s="73">
        <v>260.52</v>
      </c>
      <c r="BK91" s="73">
        <v>313.03999999999996</v>
      </c>
      <c r="BL91" s="73">
        <v>365.56</v>
      </c>
      <c r="BM91" s="73">
        <v>418.08000000000004</v>
      </c>
      <c r="BN91" s="73">
        <v>470.6</v>
      </c>
    </row>
    <row r="92" spans="2:66" x14ac:dyDescent="0.35">
      <c r="B92" s="74" t="s">
        <v>106</v>
      </c>
      <c r="C92" s="73">
        <f t="shared" si="1"/>
        <v>148.19712464800003</v>
      </c>
      <c r="D92" s="73">
        <f>SUM($AK92:AL92)/D$57</f>
        <v>184.96427054000003</v>
      </c>
      <c r="E92" s="73">
        <f>SUM($AK92:AM92)/E$57</f>
        <v>221.73141643200003</v>
      </c>
      <c r="F92" s="73">
        <f>SUM($AK92:AN92)/F$57</f>
        <v>258.49856232400003</v>
      </c>
      <c r="G92" s="73">
        <f>SUM($AK92:AO92)/G$57</f>
        <v>270.50884985920004</v>
      </c>
      <c r="H92" s="73">
        <f>SUM($AK92:AP92)/H$57</f>
        <v>270.14070821600001</v>
      </c>
      <c r="I92" s="73">
        <f>SUM($AK92:AQ92)/I$57</f>
        <v>263.39917847085718</v>
      </c>
      <c r="J92" s="73">
        <f>SUM($AK92:AR92)/J$57</f>
        <v>252.67428116200003</v>
      </c>
      <c r="K92" s="73">
        <f>SUM($AK92:AS92)/K$57</f>
        <v>238.94380547733337</v>
      </c>
      <c r="L92" s="73">
        <f>SUM($AK92:AT92)/L$57</f>
        <v>223.10942492960004</v>
      </c>
      <c r="M92" s="73">
        <f>SUM($AK92:AU92)/M$57</f>
        <v>209.59947720872731</v>
      </c>
      <c r="N92" s="73">
        <f>SUM($AK92:AV92)/N$57</f>
        <v>197.83285410800002</v>
      </c>
      <c r="O92" s="73">
        <f>SUM($AK92:AW92)/O$57</f>
        <v>187.40724994584619</v>
      </c>
      <c r="P92" s="73">
        <f>SUM($AK92:AX92)/P$57</f>
        <v>178.03530352114288</v>
      </c>
      <c r="Q92" s="73">
        <f>SUM($AK92:AY92)/Q$57</f>
        <v>169.50628328640002</v>
      </c>
      <c r="R92" s="73">
        <f>SUM($AK92:AZ92)/R$57</f>
        <v>161.644640581</v>
      </c>
      <c r="S92" s="73">
        <f>SUM($AK92:BA92)/S$57</f>
        <v>154.33260289976471</v>
      </c>
      <c r="T92" s="73">
        <f>SUM($AK92:BB92)/T$57</f>
        <v>147.47856940533336</v>
      </c>
      <c r="U92" s="73">
        <f>SUM($AK92:BC92)/U$57</f>
        <v>141.01022364715791</v>
      </c>
      <c r="V92" s="73">
        <f>SUM($AK92:BD92)/V$57</f>
        <v>134.86971246479999</v>
      </c>
      <c r="W92" s="73">
        <f>SUM($AK92:BE92)/W$57</f>
        <v>129.14067853790476</v>
      </c>
      <c r="X92" s="73">
        <f>SUM($AK92:BF92)/X$57</f>
        <v>123.76701133163637</v>
      </c>
      <c r="Y92" s="73">
        <f>SUM($AK92:BG92)/Y$57</f>
        <v>118.70235866504349</v>
      </c>
      <c r="Z92" s="73">
        <f>SUM($AK92:BH92)/Z$57</f>
        <v>113.90809372066667</v>
      </c>
      <c r="AA92" s="73">
        <f>SUM($AK92:BI92)/AA$57</f>
        <v>109.35176997184</v>
      </c>
      <c r="AB92" s="73">
        <f>SUM($AK92:BJ92)/AB$57</f>
        <v>105.14593266523077</v>
      </c>
      <c r="AC92" s="73">
        <f>SUM($AK92:BK92)/AC$57</f>
        <v>101.25163886281481</v>
      </c>
      <c r="AD92" s="73">
        <f>SUM($AK92:BL92)/AD$57</f>
        <v>97.635508903428573</v>
      </c>
      <c r="AE92" s="73">
        <f>SUM($AK92:BM92)/AE$57</f>
        <v>94.268767217103445</v>
      </c>
      <c r="AF92" s="73">
        <f>SUM($AK92:BN92)/AF$57</f>
        <v>91.126474976533331</v>
      </c>
      <c r="AJ92" s="74" t="s">
        <v>106</v>
      </c>
      <c r="AK92" s="73">
        <v>148.19712464800003</v>
      </c>
      <c r="AL92" s="73">
        <v>221.73141643200003</v>
      </c>
      <c r="AM92" s="73">
        <v>295.26570821600001</v>
      </c>
      <c r="AN92" s="73">
        <v>368.80000000000007</v>
      </c>
      <c r="AO92" s="73">
        <v>318.55</v>
      </c>
      <c r="AP92" s="73">
        <v>268.3</v>
      </c>
      <c r="AQ92" s="73">
        <v>222.95000000000002</v>
      </c>
      <c r="AR92" s="73">
        <v>177.60000000000005</v>
      </c>
      <c r="AS92" s="73">
        <v>129.10000000000002</v>
      </c>
      <c r="AT92" s="73">
        <v>80.599999999999966</v>
      </c>
      <c r="AU92" s="73">
        <v>74.499999999999972</v>
      </c>
      <c r="AV92" s="73">
        <v>68.399999999999977</v>
      </c>
      <c r="AW92" s="73">
        <v>62.29999999999999</v>
      </c>
      <c r="AX92" s="73">
        <v>56.199999999999996</v>
      </c>
      <c r="AY92" s="73">
        <v>50.100000000000009</v>
      </c>
      <c r="AZ92" s="73">
        <v>43.720000000000006</v>
      </c>
      <c r="BA92" s="73">
        <v>37.340000000000003</v>
      </c>
      <c r="BB92" s="73">
        <v>30.960000000000004</v>
      </c>
      <c r="BC92" s="73">
        <v>24.580000000000002</v>
      </c>
      <c r="BD92" s="73">
        <v>18.200000000000003</v>
      </c>
      <c r="BE92" s="73">
        <v>14.560000000000002</v>
      </c>
      <c r="BF92" s="73">
        <v>10.920000000000003</v>
      </c>
      <c r="BG92" s="73">
        <v>7.2800000000000029</v>
      </c>
      <c r="BH92" s="73">
        <v>3.6400000000000041</v>
      </c>
      <c r="BI92" s="73">
        <v>3.5527136788005009E-15</v>
      </c>
      <c r="BJ92" s="73">
        <v>2.8421709430404009E-15</v>
      </c>
      <c r="BK92" s="73">
        <v>2.1316282072803005E-15</v>
      </c>
      <c r="BL92" s="73">
        <v>1.4210854715202005E-15</v>
      </c>
      <c r="BM92" s="73">
        <v>7.1054273576010042E-16</v>
      </c>
      <c r="BN92" s="73">
        <v>0</v>
      </c>
    </row>
    <row r="93" spans="2:66" x14ac:dyDescent="0.35">
      <c r="B93" s="74" t="s">
        <v>107</v>
      </c>
      <c r="C93" s="73">
        <f t="shared" si="1"/>
        <v>330.95750610399989</v>
      </c>
      <c r="D93" s="73">
        <f>SUM($AK93:AL93)/D$57</f>
        <v>347.78125508666653</v>
      </c>
      <c r="E93" s="73">
        <f>SUM($AK93:AM93)/E$57</f>
        <v>364.60500406933323</v>
      </c>
      <c r="F93" s="73">
        <f>SUM($AK93:AN93)/F$57</f>
        <v>381.42875305199993</v>
      </c>
      <c r="G93" s="73">
        <f>SUM($AK93:AO93)/G$57</f>
        <v>388.04300244159992</v>
      </c>
      <c r="H93" s="73">
        <f>SUM($AK93:AP93)/H$57</f>
        <v>389.55250203466659</v>
      </c>
      <c r="I93" s="73">
        <f>SUM($AK93:AQ93)/I$57</f>
        <v>387.25214460114279</v>
      </c>
      <c r="J93" s="73">
        <f>SUM($AK93:AR93)/J$57</f>
        <v>382.57062652599996</v>
      </c>
      <c r="K93" s="73">
        <f>SUM($AK93:AS93)/K$57</f>
        <v>379.89055691199997</v>
      </c>
      <c r="L93" s="73">
        <f>SUM($AK93:AT93)/L$57</f>
        <v>378.61150122079994</v>
      </c>
      <c r="M93" s="73">
        <f>SUM($AK93:AU93)/M$57</f>
        <v>378.12318292799995</v>
      </c>
      <c r="N93" s="73">
        <f>SUM($AK93:AV93)/N$57</f>
        <v>378.22791768399998</v>
      </c>
      <c r="O93" s="73">
        <f>SUM($AK93:AW93)/O$57</f>
        <v>378.78884709292311</v>
      </c>
      <c r="P93" s="73">
        <f>SUM($AK93:AX93)/P$57</f>
        <v>379.70821515771428</v>
      </c>
      <c r="Q93" s="73">
        <f>SUM($AK93:AY93)/Q$57</f>
        <v>380.91433414720001</v>
      </c>
      <c r="R93" s="73">
        <f>SUM($AK93:AZ93)/R$57</f>
        <v>382.32593826300001</v>
      </c>
      <c r="S93" s="73">
        <f>SUM($AK93:BA93)/S$57</f>
        <v>383.90676542400001</v>
      </c>
      <c r="T93" s="73">
        <f>SUM($AK93:BB93)/T$57</f>
        <v>385.62861178933332</v>
      </c>
      <c r="U93" s="73">
        <f>SUM($AK93:BC93)/U$57</f>
        <v>387.46921116884209</v>
      </c>
      <c r="V93" s="73">
        <f>SUM($AK93:BD93)/V$57</f>
        <v>389.41075061039999</v>
      </c>
      <c r="W93" s="73">
        <f>SUM($AK93:BE93)/W$57</f>
        <v>391.15881010514289</v>
      </c>
      <c r="X93" s="73">
        <f>SUM($AK93:BF93)/X$57</f>
        <v>392.73977328218189</v>
      </c>
      <c r="Y93" s="73">
        <f>SUM($AK93:BG93)/Y$57</f>
        <v>394.1754353133914</v>
      </c>
      <c r="Z93" s="73">
        <f>SUM($AK93:BH93)/Z$57</f>
        <v>395.48395884200005</v>
      </c>
      <c r="AA93" s="73">
        <f>SUM($AK93:BI93)/AA$57</f>
        <v>396.68060048832007</v>
      </c>
      <c r="AB93" s="73">
        <f>SUM($AK93:BJ93)/AB$57</f>
        <v>397.77980816184623</v>
      </c>
      <c r="AC93" s="73">
        <f>SUM($AK93:BK93)/AC$57</f>
        <v>398.79240785955562</v>
      </c>
      <c r="AD93" s="73">
        <f>SUM($AK93:BL93)/AD$57</f>
        <v>399.72767900742866</v>
      </c>
      <c r="AE93" s="73">
        <f>SUM($AK93:BM93)/AE$57</f>
        <v>400.59362111062075</v>
      </c>
      <c r="AF93" s="73">
        <f>SUM($AK93:BN93)/AF$57</f>
        <v>401.39716707360009</v>
      </c>
      <c r="AJ93" s="74" t="s">
        <v>107</v>
      </c>
      <c r="AK93" s="73">
        <v>330.95750610399989</v>
      </c>
      <c r="AL93" s="73">
        <v>364.60500406933323</v>
      </c>
      <c r="AM93" s="73">
        <v>398.25250203466658</v>
      </c>
      <c r="AN93" s="73">
        <v>431.9</v>
      </c>
      <c r="AO93" s="73">
        <v>414.5</v>
      </c>
      <c r="AP93" s="73">
        <v>397.1</v>
      </c>
      <c r="AQ93" s="73">
        <v>373.45000000000005</v>
      </c>
      <c r="AR93" s="73">
        <v>349.80000000000007</v>
      </c>
      <c r="AS93" s="73">
        <v>358.45000000000005</v>
      </c>
      <c r="AT93" s="73">
        <v>367.1</v>
      </c>
      <c r="AU93" s="73">
        <v>373.24</v>
      </c>
      <c r="AV93" s="73">
        <v>379.38</v>
      </c>
      <c r="AW93" s="73">
        <v>385.52000000000004</v>
      </c>
      <c r="AX93" s="73">
        <v>391.66</v>
      </c>
      <c r="AY93" s="73">
        <v>397.8</v>
      </c>
      <c r="AZ93" s="73">
        <v>403.5</v>
      </c>
      <c r="BA93" s="73">
        <v>409.20000000000005</v>
      </c>
      <c r="BB93" s="73">
        <v>414.90000000000003</v>
      </c>
      <c r="BC93" s="73">
        <v>420.6</v>
      </c>
      <c r="BD93" s="73">
        <v>426.3</v>
      </c>
      <c r="BE93" s="73">
        <v>426.12</v>
      </c>
      <c r="BF93" s="73">
        <v>425.94</v>
      </c>
      <c r="BG93" s="73">
        <v>425.76</v>
      </c>
      <c r="BH93" s="73">
        <v>425.58</v>
      </c>
      <c r="BI93" s="73">
        <v>425.4</v>
      </c>
      <c r="BJ93" s="73">
        <v>425.26</v>
      </c>
      <c r="BK93" s="73">
        <v>425.11999999999995</v>
      </c>
      <c r="BL93" s="73">
        <v>424.97999999999996</v>
      </c>
      <c r="BM93" s="73">
        <v>424.84</v>
      </c>
      <c r="BN93" s="73">
        <v>424.7</v>
      </c>
    </row>
    <row r="94" spans="2:66" x14ac:dyDescent="0.35">
      <c r="B94" s="74" t="s">
        <v>108</v>
      </c>
      <c r="C94" s="73">
        <f t="shared" si="1"/>
        <v>378.10431217600001</v>
      </c>
      <c r="D94" s="73">
        <f>SUM($AK94:AL94)/D$57</f>
        <v>378.57026014666667</v>
      </c>
      <c r="E94" s="73">
        <f>SUM($AK94:AM94)/E$57</f>
        <v>379.03620811733327</v>
      </c>
      <c r="F94" s="73">
        <f>SUM($AK94:AN94)/F$57</f>
        <v>379.50215608799999</v>
      </c>
      <c r="G94" s="73">
        <f>SUM($AK94:AO94)/G$57</f>
        <v>373.03172487040001</v>
      </c>
      <c r="H94" s="73">
        <f>SUM($AK94:AP94)/H$57</f>
        <v>363.09310405866671</v>
      </c>
      <c r="I94" s="73">
        <f>SUM($AK94:AQ94)/I$57</f>
        <v>350.26551776457148</v>
      </c>
      <c r="J94" s="73">
        <f>SUM($AK94:AR94)/J$57</f>
        <v>335.63232804400002</v>
      </c>
      <c r="K94" s="73">
        <f>SUM($AK94:AS94)/K$57</f>
        <v>318.66206937244448</v>
      </c>
      <c r="L94" s="73">
        <f>SUM($AK94:AT94)/L$57</f>
        <v>300.05586243520003</v>
      </c>
      <c r="M94" s="73">
        <f>SUM($AK94:AU94)/M$57</f>
        <v>283.44896585018182</v>
      </c>
      <c r="N94" s="73">
        <f>SUM($AK94:AV94)/N$57</f>
        <v>268.34155202933334</v>
      </c>
      <c r="O94" s="73">
        <f>SUM($AK94:AW94)/O$57</f>
        <v>254.3875864886154</v>
      </c>
      <c r="P94" s="73">
        <f>SUM($AK94:AX94)/P$57</f>
        <v>241.33990173942857</v>
      </c>
      <c r="Q94" s="73">
        <f>SUM($AK94:AY94)/Q$57</f>
        <v>229.01724162346667</v>
      </c>
      <c r="R94" s="73">
        <f>SUM($AK94:AZ94)/R$57</f>
        <v>217.603664022</v>
      </c>
      <c r="S94" s="73">
        <f>SUM($AK94:BA94)/S$57</f>
        <v>206.9387426089412</v>
      </c>
      <c r="T94" s="73">
        <f>SUM($AK94:BB94)/T$57</f>
        <v>196.8977013528889</v>
      </c>
      <c r="U94" s="73">
        <f>SUM($AK94:BC94)/U$57</f>
        <v>187.38203286063157</v>
      </c>
      <c r="V94" s="73">
        <f>SUM($AK94:BD94)/V$57</f>
        <v>178.31293121760001</v>
      </c>
      <c r="W94" s="73">
        <f>SUM($AK94:BE94)/W$57</f>
        <v>170.10945830247618</v>
      </c>
      <c r="X94" s="73">
        <f>SUM($AK94:BF94)/X$57</f>
        <v>162.6535738341818</v>
      </c>
      <c r="Y94" s="73">
        <f>SUM($AK94:BG94)/Y$57</f>
        <v>155.8477662761739</v>
      </c>
      <c r="Z94" s="73">
        <f>SUM($AK94:BH94)/Z$57</f>
        <v>149.61077601466664</v>
      </c>
      <c r="AA94" s="73">
        <f>SUM($AK94:BI94)/AA$57</f>
        <v>143.87434497407997</v>
      </c>
      <c r="AB94" s="73">
        <f>SUM($AK94:BJ94)/AB$57</f>
        <v>138.57610093661535</v>
      </c>
      <c r="AC94" s="73">
        <f>SUM($AK94:BK94)/AC$57</f>
        <v>133.66735645748145</v>
      </c>
      <c r="AD94" s="73">
        <f>SUM($AK94:BL94)/AD$57</f>
        <v>129.10637944114282</v>
      </c>
      <c r="AE94" s="73">
        <f>SUM($AK94:BM94)/AE$57</f>
        <v>124.85719394317239</v>
      </c>
      <c r="AF94" s="73">
        <f>SUM($AK94:BN94)/AF$57</f>
        <v>120.88862081173332</v>
      </c>
      <c r="AJ94" s="74" t="s">
        <v>108</v>
      </c>
      <c r="AK94" s="73">
        <v>378.10431217600001</v>
      </c>
      <c r="AL94" s="73">
        <v>379.03620811733333</v>
      </c>
      <c r="AM94" s="73">
        <v>379.96810405866665</v>
      </c>
      <c r="AN94" s="73">
        <v>380.9</v>
      </c>
      <c r="AO94" s="73">
        <v>347.15</v>
      </c>
      <c r="AP94" s="73">
        <v>313.39999999999992</v>
      </c>
      <c r="AQ94" s="73">
        <v>273.29999999999995</v>
      </c>
      <c r="AR94" s="73">
        <v>233.19999999999996</v>
      </c>
      <c r="AS94" s="73">
        <v>182.89999999999998</v>
      </c>
      <c r="AT94" s="73">
        <v>132.59999999999994</v>
      </c>
      <c r="AU94" s="73">
        <v>117.37999999999995</v>
      </c>
      <c r="AV94" s="73">
        <v>102.15999999999997</v>
      </c>
      <c r="AW94" s="73">
        <v>86.939999999999969</v>
      </c>
      <c r="AX94" s="73">
        <v>71.71999999999997</v>
      </c>
      <c r="AY94" s="73">
        <v>56.499999999999986</v>
      </c>
      <c r="AZ94" s="73">
        <v>46.399999999999991</v>
      </c>
      <c r="BA94" s="73">
        <v>36.29999999999999</v>
      </c>
      <c r="BB94" s="73">
        <v>26.199999999999996</v>
      </c>
      <c r="BC94" s="73">
        <v>16.100000000000001</v>
      </c>
      <c r="BD94" s="73">
        <v>6</v>
      </c>
      <c r="BE94" s="73">
        <v>6.04</v>
      </c>
      <c r="BF94" s="73">
        <v>6.08</v>
      </c>
      <c r="BG94" s="73">
        <v>6.12</v>
      </c>
      <c r="BH94" s="73">
        <v>6.16</v>
      </c>
      <c r="BI94" s="73">
        <v>6.2</v>
      </c>
      <c r="BJ94" s="73">
        <v>6.12</v>
      </c>
      <c r="BK94" s="73">
        <v>6.04</v>
      </c>
      <c r="BL94" s="73">
        <v>5.96</v>
      </c>
      <c r="BM94" s="73">
        <v>5.88</v>
      </c>
      <c r="BN94" s="73">
        <v>5.8</v>
      </c>
    </row>
    <row r="95" spans="2:66" x14ac:dyDescent="0.35">
      <c r="B95" s="74" t="s">
        <v>109</v>
      </c>
      <c r="C95" s="73">
        <f t="shared" si="1"/>
        <v>258.72615524800005</v>
      </c>
      <c r="D95" s="73">
        <f>SUM($AK95:AL95)/D$57</f>
        <v>278.70512937333336</v>
      </c>
      <c r="E95" s="73">
        <f>SUM($AK95:AM95)/E$57</f>
        <v>298.68410349866673</v>
      </c>
      <c r="F95" s="73">
        <f>SUM($AK95:AN95)/F$57</f>
        <v>318.66307762400004</v>
      </c>
      <c r="G95" s="73">
        <f>SUM($AK95:AO95)/G$57</f>
        <v>321.13046209920003</v>
      </c>
      <c r="H95" s="73">
        <f>SUM($AK95:AP95)/H$57</f>
        <v>314.84205174933339</v>
      </c>
      <c r="I95" s="73">
        <f>SUM($AK95:AQ95)/I$57</f>
        <v>306.34318721371432</v>
      </c>
      <c r="J95" s="73">
        <f>SUM($AK95:AR95)/J$57</f>
        <v>296.46278881200004</v>
      </c>
      <c r="K95" s="73">
        <f>SUM($AK95:AS95)/K$57</f>
        <v>289.72247894400004</v>
      </c>
      <c r="L95" s="73">
        <f>SUM($AK95:AT95)/L$57</f>
        <v>285.18023104960008</v>
      </c>
      <c r="M95" s="73">
        <f>SUM($AK95:AU95)/M$57</f>
        <v>282.49657368145461</v>
      </c>
      <c r="N95" s="73">
        <f>SUM($AK95:AV95)/N$57</f>
        <v>281.20685920800003</v>
      </c>
      <c r="O95" s="73">
        <f>SUM($AK95:AW95)/O$57</f>
        <v>280.98940849969233</v>
      </c>
      <c r="P95" s="73">
        <f>SUM($AK95:AX95)/P$57</f>
        <v>281.61445074971436</v>
      </c>
      <c r="Q95" s="73">
        <f>SUM($AK95:AY95)/Q$57</f>
        <v>282.91348736640003</v>
      </c>
      <c r="R95" s="73">
        <f>SUM($AK95:AZ95)/R$57</f>
        <v>284.73264440600008</v>
      </c>
      <c r="S95" s="73">
        <f>SUM($AK95:BA95)/S$57</f>
        <v>286.98013591152949</v>
      </c>
      <c r="T95" s="73">
        <f>SUM($AK95:BB95)/T$57</f>
        <v>289.58457280533344</v>
      </c>
      <c r="U95" s="73">
        <f>SUM($AK95:BC95)/U$57</f>
        <v>292.48959528926321</v>
      </c>
      <c r="V95" s="73">
        <f>SUM($AK95:BD95)/V$57</f>
        <v>295.65011552480007</v>
      </c>
      <c r="W95" s="73">
        <f>SUM($AK95:BE95)/W$57</f>
        <v>298.71153859504767</v>
      </c>
      <c r="X95" s="73">
        <f>SUM($AK95:BF95)/X$57</f>
        <v>301.68737774981821</v>
      </c>
      <c r="Y95" s="73">
        <f>SUM($AK95:BG95)/Y$57</f>
        <v>304.58879610852176</v>
      </c>
      <c r="Z95" s="73">
        <f>SUM($AK95:BH95)/Z$57</f>
        <v>307.4250962706667</v>
      </c>
      <c r="AA95" s="73">
        <f>SUM($AK95:BI95)/AA$57</f>
        <v>310.20409241984004</v>
      </c>
      <c r="AB95" s="73">
        <f>SUM($AK95:BJ95)/AB$57</f>
        <v>313.2047042498462</v>
      </c>
      <c r="AC95" s="73">
        <f>SUM($AK95:BK95)/AC$57</f>
        <v>316.40230779614819</v>
      </c>
      <c r="AD95" s="73">
        <f>SUM($AK95:BL95)/AD$57</f>
        <v>319.77579680342859</v>
      </c>
      <c r="AE95" s="73">
        <f>SUM($AK95:BM95)/AE$57</f>
        <v>323.30697622400004</v>
      </c>
      <c r="AF95" s="73">
        <f>SUM($AK95:BN95)/AF$57</f>
        <v>326.98007701653336</v>
      </c>
      <c r="AJ95" s="74" t="s">
        <v>109</v>
      </c>
      <c r="AK95" s="73">
        <v>258.72615524800005</v>
      </c>
      <c r="AL95" s="73">
        <v>298.68410349866667</v>
      </c>
      <c r="AM95" s="73">
        <v>338.6420517493334</v>
      </c>
      <c r="AN95" s="73">
        <v>378.6</v>
      </c>
      <c r="AO95" s="73">
        <v>331</v>
      </c>
      <c r="AP95" s="73">
        <v>283.39999999999998</v>
      </c>
      <c r="AQ95" s="73">
        <v>255.35000000000002</v>
      </c>
      <c r="AR95" s="73">
        <v>227.3</v>
      </c>
      <c r="AS95" s="73">
        <v>235.8</v>
      </c>
      <c r="AT95" s="73">
        <v>244.30000000000007</v>
      </c>
      <c r="AU95" s="73">
        <v>255.66000000000005</v>
      </c>
      <c r="AV95" s="73">
        <v>267.02000000000004</v>
      </c>
      <c r="AW95" s="73">
        <v>278.38000000000005</v>
      </c>
      <c r="AX95" s="73">
        <v>289.74000000000007</v>
      </c>
      <c r="AY95" s="73">
        <v>301.10000000000008</v>
      </c>
      <c r="AZ95" s="73">
        <v>312.0200000000001</v>
      </c>
      <c r="BA95" s="73">
        <v>322.94000000000005</v>
      </c>
      <c r="BB95" s="73">
        <v>333.86</v>
      </c>
      <c r="BC95" s="73">
        <v>344.78000000000003</v>
      </c>
      <c r="BD95" s="73">
        <v>355.7</v>
      </c>
      <c r="BE95" s="73">
        <v>359.94</v>
      </c>
      <c r="BF95" s="73">
        <v>364.17999999999995</v>
      </c>
      <c r="BG95" s="73">
        <v>368.41999999999996</v>
      </c>
      <c r="BH95" s="73">
        <v>372.65999999999997</v>
      </c>
      <c r="BI95" s="73">
        <v>376.9</v>
      </c>
      <c r="BJ95" s="73">
        <v>388.21999999999997</v>
      </c>
      <c r="BK95" s="73">
        <v>399.53999999999996</v>
      </c>
      <c r="BL95" s="73">
        <v>410.85999999999996</v>
      </c>
      <c r="BM95" s="73">
        <v>422.17999999999995</v>
      </c>
      <c r="BN95" s="73">
        <v>433.5</v>
      </c>
    </row>
    <row r="96" spans="2:66" x14ac:dyDescent="0.35">
      <c r="B96" s="74" t="s">
        <v>110</v>
      </c>
      <c r="C96" s="73">
        <f t="shared" si="1"/>
        <v>138.159133688</v>
      </c>
      <c r="D96" s="73">
        <f>SUM($AK96:AL96)/D$57</f>
        <v>165.76594474000001</v>
      </c>
      <c r="E96" s="73">
        <f>SUM($AK96:AM96)/E$57</f>
        <v>193.37275579200002</v>
      </c>
      <c r="F96" s="73">
        <f>SUM($AK96:AN96)/F$57</f>
        <v>220.97956684400003</v>
      </c>
      <c r="G96" s="73">
        <f>SUM($AK96:AO96)/G$57</f>
        <v>226.39365347520001</v>
      </c>
      <c r="H96" s="73">
        <f>SUM($AK96:AP96)/H$57</f>
        <v>220.71137789600002</v>
      </c>
      <c r="I96" s="73">
        <f>SUM($AK96:AQ96)/I$57</f>
        <v>211.79546676800001</v>
      </c>
      <c r="J96" s="73">
        <f>SUM($AK96:AR96)/J$57</f>
        <v>200.85853342199999</v>
      </c>
      <c r="K96" s="73">
        <f>SUM($AK96:AS96)/K$57</f>
        <v>192.98536304177776</v>
      </c>
      <c r="L96" s="73">
        <f>SUM($AK96:AT96)/L$57</f>
        <v>187.25682673759999</v>
      </c>
      <c r="M96" s="73">
        <f>SUM($AK96:AU96)/M$57</f>
        <v>183.16620612509089</v>
      </c>
      <c r="N96" s="73">
        <f>SUM($AK96:AV96)/N$57</f>
        <v>180.30402228133335</v>
      </c>
      <c r="O96" s="73">
        <f>SUM($AK96:AW96)/O$57</f>
        <v>178.38678979815387</v>
      </c>
      <c r="P96" s="73">
        <f>SUM($AK96:AX96)/P$57</f>
        <v>177.21201909828574</v>
      </c>
      <c r="Q96" s="73">
        <f>SUM($AK96:AY96)/Q$57</f>
        <v>176.6312178250667</v>
      </c>
      <c r="R96" s="73">
        <f>SUM($AK96:AZ96)/R$57</f>
        <v>176.46926671100002</v>
      </c>
      <c r="S96" s="73">
        <f>SUM($AK96:BA96)/S$57</f>
        <v>176.65225102211767</v>
      </c>
      <c r="T96" s="73">
        <f>SUM($AK96:BB96)/T$57</f>
        <v>177.1226815208889</v>
      </c>
      <c r="U96" s="73">
        <f>SUM($AK96:BC96)/U$57</f>
        <v>177.83517196715789</v>
      </c>
      <c r="V96" s="73">
        <f>SUM($AK96:BD96)/V$57</f>
        <v>178.75341336879998</v>
      </c>
      <c r="W96" s="73">
        <f>SUM($AK96:BE96)/W$57</f>
        <v>179.63372701790476</v>
      </c>
      <c r="X96" s="73">
        <f>SUM($AK96:BF96)/X$57</f>
        <v>180.48128488072729</v>
      </c>
      <c r="Y96" s="73">
        <f>SUM($AK96:BG96)/Y$57</f>
        <v>181.30035945113045</v>
      </c>
      <c r="Z96" s="73">
        <f>SUM($AK96:BH96)/Z$57</f>
        <v>182.09451114066667</v>
      </c>
      <c r="AA96" s="73">
        <f>SUM($AK96:BI96)/AA$57</f>
        <v>182.86673069503999</v>
      </c>
      <c r="AB96" s="73">
        <f>SUM($AK96:BJ96)/AB$57</f>
        <v>185.93801028369231</v>
      </c>
      <c r="AC96" s="73">
        <f>SUM($AK96:BK96)/AC$57</f>
        <v>191.05289879170371</v>
      </c>
      <c r="AD96" s="73">
        <f>SUM($AK96:BL96)/AD$57</f>
        <v>197.99243812057142</v>
      </c>
      <c r="AE96" s="73">
        <f>SUM($AK96:BM96)/AE$57</f>
        <v>206.56787128882758</v>
      </c>
      <c r="AF96" s="73">
        <f>SUM($AK96:BN96)/AF$57</f>
        <v>216.61560891253333</v>
      </c>
      <c r="AJ96" s="74" t="s">
        <v>110</v>
      </c>
      <c r="AK96" s="73">
        <v>138.159133688</v>
      </c>
      <c r="AL96" s="73">
        <v>193.37275579200002</v>
      </c>
      <c r="AM96" s="73">
        <v>248.58637789600002</v>
      </c>
      <c r="AN96" s="73">
        <v>303.80000000000007</v>
      </c>
      <c r="AO96" s="73">
        <v>248.05</v>
      </c>
      <c r="AP96" s="73">
        <v>192.3</v>
      </c>
      <c r="AQ96" s="73">
        <v>158.30000000000001</v>
      </c>
      <c r="AR96" s="73">
        <v>124.3</v>
      </c>
      <c r="AS96" s="73">
        <v>130</v>
      </c>
      <c r="AT96" s="73">
        <v>135.69999999999999</v>
      </c>
      <c r="AU96" s="73">
        <v>142.26</v>
      </c>
      <c r="AV96" s="73">
        <v>148.82</v>
      </c>
      <c r="AW96" s="73">
        <v>155.38</v>
      </c>
      <c r="AX96" s="73">
        <v>161.94</v>
      </c>
      <c r="AY96" s="73">
        <v>168.5</v>
      </c>
      <c r="AZ96" s="73">
        <v>174.04</v>
      </c>
      <c r="BA96" s="73">
        <v>179.58</v>
      </c>
      <c r="BB96" s="73">
        <v>185.12</v>
      </c>
      <c r="BC96" s="73">
        <v>190.66</v>
      </c>
      <c r="BD96" s="73">
        <v>196.2</v>
      </c>
      <c r="BE96" s="73">
        <v>197.24</v>
      </c>
      <c r="BF96" s="73">
        <v>198.28</v>
      </c>
      <c r="BG96" s="73">
        <v>199.32000000000002</v>
      </c>
      <c r="BH96" s="73">
        <v>200.36</v>
      </c>
      <c r="BI96" s="73">
        <v>201.4</v>
      </c>
      <c r="BJ96" s="73">
        <v>262.72000000000003</v>
      </c>
      <c r="BK96" s="73">
        <v>324.03999999999996</v>
      </c>
      <c r="BL96" s="73">
        <v>385.36</v>
      </c>
      <c r="BM96" s="73">
        <v>446.67999999999995</v>
      </c>
      <c r="BN96" s="73">
        <v>508</v>
      </c>
    </row>
    <row r="97" spans="2:66" x14ac:dyDescent="0.35">
      <c r="B97" s="74" t="s">
        <v>111</v>
      </c>
      <c r="C97" s="73">
        <f t="shared" si="1"/>
        <v>318.71505802400003</v>
      </c>
      <c r="D97" s="73">
        <f>SUM($AK97:AL97)/D$57</f>
        <v>326.82921501999999</v>
      </c>
      <c r="E97" s="73">
        <f>SUM($AK97:AM97)/E$57</f>
        <v>334.94337201600001</v>
      </c>
      <c r="F97" s="73">
        <f>SUM($AK97:AN97)/F$57</f>
        <v>343.05752901200003</v>
      </c>
      <c r="G97" s="73">
        <f>SUM($AK97:AO97)/G$57</f>
        <v>347.09602320960005</v>
      </c>
      <c r="H97" s="73">
        <f>SUM($AK97:AP97)/H$57</f>
        <v>349.09668600800001</v>
      </c>
      <c r="I97" s="73">
        <f>SUM($AK97:AQ97)/I$57</f>
        <v>351.08287372114285</v>
      </c>
      <c r="J97" s="73">
        <f>SUM($AK97:AR97)/J$57</f>
        <v>353.06001450600002</v>
      </c>
      <c r="K97" s="73">
        <f>SUM($AK97:AS97)/K$57</f>
        <v>358.33112400533332</v>
      </c>
      <c r="L97" s="73">
        <f>SUM($AK97:AT97)/L$57</f>
        <v>365.90801160479998</v>
      </c>
      <c r="M97" s="73">
        <f>SUM($AK97:AU97)/M$57</f>
        <v>373.03455600436359</v>
      </c>
      <c r="N97" s="73">
        <f>SUM($AK97:AV97)/N$57</f>
        <v>379.82334300399998</v>
      </c>
      <c r="O97" s="73">
        <f>SUM($AK97:AW97)/O$57</f>
        <v>386.35231661907687</v>
      </c>
      <c r="P97" s="73">
        <f>SUM($AK97:AX97)/P$57</f>
        <v>392.67715114628567</v>
      </c>
      <c r="Q97" s="73">
        <f>SUM($AK97:AY97)/Q$57</f>
        <v>398.83867440319995</v>
      </c>
      <c r="R97" s="73">
        <f>SUM($AK97:AZ97)/R$57</f>
        <v>404.15500725299995</v>
      </c>
      <c r="S97" s="73">
        <f>SUM($AK97:BA97)/S$57</f>
        <v>408.77530094399992</v>
      </c>
      <c r="T97" s="73">
        <f>SUM($AK97:BB97)/T$57</f>
        <v>412.81556200266664</v>
      </c>
      <c r="U97" s="73">
        <f>SUM($AK97:BC97)/U$57</f>
        <v>416.36737452884205</v>
      </c>
      <c r="V97" s="73">
        <f>SUM($AK97:BD97)/V$57</f>
        <v>419.50400580239994</v>
      </c>
      <c r="W97" s="73">
        <f>SUM($AK97:BE97)/W$57</f>
        <v>422.03429124038087</v>
      </c>
      <c r="X97" s="73">
        <f>SUM($AK97:BF97)/X$57</f>
        <v>424.04091436581808</v>
      </c>
      <c r="Y97" s="73">
        <f>SUM($AK97:BG97)/Y$57</f>
        <v>425.5921789586086</v>
      </c>
      <c r="Z97" s="73">
        <f>SUM($AK97:BH97)/Z$57</f>
        <v>426.74500483533325</v>
      </c>
      <c r="AA97" s="73">
        <f>SUM($AK97:BI97)/AA$57</f>
        <v>427.5472046419199</v>
      </c>
      <c r="AB97" s="73">
        <f>SUM($AK97:BJ97)/AB$57</f>
        <v>428.5723121556922</v>
      </c>
      <c r="AC97" s="73">
        <f>SUM($AK97:BK97)/AC$57</f>
        <v>429.79555985362958</v>
      </c>
      <c r="AD97" s="73">
        <f>SUM($AK97:BL97)/AD$57</f>
        <v>431.19571843028564</v>
      </c>
      <c r="AE97" s="73">
        <f>SUM($AK97:BM97)/AE$57</f>
        <v>432.75448676027577</v>
      </c>
      <c r="AF97" s="73">
        <f>SUM($AK97:BN97)/AF$57</f>
        <v>434.45600386826658</v>
      </c>
      <c r="AJ97" s="74" t="s">
        <v>111</v>
      </c>
      <c r="AK97" s="73">
        <v>318.71505802400003</v>
      </c>
      <c r="AL97" s="73">
        <v>334.94337201600001</v>
      </c>
      <c r="AM97" s="73">
        <v>351.17168600799999</v>
      </c>
      <c r="AN97" s="73">
        <v>367.4</v>
      </c>
      <c r="AO97" s="73">
        <v>363.25</v>
      </c>
      <c r="AP97" s="73">
        <v>359.1</v>
      </c>
      <c r="AQ97" s="73">
        <v>363</v>
      </c>
      <c r="AR97" s="73">
        <v>366.9</v>
      </c>
      <c r="AS97" s="73">
        <v>400.5</v>
      </c>
      <c r="AT97" s="73">
        <v>434.10000000000008</v>
      </c>
      <c r="AU97" s="73">
        <v>444.30000000000007</v>
      </c>
      <c r="AV97" s="73">
        <v>454.50000000000006</v>
      </c>
      <c r="AW97" s="73">
        <v>464.70000000000005</v>
      </c>
      <c r="AX97" s="73">
        <v>474.90000000000003</v>
      </c>
      <c r="AY97" s="73">
        <v>485.1</v>
      </c>
      <c r="AZ97" s="73">
        <v>483.90000000000003</v>
      </c>
      <c r="BA97" s="73">
        <v>482.7</v>
      </c>
      <c r="BB97" s="73">
        <v>481.5</v>
      </c>
      <c r="BC97" s="73">
        <v>480.3</v>
      </c>
      <c r="BD97" s="73">
        <v>479.10000000000008</v>
      </c>
      <c r="BE97" s="73">
        <v>472.64000000000004</v>
      </c>
      <c r="BF97" s="73">
        <v>466.18000000000006</v>
      </c>
      <c r="BG97" s="73">
        <v>459.72</v>
      </c>
      <c r="BH97" s="73">
        <v>453.26000000000005</v>
      </c>
      <c r="BI97" s="73">
        <v>446.80000000000007</v>
      </c>
      <c r="BJ97" s="73">
        <v>454.20000000000005</v>
      </c>
      <c r="BK97" s="73">
        <v>461.60000000000008</v>
      </c>
      <c r="BL97" s="73">
        <v>469.00000000000006</v>
      </c>
      <c r="BM97" s="73">
        <v>476.40000000000003</v>
      </c>
      <c r="BN97" s="73">
        <v>483.8</v>
      </c>
    </row>
    <row r="98" spans="2:66" x14ac:dyDescent="0.35">
      <c r="B98" s="74" t="s">
        <v>112</v>
      </c>
      <c r="C98" s="73">
        <f t="shared" si="1"/>
        <v>390.198889264</v>
      </c>
      <c r="D98" s="73">
        <f>SUM($AK98:AL98)/D$57</f>
        <v>377.24907438666662</v>
      </c>
      <c r="E98" s="73">
        <f>SUM($AK98:AM98)/E$57</f>
        <v>364.2992595093333</v>
      </c>
      <c r="F98" s="73">
        <f>SUM($AK98:AN98)/F$57</f>
        <v>351.34944463199997</v>
      </c>
      <c r="G98" s="73">
        <f>SUM($AK98:AO98)/G$57</f>
        <v>333.2695557056</v>
      </c>
      <c r="H98" s="73">
        <f>SUM($AK98:AP98)/H$57</f>
        <v>312.62462975466661</v>
      </c>
      <c r="I98" s="73">
        <f>SUM($AK98:AQ98)/I$57</f>
        <v>289.92111121828572</v>
      </c>
      <c r="J98" s="73">
        <f>SUM($AK98:AR98)/J$57</f>
        <v>265.93097231599995</v>
      </c>
      <c r="K98" s="73">
        <f>SUM($AK98:AS98)/K$57</f>
        <v>245.41641983644442</v>
      </c>
      <c r="L98" s="73">
        <f>SUM($AK98:AT98)/L$57</f>
        <v>227.33477785279996</v>
      </c>
      <c r="M98" s="73">
        <f>SUM($AK98:AU98)/M$57</f>
        <v>213.02979804799998</v>
      </c>
      <c r="N98" s="73">
        <f>SUM($AK98:AV98)/N$57</f>
        <v>201.55731487733331</v>
      </c>
      <c r="O98" s="73">
        <f>SUM($AK98:AW98)/O$57</f>
        <v>192.26367527138459</v>
      </c>
      <c r="P98" s="73">
        <f>SUM($AK98:AX98)/P$57</f>
        <v>184.68198418057139</v>
      </c>
      <c r="Q98" s="73">
        <f>SUM($AK98:AY98)/Q$57</f>
        <v>178.46985190186663</v>
      </c>
      <c r="R98" s="73">
        <f>SUM($AK98:AZ98)/R$57</f>
        <v>173.31423615799997</v>
      </c>
      <c r="S98" s="73">
        <f>SUM($AK98:BA98)/S$57</f>
        <v>169.0286928545882</v>
      </c>
      <c r="T98" s="73">
        <f>SUM($AK98:BB98)/T$57</f>
        <v>165.46820991822221</v>
      </c>
      <c r="U98" s="73">
        <f>SUM($AK98:BC98)/U$57</f>
        <v>162.51830413305262</v>
      </c>
      <c r="V98" s="73">
        <f>SUM($AK98:BD98)/V$57</f>
        <v>160.0873889264</v>
      </c>
      <c r="W98" s="73">
        <f>SUM($AK98:BE98)/W$57</f>
        <v>157.78513231085714</v>
      </c>
      <c r="X98" s="73">
        <f>SUM($AK98:BF98)/X$57</f>
        <v>155.59398993309088</v>
      </c>
      <c r="Y98" s="73">
        <f>SUM($AK98:BG98)/Y$57</f>
        <v>153.49946863165215</v>
      </c>
      <c r="Z98" s="73">
        <f>SUM($AK98:BH98)/Z$57</f>
        <v>151.48949077199998</v>
      </c>
      <c r="AA98" s="73">
        <f>SUM($AK98:BI98)/AA$57</f>
        <v>149.55391114111998</v>
      </c>
      <c r="AB98" s="73">
        <f>SUM($AK98:BJ98)/AB$57</f>
        <v>150.22799148184615</v>
      </c>
      <c r="AC98" s="73">
        <f>SUM($AK98:BK98)/AC$57</f>
        <v>153.2217695751111</v>
      </c>
      <c r="AD98" s="73">
        <f>SUM($AK98:BL98)/AD$57</f>
        <v>158.28670637599998</v>
      </c>
      <c r="AE98" s="73">
        <f>SUM($AK98:BM98)/AE$57</f>
        <v>165.20854408717241</v>
      </c>
      <c r="AF98" s="73">
        <f>SUM($AK98:BN98)/AF$57</f>
        <v>173.80159261759999</v>
      </c>
      <c r="AJ98" s="74" t="s">
        <v>112</v>
      </c>
      <c r="AK98" s="73">
        <v>390.198889264</v>
      </c>
      <c r="AL98" s="73">
        <v>364.2992595093333</v>
      </c>
      <c r="AM98" s="73">
        <v>338.39962975466665</v>
      </c>
      <c r="AN98" s="73">
        <v>312.5</v>
      </c>
      <c r="AO98" s="73">
        <v>260.95</v>
      </c>
      <c r="AP98" s="73">
        <v>209.39999999999998</v>
      </c>
      <c r="AQ98" s="73">
        <v>153.69999999999996</v>
      </c>
      <c r="AR98" s="73">
        <v>97.999999999999943</v>
      </c>
      <c r="AS98" s="73">
        <v>81.299999999999969</v>
      </c>
      <c r="AT98" s="73">
        <v>64.599999999999994</v>
      </c>
      <c r="AU98" s="73">
        <v>69.97999999999999</v>
      </c>
      <c r="AV98" s="73">
        <v>75.359999999999985</v>
      </c>
      <c r="AW98" s="73">
        <v>80.739999999999995</v>
      </c>
      <c r="AX98" s="73">
        <v>86.12</v>
      </c>
      <c r="AY98" s="73">
        <v>91.5</v>
      </c>
      <c r="AZ98" s="73">
        <v>95.97999999999999</v>
      </c>
      <c r="BA98" s="73">
        <v>100.46</v>
      </c>
      <c r="BB98" s="73">
        <v>104.94</v>
      </c>
      <c r="BC98" s="73">
        <v>109.42</v>
      </c>
      <c r="BD98" s="73">
        <v>113.9</v>
      </c>
      <c r="BE98" s="73">
        <v>111.74</v>
      </c>
      <c r="BF98" s="73">
        <v>109.58</v>
      </c>
      <c r="BG98" s="73">
        <v>107.42</v>
      </c>
      <c r="BH98" s="73">
        <v>105.25999999999999</v>
      </c>
      <c r="BI98" s="73">
        <v>103.10000000000007</v>
      </c>
      <c r="BJ98" s="73">
        <v>167.08000000000004</v>
      </c>
      <c r="BK98" s="73">
        <v>231.06000000000003</v>
      </c>
      <c r="BL98" s="73">
        <v>295.03999999999996</v>
      </c>
      <c r="BM98" s="73">
        <v>359.02</v>
      </c>
      <c r="BN98" s="73">
        <v>423</v>
      </c>
    </row>
    <row r="99" spans="2:66" x14ac:dyDescent="0.35">
      <c r="B99" s="74" t="s">
        <v>113</v>
      </c>
      <c r="C99" s="73">
        <f t="shared" si="1"/>
        <v>712.68193603199995</v>
      </c>
      <c r="D99" s="73">
        <f>SUM($AK99:AL99)/D$57</f>
        <v>656.05161335999992</v>
      </c>
      <c r="E99" s="73">
        <f>SUM($AK99:AM99)/E$57</f>
        <v>599.42129068799989</v>
      </c>
      <c r="F99" s="73">
        <f>SUM($AK99:AN99)/F$57</f>
        <v>542.79096801599997</v>
      </c>
      <c r="G99" s="73">
        <f>SUM($AK99:AO99)/G$57</f>
        <v>498.64277441279989</v>
      </c>
      <c r="H99" s="73">
        <f>SUM($AK99:AP99)/H$57</f>
        <v>460.73564534399992</v>
      </c>
      <c r="I99" s="73">
        <f>SUM($AK99:AQ99)/I$57</f>
        <v>427.78769600914273</v>
      </c>
      <c r="J99" s="73">
        <f>SUM($AK99:AR99)/J$57</f>
        <v>397.93923400799991</v>
      </c>
      <c r="K99" s="73">
        <f>SUM($AK99:AS99)/K$57</f>
        <v>373.01820800711107</v>
      </c>
      <c r="L99" s="73">
        <f>SUM($AK99:AT99)/L$57</f>
        <v>351.54638720639997</v>
      </c>
      <c r="M99" s="73">
        <f>SUM($AK99:AU99)/M$57</f>
        <v>334.73671564218176</v>
      </c>
      <c r="N99" s="73">
        <f>SUM($AK99:AV99)/N$57</f>
        <v>321.42365600533327</v>
      </c>
      <c r="O99" s="73">
        <f>SUM($AK99:AW99)/O$57</f>
        <v>310.80029785107689</v>
      </c>
      <c r="P99" s="73">
        <f>SUM($AK99:AX99)/P$57</f>
        <v>302.290276576</v>
      </c>
      <c r="Q99" s="73">
        <f>SUM($AK99:AY99)/Q$57</f>
        <v>295.47092480426664</v>
      </c>
      <c r="R99" s="73">
        <f>SUM($AK99:AZ99)/R$57</f>
        <v>290.02899200399997</v>
      </c>
      <c r="S99" s="73">
        <f>SUM($AK99:BA99)/S$57</f>
        <v>285.72140423905881</v>
      </c>
      <c r="T99" s="73">
        <f>SUM($AK99:BB99)/T$57</f>
        <v>282.35910400355556</v>
      </c>
      <c r="U99" s="73">
        <f>SUM($AK99:BC99)/U$57</f>
        <v>279.79283537178947</v>
      </c>
      <c r="V99" s="73">
        <f>SUM($AK99:BD99)/V$57</f>
        <v>277.90319360320001</v>
      </c>
      <c r="W99" s="73">
        <f>SUM($AK99:BE99)/W$57</f>
        <v>276.14589866971426</v>
      </c>
      <c r="X99" s="73">
        <f>SUM($AK99:BF99)/X$57</f>
        <v>274.50290327563636</v>
      </c>
      <c r="Y99" s="73">
        <f>SUM($AK99:BG99)/Y$57</f>
        <v>272.9592987853913</v>
      </c>
      <c r="Z99" s="73">
        <f>SUM($AK99:BH99)/Z$57</f>
        <v>271.50266133600002</v>
      </c>
      <c r="AA99" s="73">
        <f>SUM($AK99:BI99)/AA$57</f>
        <v>270.12255488256</v>
      </c>
      <c r="AB99" s="73">
        <f>SUM($AK99:BJ99)/AB$57</f>
        <v>270.82630277169233</v>
      </c>
      <c r="AC99" s="73">
        <f>SUM($AK99:BK99)/AC$57</f>
        <v>273.38236563200002</v>
      </c>
      <c r="AD99" s="73">
        <f>SUM($AK99:BL99)/AD$57</f>
        <v>277.59228114514286</v>
      </c>
      <c r="AE99" s="73">
        <f>SUM($AK99:BM99)/AE$57</f>
        <v>283.28496110565521</v>
      </c>
      <c r="AF99" s="73">
        <f>SUM($AK99:BN99)/AF$57</f>
        <v>290.31212906880006</v>
      </c>
      <c r="AJ99" s="74" t="s">
        <v>113</v>
      </c>
      <c r="AK99" s="73">
        <v>712.68193603199995</v>
      </c>
      <c r="AL99" s="73">
        <v>599.42129068799989</v>
      </c>
      <c r="AM99" s="73">
        <v>486.16064534399993</v>
      </c>
      <c r="AN99" s="73">
        <v>372.89999999999992</v>
      </c>
      <c r="AO99" s="73">
        <v>322.04999999999995</v>
      </c>
      <c r="AP99" s="73">
        <v>271.19999999999993</v>
      </c>
      <c r="AQ99" s="73">
        <v>230.09999999999997</v>
      </c>
      <c r="AR99" s="73">
        <v>189.00000000000003</v>
      </c>
      <c r="AS99" s="73">
        <v>173.65000000000003</v>
      </c>
      <c r="AT99" s="73">
        <v>158.30000000000004</v>
      </c>
      <c r="AU99" s="73">
        <v>166.64000000000001</v>
      </c>
      <c r="AV99" s="73">
        <v>174.98000000000002</v>
      </c>
      <c r="AW99" s="73">
        <v>183.32000000000002</v>
      </c>
      <c r="AX99" s="73">
        <v>191.66000000000003</v>
      </c>
      <c r="AY99" s="73">
        <v>200.00000000000003</v>
      </c>
      <c r="AZ99" s="73">
        <v>208.4</v>
      </c>
      <c r="BA99" s="73">
        <v>216.8</v>
      </c>
      <c r="BB99" s="73">
        <v>225.20000000000002</v>
      </c>
      <c r="BC99" s="73">
        <v>233.60000000000002</v>
      </c>
      <c r="BD99" s="73">
        <v>242</v>
      </c>
      <c r="BE99" s="73">
        <v>241</v>
      </c>
      <c r="BF99" s="73">
        <v>240</v>
      </c>
      <c r="BG99" s="73">
        <v>239</v>
      </c>
      <c r="BH99" s="73">
        <v>238</v>
      </c>
      <c r="BI99" s="73">
        <v>237.00000000000003</v>
      </c>
      <c r="BJ99" s="73">
        <v>288.42</v>
      </c>
      <c r="BK99" s="73">
        <v>339.84000000000003</v>
      </c>
      <c r="BL99" s="73">
        <v>391.26</v>
      </c>
      <c r="BM99" s="73">
        <v>442.67999999999995</v>
      </c>
      <c r="BN99" s="73">
        <v>494.09999999999997</v>
      </c>
    </row>
    <row r="100" spans="2:66" x14ac:dyDescent="0.35">
      <c r="B100" s="74" t="s">
        <v>114</v>
      </c>
      <c r="C100" s="73">
        <f t="shared" si="1"/>
        <v>272.85690682400002</v>
      </c>
      <c r="D100" s="73">
        <f>SUM($AK100:AL100)/D$57</f>
        <v>292.96408902000002</v>
      </c>
      <c r="E100" s="73">
        <f>SUM($AK100:AM100)/E$57</f>
        <v>313.07127121600001</v>
      </c>
      <c r="F100" s="73">
        <f>SUM($AK100:AN100)/F$57</f>
        <v>333.17845341200001</v>
      </c>
      <c r="G100" s="73">
        <f>SUM($AK100:AO100)/G$57</f>
        <v>336.2727627296</v>
      </c>
      <c r="H100" s="73">
        <f>SUM($AK100:AP100)/H$57</f>
        <v>330.860635608</v>
      </c>
      <c r="I100" s="73">
        <f>SUM($AK100:AQ100)/I$57</f>
        <v>322.38054480685707</v>
      </c>
      <c r="J100" s="73">
        <f>SUM($AK100:AR100)/J$57</f>
        <v>311.98297670599993</v>
      </c>
      <c r="K100" s="73">
        <f>SUM($AK100:AS100)/K$57</f>
        <v>304.04597929422221</v>
      </c>
      <c r="L100" s="73">
        <f>SUM($AK100:AT100)/L$57</f>
        <v>297.8313813648</v>
      </c>
      <c r="M100" s="73">
        <f>SUM($AK100:AU100)/M$57</f>
        <v>292.44852851345451</v>
      </c>
      <c r="N100" s="73">
        <f>SUM($AK100:AV100)/N$57</f>
        <v>287.68948447066663</v>
      </c>
      <c r="O100" s="73">
        <f>SUM($AK100:AW100)/O$57</f>
        <v>283.41029335753842</v>
      </c>
      <c r="P100" s="73">
        <f>SUM($AK100:AX100)/P$57</f>
        <v>279.50812954628572</v>
      </c>
      <c r="Q100" s="73">
        <f>SUM($AK100:AY100)/Q$57</f>
        <v>275.90758757653333</v>
      </c>
      <c r="R100" s="73">
        <f>SUM($AK100:AZ100)/R$57</f>
        <v>271.88211335300002</v>
      </c>
      <c r="S100" s="73">
        <f>SUM($AK100:BA100)/S$57</f>
        <v>267.50669492047064</v>
      </c>
      <c r="T100" s="73">
        <f>SUM($AK100:BB100)/T$57</f>
        <v>262.83965631377782</v>
      </c>
      <c r="U100" s="73">
        <f>SUM($AK100:BC100)/U$57</f>
        <v>257.92704282357897</v>
      </c>
      <c r="V100" s="73">
        <f>SUM($AK100:BD100)/V$57</f>
        <v>252.80569068240001</v>
      </c>
      <c r="W100" s="73">
        <f>SUM($AK100:BE100)/W$57</f>
        <v>247.33208636419047</v>
      </c>
      <c r="X100" s="73">
        <f>SUM($AK100:BF100)/X$57</f>
        <v>241.55426425672729</v>
      </c>
      <c r="Y100" s="73">
        <f>SUM($AK100:BG100)/Y$57</f>
        <v>235.51190494121741</v>
      </c>
      <c r="Z100" s="73">
        <f>SUM($AK100:BH100)/Z$57</f>
        <v>229.23807556866666</v>
      </c>
      <c r="AA100" s="73">
        <f>SUM($AK100:BI100)/AA$57</f>
        <v>222.76055254592001</v>
      </c>
      <c r="AB100" s="73">
        <f>SUM($AK100:BJ100)/AB$57</f>
        <v>216.26360821723077</v>
      </c>
      <c r="AC100" s="73">
        <f>SUM($AK100:BK100)/AC$57</f>
        <v>209.7494005054815</v>
      </c>
      <c r="AD100" s="73">
        <f>SUM($AK100:BL100)/AD$57</f>
        <v>203.21977905885714</v>
      </c>
      <c r="AE100" s="73">
        <f>SUM($AK100:BM100)/AE$57</f>
        <v>196.67633840165519</v>
      </c>
      <c r="AF100" s="73">
        <f>SUM($AK100:BN100)/AF$57</f>
        <v>190.12046045493335</v>
      </c>
      <c r="AJ100" s="74" t="s">
        <v>114</v>
      </c>
      <c r="AK100" s="73">
        <v>272.85690682400002</v>
      </c>
      <c r="AL100" s="73">
        <v>313.07127121600001</v>
      </c>
      <c r="AM100" s="73">
        <v>353.28563560800001</v>
      </c>
      <c r="AN100" s="73">
        <v>393.5</v>
      </c>
      <c r="AO100" s="73">
        <v>348.65</v>
      </c>
      <c r="AP100" s="73">
        <v>303.8</v>
      </c>
      <c r="AQ100" s="73">
        <v>271.5</v>
      </c>
      <c r="AR100" s="73">
        <v>239.19999999999993</v>
      </c>
      <c r="AS100" s="73">
        <v>240.54999999999995</v>
      </c>
      <c r="AT100" s="73">
        <v>241.89999999999998</v>
      </c>
      <c r="AU100" s="73">
        <v>238.61999999999998</v>
      </c>
      <c r="AV100" s="73">
        <v>235.34</v>
      </c>
      <c r="AW100" s="73">
        <v>232.06</v>
      </c>
      <c r="AX100" s="73">
        <v>228.78</v>
      </c>
      <c r="AY100" s="73">
        <v>225.5</v>
      </c>
      <c r="AZ100" s="73">
        <v>211.5</v>
      </c>
      <c r="BA100" s="73">
        <v>197.5</v>
      </c>
      <c r="BB100" s="73">
        <v>183.5</v>
      </c>
      <c r="BC100" s="73">
        <v>169.5</v>
      </c>
      <c r="BD100" s="73">
        <v>155.50000000000003</v>
      </c>
      <c r="BE100" s="73">
        <v>137.86000000000001</v>
      </c>
      <c r="BF100" s="73">
        <v>120.22000000000003</v>
      </c>
      <c r="BG100" s="73">
        <v>102.58000000000001</v>
      </c>
      <c r="BH100" s="73">
        <v>84.94</v>
      </c>
      <c r="BI100" s="73">
        <v>67.3</v>
      </c>
      <c r="BJ100" s="73">
        <v>53.839999999999996</v>
      </c>
      <c r="BK100" s="73">
        <v>40.379999999999995</v>
      </c>
      <c r="BL100" s="73">
        <v>26.92</v>
      </c>
      <c r="BM100" s="73">
        <v>13.460000000000008</v>
      </c>
      <c r="BN100" s="73">
        <v>0</v>
      </c>
    </row>
    <row r="101" spans="2:66" x14ac:dyDescent="0.35">
      <c r="B101" s="74" t="s">
        <v>115</v>
      </c>
      <c r="C101" s="73">
        <f t="shared" si="1"/>
        <v>20.336343727999996</v>
      </c>
      <c r="D101" s="73">
        <f>SUM($AK101:AL101)/D$57</f>
        <v>51.513619773333332</v>
      </c>
      <c r="E101" s="73">
        <f>SUM($AK101:AM101)/E$57</f>
        <v>82.690895818666675</v>
      </c>
      <c r="F101" s="73">
        <f>SUM($AK101:AN101)/F$57</f>
        <v>113.868171864</v>
      </c>
      <c r="G101" s="73">
        <f>SUM($AK101:AO101)/G$57</f>
        <v>130.4845374912</v>
      </c>
      <c r="H101" s="73">
        <f>SUM($AK101:AP101)/H$57</f>
        <v>139.82044790933332</v>
      </c>
      <c r="I101" s="73">
        <f>SUM($AK101:AQ101)/I$57</f>
        <v>145.08181249371427</v>
      </c>
      <c r="J101" s="73">
        <f>SUM($AK101:AR101)/J$57</f>
        <v>147.796585932</v>
      </c>
      <c r="K101" s="73">
        <f>SUM($AK101:AS101)/K$57</f>
        <v>149.32474305066665</v>
      </c>
      <c r="L101" s="73">
        <f>SUM($AK101:AT101)/L$57</f>
        <v>150.0222687456</v>
      </c>
      <c r="M101" s="73">
        <f>SUM($AK101:AU101)/M$57</f>
        <v>150.44024431418183</v>
      </c>
      <c r="N101" s="73">
        <f>SUM($AK101:AV101)/N$57</f>
        <v>150.64855728800001</v>
      </c>
      <c r="O101" s="73">
        <f>SUM($AK101:AW101)/O$57</f>
        <v>150.69559134276923</v>
      </c>
      <c r="P101" s="73">
        <f>SUM($AK101:AX101)/P$57</f>
        <v>150.61590624685715</v>
      </c>
      <c r="Q101" s="73">
        <f>SUM($AK101:AY101)/Q$57</f>
        <v>150.43484583040001</v>
      </c>
      <c r="R101" s="73">
        <f>SUM($AK101:AZ101)/R$57</f>
        <v>150.26641796600001</v>
      </c>
      <c r="S101" s="73">
        <f>SUM($AK101:BA101)/S$57</f>
        <v>150.10839337976472</v>
      </c>
      <c r="T101" s="73">
        <f>SUM($AK101:BB101)/T$57</f>
        <v>149.95903819200001</v>
      </c>
      <c r="U101" s="73">
        <f>SUM($AK101:BC101)/U$57</f>
        <v>149.8169835503158</v>
      </c>
      <c r="V101" s="73">
        <f>SUM($AK101:BD101)/V$57</f>
        <v>149.68113437280002</v>
      </c>
      <c r="W101" s="73">
        <f>SUM($AK101:BE101)/W$57</f>
        <v>149.6029851169524</v>
      </c>
      <c r="X101" s="73">
        <f>SUM($AK101:BF101)/X$57</f>
        <v>149.57466761163639</v>
      </c>
      <c r="Y101" s="73">
        <f>SUM($AK101:BG101)/Y$57</f>
        <v>149.58968206330437</v>
      </c>
      <c r="Z101" s="73">
        <f>SUM($AK101:BH101)/Z$57</f>
        <v>149.64261197733336</v>
      </c>
      <c r="AA101" s="73">
        <f>SUM($AK101:BI101)/AA$57</f>
        <v>149.72890749824003</v>
      </c>
      <c r="AB101" s="73">
        <f>SUM($AK101:BJ101)/AB$57</f>
        <v>149.73394951753849</v>
      </c>
      <c r="AC101" s="73">
        <f>SUM($AK101:BK101)/AC$57</f>
        <v>149.66676620207411</v>
      </c>
      <c r="AD101" s="73">
        <f>SUM($AK101:BL101)/AD$57</f>
        <v>149.53509598057144</v>
      </c>
      <c r="AE101" s="73">
        <f>SUM($AK101:BM101)/AE$57</f>
        <v>149.34560991227588</v>
      </c>
      <c r="AF101" s="73">
        <f>SUM($AK101:BN101)/AF$57</f>
        <v>149.1040895818667</v>
      </c>
      <c r="AJ101" s="74" t="s">
        <v>115</v>
      </c>
      <c r="AK101" s="73">
        <v>20.336343727999996</v>
      </c>
      <c r="AL101" s="73">
        <v>82.690895818666661</v>
      </c>
      <c r="AM101" s="73">
        <v>145.04544790933335</v>
      </c>
      <c r="AN101" s="73">
        <v>207.39999999999998</v>
      </c>
      <c r="AO101" s="73">
        <v>196.95</v>
      </c>
      <c r="AP101" s="73">
        <v>186.49999999999994</v>
      </c>
      <c r="AQ101" s="73">
        <v>176.64999999999998</v>
      </c>
      <c r="AR101" s="73">
        <v>166.79999999999998</v>
      </c>
      <c r="AS101" s="73">
        <v>161.55000000000001</v>
      </c>
      <c r="AT101" s="73">
        <v>156.30000000000001</v>
      </c>
      <c r="AU101" s="73">
        <v>154.62</v>
      </c>
      <c r="AV101" s="73">
        <v>152.94000000000003</v>
      </c>
      <c r="AW101" s="73">
        <v>151.26000000000002</v>
      </c>
      <c r="AX101" s="73">
        <v>149.58000000000001</v>
      </c>
      <c r="AY101" s="73">
        <v>147.9</v>
      </c>
      <c r="AZ101" s="73">
        <v>147.74</v>
      </c>
      <c r="BA101" s="73">
        <v>147.57999999999998</v>
      </c>
      <c r="BB101" s="73">
        <v>147.41999999999999</v>
      </c>
      <c r="BC101" s="73">
        <v>147.26</v>
      </c>
      <c r="BD101" s="73">
        <v>147.09999999999997</v>
      </c>
      <c r="BE101" s="73">
        <v>148.03999999999996</v>
      </c>
      <c r="BF101" s="73">
        <v>148.97999999999999</v>
      </c>
      <c r="BG101" s="73">
        <v>149.91999999999999</v>
      </c>
      <c r="BH101" s="73">
        <v>150.85999999999999</v>
      </c>
      <c r="BI101" s="73">
        <v>151.79999999999998</v>
      </c>
      <c r="BJ101" s="73">
        <v>149.85999999999999</v>
      </c>
      <c r="BK101" s="73">
        <v>147.91999999999999</v>
      </c>
      <c r="BL101" s="73">
        <v>145.97999999999999</v>
      </c>
      <c r="BM101" s="73">
        <v>144.04</v>
      </c>
      <c r="BN101" s="73">
        <v>142.1</v>
      </c>
    </row>
    <row r="102" spans="2:66" x14ac:dyDescent="0.35">
      <c r="B102" s="74" t="s">
        <v>116</v>
      </c>
      <c r="C102" s="73">
        <f t="shared" si="1"/>
        <v>92.058310767999998</v>
      </c>
      <c r="D102" s="73">
        <f>SUM($AK102:AL102)/D$57</f>
        <v>123.88192563999999</v>
      </c>
      <c r="E102" s="73">
        <f>SUM($AK102:AM102)/E$57</f>
        <v>155.705540512</v>
      </c>
      <c r="F102" s="73">
        <f>SUM($AK102:AN102)/F$57</f>
        <v>187.52915538399998</v>
      </c>
      <c r="G102" s="73">
        <f>SUM($AK102:AO102)/G$57</f>
        <v>197.78332430719996</v>
      </c>
      <c r="H102" s="73">
        <f>SUM($AK102:AP102)/H$57</f>
        <v>197.25277025599996</v>
      </c>
      <c r="I102" s="73">
        <f>SUM($AK102:AQ102)/I$57</f>
        <v>190.33808879085709</v>
      </c>
      <c r="J102" s="73">
        <f>SUM($AK102:AR102)/J$57</f>
        <v>179.43332769199995</v>
      </c>
      <c r="K102" s="73">
        <f>SUM($AK102:AS102)/K$57</f>
        <v>166.94629128177772</v>
      </c>
      <c r="L102" s="73">
        <f>SUM($AK102:AT102)/L$57</f>
        <v>153.35166215359996</v>
      </c>
      <c r="M102" s="73">
        <f>SUM($AK102:AU102)/M$57</f>
        <v>141.66514741236358</v>
      </c>
      <c r="N102" s="73">
        <f>SUM($AK102:AV102)/N$57</f>
        <v>131.40971846133328</v>
      </c>
      <c r="O102" s="73">
        <f>SUM($AK102:AW102)/O$57</f>
        <v>122.25512473353842</v>
      </c>
      <c r="P102" s="73">
        <f>SUM($AK102:AX102)/P$57</f>
        <v>113.96547296685711</v>
      </c>
      <c r="Q102" s="73">
        <f>SUM($AK102:AY102)/Q$57</f>
        <v>106.36777476906664</v>
      </c>
      <c r="R102" s="73">
        <f>SUM($AK102:AZ102)/R$57</f>
        <v>99.719788845999972</v>
      </c>
      <c r="S102" s="73">
        <f>SUM($AK102:BA102)/S$57</f>
        <v>93.853918913882325</v>
      </c>
      <c r="T102" s="73">
        <f>SUM($AK102:BB102)/T$57</f>
        <v>88.63981230755553</v>
      </c>
      <c r="U102" s="73">
        <f>SUM($AK102:BC102)/U$57</f>
        <v>83.974559028210507</v>
      </c>
      <c r="V102" s="73">
        <f>SUM($AK102:BD102)/V$57</f>
        <v>79.775831076799975</v>
      </c>
      <c r="W102" s="73">
        <f>SUM($AK102:BE102)/W$57</f>
        <v>75.976981977904742</v>
      </c>
      <c r="X102" s="73">
        <f>SUM($AK102:BF102)/X$57</f>
        <v>72.523482797090892</v>
      </c>
      <c r="Y102" s="73">
        <f>SUM($AK102:BG102)/Y$57</f>
        <v>69.370287892869541</v>
      </c>
      <c r="Z102" s="73">
        <f>SUM($AK102:BH102)/Z$57</f>
        <v>66.479859230666648</v>
      </c>
      <c r="AA102" s="73">
        <f>SUM($AK102:BI102)/AA$57</f>
        <v>63.82066486143998</v>
      </c>
      <c r="AB102" s="73">
        <f>SUM($AK102:BJ102)/AB$57</f>
        <v>61.366023905230755</v>
      </c>
      <c r="AC102" s="73">
        <f>SUM($AK102:BK102)/AC$57</f>
        <v>59.093208205037023</v>
      </c>
      <c r="AD102" s="73">
        <f>SUM($AK102:BL102)/AD$57</f>
        <v>56.982736483428553</v>
      </c>
      <c r="AE102" s="73">
        <f>SUM($AK102:BM102)/AE$57</f>
        <v>55.017814535724121</v>
      </c>
      <c r="AF102" s="73">
        <f>SUM($AK102:BN102)/AF$57</f>
        <v>53.183887384533321</v>
      </c>
      <c r="AJ102" s="74" t="s">
        <v>116</v>
      </c>
      <c r="AK102" s="73">
        <v>92.058310767999998</v>
      </c>
      <c r="AL102" s="73">
        <v>155.705540512</v>
      </c>
      <c r="AM102" s="73">
        <v>219.35277025599999</v>
      </c>
      <c r="AN102" s="73">
        <v>283</v>
      </c>
      <c r="AO102" s="73">
        <v>238.8</v>
      </c>
      <c r="AP102" s="73">
        <v>194.6</v>
      </c>
      <c r="AQ102" s="73">
        <v>148.85</v>
      </c>
      <c r="AR102" s="73">
        <v>103.1</v>
      </c>
      <c r="AS102" s="73">
        <v>67.05</v>
      </c>
      <c r="AT102" s="73">
        <v>30.999999999999996</v>
      </c>
      <c r="AU102" s="73">
        <v>24.799999999999997</v>
      </c>
      <c r="AV102" s="73">
        <v>18.599999999999998</v>
      </c>
      <c r="AW102" s="73">
        <v>12.399999999999999</v>
      </c>
      <c r="AX102" s="73">
        <v>6.1999999999999993</v>
      </c>
      <c r="AY102" s="73">
        <v>0</v>
      </c>
      <c r="AZ102" s="73">
        <v>0</v>
      </c>
      <c r="BA102" s="73">
        <v>0</v>
      </c>
      <c r="BB102" s="73">
        <v>0</v>
      </c>
      <c r="BC102" s="73">
        <v>0</v>
      </c>
      <c r="BD102" s="73">
        <v>0</v>
      </c>
      <c r="BE102" s="73">
        <v>0</v>
      </c>
      <c r="BF102" s="73">
        <v>0</v>
      </c>
      <c r="BG102" s="73">
        <v>0</v>
      </c>
      <c r="BH102" s="73">
        <v>0</v>
      </c>
      <c r="BI102" s="73">
        <v>0</v>
      </c>
      <c r="BJ102" s="73">
        <v>0</v>
      </c>
      <c r="BK102" s="73">
        <v>0</v>
      </c>
      <c r="BL102" s="73">
        <v>0</v>
      </c>
      <c r="BM102" s="73">
        <v>0</v>
      </c>
      <c r="BN102" s="73">
        <v>0</v>
      </c>
    </row>
    <row r="103" spans="2:66" x14ac:dyDescent="0.35">
      <c r="B103" s="74" t="s">
        <v>117</v>
      </c>
      <c r="C103" s="73">
        <f t="shared" si="1"/>
        <v>578.29940933599983</v>
      </c>
      <c r="D103" s="73">
        <f>SUM($AK103:AL103)/D$57</f>
        <v>544.86617444666649</v>
      </c>
      <c r="E103" s="73">
        <f>SUM($AK103:AM103)/E$57</f>
        <v>511.43293955733316</v>
      </c>
      <c r="F103" s="73">
        <f>SUM($AK103:AN103)/F$57</f>
        <v>477.99970466799982</v>
      </c>
      <c r="G103" s="73">
        <f>SUM($AK103:AO103)/G$57</f>
        <v>451.77976373439986</v>
      </c>
      <c r="H103" s="73">
        <f>SUM($AK103:AP103)/H$57</f>
        <v>429.16646977866657</v>
      </c>
      <c r="I103" s="73">
        <f>SUM($AK103:AQ103)/I$57</f>
        <v>409.6141169531428</v>
      </c>
      <c r="J103" s="73">
        <f>SUM($AK103:AR103)/J$57</f>
        <v>391.97485233399993</v>
      </c>
      <c r="K103" s="73">
        <f>SUM($AK103:AS103)/K$57</f>
        <v>378.10542429688883</v>
      </c>
      <c r="L103" s="73">
        <f>SUM($AK103:AT103)/L$57</f>
        <v>366.87488186719997</v>
      </c>
      <c r="M103" s="73">
        <f>SUM($AK103:AU103)/M$57</f>
        <v>357.97534715199998</v>
      </c>
      <c r="N103" s="73">
        <f>SUM($AK103:AV103)/N$57</f>
        <v>350.82406822266665</v>
      </c>
      <c r="O103" s="73">
        <f>SUM($AK103:AW103)/O$57</f>
        <v>345.0176014363077</v>
      </c>
      <c r="P103" s="73">
        <f>SUM($AK103:AX103)/P$57</f>
        <v>340.26777276228574</v>
      </c>
      <c r="Q103" s="73">
        <f>SUM($AK103:AY103)/Q$57</f>
        <v>336.36325457813331</v>
      </c>
      <c r="R103" s="73">
        <f>SUM($AK103:AZ103)/R$57</f>
        <v>333.11055116699998</v>
      </c>
      <c r="S103" s="73">
        <f>SUM($AK103:BA103)/S$57</f>
        <v>330.39463639247055</v>
      </c>
      <c r="T103" s="73">
        <f>SUM($AK103:BB103)/T$57</f>
        <v>328.12604548177774</v>
      </c>
      <c r="U103" s="73">
        <f>SUM($AK103:BC103)/U$57</f>
        <v>326.2341483511579</v>
      </c>
      <c r="V103" s="73">
        <f>SUM($AK103:BD103)/V$57</f>
        <v>324.66244093360001</v>
      </c>
      <c r="W103" s="73">
        <f>SUM($AK103:BE103)/W$57</f>
        <v>323.33565803200003</v>
      </c>
      <c r="X103" s="73">
        <f>SUM($AK103:BF103)/X$57</f>
        <v>322.22040084872731</v>
      </c>
      <c r="Y103" s="73">
        <f>SUM($AK103:BG103)/Y$57</f>
        <v>321.2890790726957</v>
      </c>
      <c r="Z103" s="73">
        <f>SUM($AK103:BH103)/Z$57</f>
        <v>320.51870077800004</v>
      </c>
      <c r="AA103" s="73">
        <f>SUM($AK103:BI103)/AA$57</f>
        <v>319.88995274688006</v>
      </c>
      <c r="AB103" s="73">
        <f>SUM($AK103:BJ103)/AB$57</f>
        <v>320.47264687200004</v>
      </c>
      <c r="AC103" s="73">
        <f>SUM($AK103:BK103)/AC$57</f>
        <v>322.13217846933338</v>
      </c>
      <c r="AD103" s="73">
        <f>SUM($AK103:BL103)/AD$57</f>
        <v>324.75317209542862</v>
      </c>
      <c r="AE103" s="73">
        <f>SUM($AK103:BM103)/AE$57</f>
        <v>328.23616616110354</v>
      </c>
      <c r="AF103" s="73">
        <f>SUM($AK103:BN103)/AF$57</f>
        <v>332.49496062240007</v>
      </c>
      <c r="AJ103" s="74" t="s">
        <v>117</v>
      </c>
      <c r="AK103" s="73">
        <v>578.29940933599983</v>
      </c>
      <c r="AL103" s="73">
        <v>511.43293955733321</v>
      </c>
      <c r="AM103" s="73">
        <v>444.5664697786666</v>
      </c>
      <c r="AN103" s="73">
        <v>377.69999999999993</v>
      </c>
      <c r="AO103" s="73">
        <v>346.9</v>
      </c>
      <c r="AP103" s="73">
        <v>316.10000000000002</v>
      </c>
      <c r="AQ103" s="73">
        <v>292.3</v>
      </c>
      <c r="AR103" s="73">
        <v>268.49999999999994</v>
      </c>
      <c r="AS103" s="73">
        <v>267.14999999999998</v>
      </c>
      <c r="AT103" s="73">
        <v>265.8</v>
      </c>
      <c r="AU103" s="73">
        <v>268.98</v>
      </c>
      <c r="AV103" s="73">
        <v>272.16000000000003</v>
      </c>
      <c r="AW103" s="73">
        <v>275.34000000000003</v>
      </c>
      <c r="AX103" s="73">
        <v>278.52000000000004</v>
      </c>
      <c r="AY103" s="73">
        <v>281.70000000000005</v>
      </c>
      <c r="AZ103" s="73">
        <v>284.32000000000005</v>
      </c>
      <c r="BA103" s="73">
        <v>286.94</v>
      </c>
      <c r="BB103" s="73">
        <v>289.56</v>
      </c>
      <c r="BC103" s="73">
        <v>292.18</v>
      </c>
      <c r="BD103" s="73">
        <v>294.8</v>
      </c>
      <c r="BE103" s="73">
        <v>296.8</v>
      </c>
      <c r="BF103" s="73">
        <v>298.8</v>
      </c>
      <c r="BG103" s="73">
        <v>300.8</v>
      </c>
      <c r="BH103" s="73">
        <v>302.8</v>
      </c>
      <c r="BI103" s="73">
        <v>304.8</v>
      </c>
      <c r="BJ103" s="73">
        <v>335.03999999999996</v>
      </c>
      <c r="BK103" s="73">
        <v>365.28</v>
      </c>
      <c r="BL103" s="73">
        <v>395.52</v>
      </c>
      <c r="BM103" s="73">
        <v>425.76</v>
      </c>
      <c r="BN103" s="73">
        <v>456</v>
      </c>
    </row>
    <row r="104" spans="2:66" x14ac:dyDescent="0.35">
      <c r="B104" s="74" t="s">
        <v>118</v>
      </c>
      <c r="C104" s="73">
        <f t="shared" si="1"/>
        <v>888.75682499999994</v>
      </c>
      <c r="D104" s="73">
        <f>SUM($AK104:AL104)/D$57</f>
        <v>816.44735416666663</v>
      </c>
      <c r="E104" s="73">
        <f>SUM($AK104:AM104)/E$57</f>
        <v>744.13788333333321</v>
      </c>
      <c r="F104" s="73">
        <f>SUM($AK104:AN104)/F$57</f>
        <v>671.82841249999979</v>
      </c>
      <c r="G104" s="73">
        <f>SUM($AK104:AO104)/G$57</f>
        <v>626.22272999999984</v>
      </c>
      <c r="H104" s="73">
        <f>SUM($AK104:AP104)/H$57</f>
        <v>593.96894166666652</v>
      </c>
      <c r="I104" s="73">
        <f>SUM($AK104:AQ104)/I$57</f>
        <v>567.76623571428559</v>
      </c>
      <c r="J104" s="73">
        <f>SUM($AK104:AR104)/J$57</f>
        <v>545.34545624999987</v>
      </c>
      <c r="K104" s="73">
        <f>SUM($AK104:AS104)/K$57</f>
        <v>527.7792944444443</v>
      </c>
      <c r="L104" s="73">
        <f>SUM($AK104:AT104)/L$57</f>
        <v>513.61136499999998</v>
      </c>
      <c r="M104" s="73">
        <f>SUM($AK104:AU104)/M$57</f>
        <v>502.21396818181807</v>
      </c>
      <c r="N104" s="73">
        <f>SUM($AK104:AV104)/N$57</f>
        <v>492.89447083333329</v>
      </c>
      <c r="O104" s="73">
        <f>SUM($AK104:AW104)/O$57</f>
        <v>485.17335769230766</v>
      </c>
      <c r="P104" s="73">
        <f>SUM($AK104:AX104)/P$57</f>
        <v>478.70811785714284</v>
      </c>
      <c r="Q104" s="73">
        <f>SUM($AK104:AY104)/Q$57</f>
        <v>473.24757666666665</v>
      </c>
      <c r="R104" s="73">
        <f>SUM($AK104:AZ104)/R$57</f>
        <v>468.66210312499999</v>
      </c>
      <c r="S104" s="73">
        <f>SUM($AK104:BA104)/S$57</f>
        <v>464.79727352941177</v>
      </c>
      <c r="T104" s="73">
        <f>SUM($AK104:BB104)/T$57</f>
        <v>461.53298055555558</v>
      </c>
      <c r="U104" s="73">
        <f>SUM($AK104:BC104)/U$57</f>
        <v>458.77440263157905</v>
      </c>
      <c r="V104" s="73">
        <f>SUM($AK104:BD104)/V$57</f>
        <v>456.44568250000009</v>
      </c>
      <c r="W104" s="73">
        <f>SUM($AK104:BE104)/W$57</f>
        <v>454.30826904761915</v>
      </c>
      <c r="X104" s="73">
        <f>SUM($AK104:BF104)/X$57</f>
        <v>452.33607500000011</v>
      </c>
      <c r="Y104" s="73">
        <f>SUM($AK104:BG104)/Y$57</f>
        <v>450.50755000000009</v>
      </c>
      <c r="Z104" s="73">
        <f>SUM($AK104:BH104)/Z$57</f>
        <v>448.80473541666674</v>
      </c>
      <c r="AA104" s="73">
        <f>SUM($AK104:BI104)/AA$57</f>
        <v>447.21254600000009</v>
      </c>
      <c r="AB104" s="73">
        <f>SUM($AK104:BJ104)/AB$57</f>
        <v>446.14667884615392</v>
      </c>
      <c r="AC104" s="73">
        <f>SUM($AK104:BK104)/AC$57</f>
        <v>445.54865370370379</v>
      </c>
      <c r="AD104" s="73">
        <f>SUM($AK104:BL104)/AD$57</f>
        <v>445.36834464285721</v>
      </c>
      <c r="AE104" s="73">
        <f>SUM($AK104:BM104)/AE$57</f>
        <v>445.56253965517249</v>
      </c>
      <c r="AF104" s="73">
        <f>SUM($AK104:BN104)/AF$57</f>
        <v>446.09378833333341</v>
      </c>
      <c r="AJ104" s="74" t="s">
        <v>118</v>
      </c>
      <c r="AK104" s="73">
        <v>888.75682499999994</v>
      </c>
      <c r="AL104" s="73">
        <v>744.13788333333321</v>
      </c>
      <c r="AM104" s="73">
        <v>599.51894166666648</v>
      </c>
      <c r="AN104" s="73">
        <v>454.89999999999986</v>
      </c>
      <c r="AO104" s="73">
        <v>443.79999999999995</v>
      </c>
      <c r="AP104" s="73">
        <v>432.69999999999993</v>
      </c>
      <c r="AQ104" s="73">
        <v>410.54999999999995</v>
      </c>
      <c r="AR104" s="73">
        <v>388.4</v>
      </c>
      <c r="AS104" s="73">
        <v>387.25</v>
      </c>
      <c r="AT104" s="73">
        <v>386.1</v>
      </c>
      <c r="AU104" s="73">
        <v>388.24</v>
      </c>
      <c r="AV104" s="73">
        <v>390.38000000000005</v>
      </c>
      <c r="AW104" s="73">
        <v>392.52000000000004</v>
      </c>
      <c r="AX104" s="73">
        <v>394.66</v>
      </c>
      <c r="AY104" s="73">
        <v>396.8</v>
      </c>
      <c r="AZ104" s="73">
        <v>399.88</v>
      </c>
      <c r="BA104" s="73">
        <v>402.96000000000004</v>
      </c>
      <c r="BB104" s="73">
        <v>406.04</v>
      </c>
      <c r="BC104" s="73">
        <v>409.12</v>
      </c>
      <c r="BD104" s="73">
        <v>412.20000000000005</v>
      </c>
      <c r="BE104" s="73">
        <v>411.56000000000006</v>
      </c>
      <c r="BF104" s="73">
        <v>410.92</v>
      </c>
      <c r="BG104" s="73">
        <v>410.28000000000003</v>
      </c>
      <c r="BH104" s="73">
        <v>409.64000000000004</v>
      </c>
      <c r="BI104" s="73">
        <v>409.00000000000006</v>
      </c>
      <c r="BJ104" s="73">
        <v>419.50000000000006</v>
      </c>
      <c r="BK104" s="73">
        <v>430</v>
      </c>
      <c r="BL104" s="73">
        <v>440.5</v>
      </c>
      <c r="BM104" s="73">
        <v>451</v>
      </c>
      <c r="BN104" s="73">
        <v>461.5</v>
      </c>
    </row>
    <row r="105" spans="2:66" x14ac:dyDescent="0.35">
      <c r="B105" s="74" t="s">
        <v>119</v>
      </c>
      <c r="C105" s="73">
        <f t="shared" si="1"/>
        <v>837.97447904799992</v>
      </c>
      <c r="D105" s="73">
        <f>SUM($AK105:AL105)/D$57</f>
        <v>763.59539920666657</v>
      </c>
      <c r="E105" s="73">
        <f>SUM($AK105:AM105)/E$57</f>
        <v>689.21631936533322</v>
      </c>
      <c r="F105" s="73">
        <f>SUM($AK105:AN105)/F$57</f>
        <v>614.83723952399987</v>
      </c>
      <c r="G105" s="73">
        <f>SUM($AK105:AO105)/G$57</f>
        <v>560.9597916191999</v>
      </c>
      <c r="H105" s="73">
        <f>SUM($AK105:AP105)/H$57</f>
        <v>517.33315968266652</v>
      </c>
      <c r="I105" s="73">
        <f>SUM($AK105:AQ105)/I$57</f>
        <v>479.8355654422856</v>
      </c>
      <c r="J105" s="73">
        <f>SUM($AK105:AR105)/J$57</f>
        <v>446.16861976199988</v>
      </c>
      <c r="K105" s="73">
        <f>SUM($AK105:AS105)/K$57</f>
        <v>417.88877312177766</v>
      </c>
      <c r="L105" s="73">
        <f>SUM($AK105:AT105)/L$57</f>
        <v>393.37989580959993</v>
      </c>
      <c r="M105" s="73">
        <f>SUM($AK105:AU105)/M$57</f>
        <v>373.77081437236359</v>
      </c>
      <c r="N105" s="73">
        <f>SUM($AK105:AV105)/N$57</f>
        <v>357.83657984133333</v>
      </c>
      <c r="O105" s="73">
        <f>SUM($AK105:AW105)/O$57</f>
        <v>344.72915062276923</v>
      </c>
      <c r="P105" s="73">
        <f>SUM($AK105:AX105)/P$57</f>
        <v>333.84278272114278</v>
      </c>
      <c r="Q105" s="73">
        <f>SUM($AK105:AY105)/Q$57</f>
        <v>324.73326387306662</v>
      </c>
      <c r="R105" s="73">
        <f>SUM($AK105:AZ105)/R$57</f>
        <v>317.24743488099995</v>
      </c>
      <c r="S105" s="73">
        <f>SUM($AK105:BA105)/S$57</f>
        <v>311.09876224094114</v>
      </c>
      <c r="T105" s="73">
        <f>SUM($AK105:BB105)/T$57</f>
        <v>306.06438656088881</v>
      </c>
      <c r="U105" s="73">
        <f>SUM($AK105:BC105)/U$57</f>
        <v>301.9683662155789</v>
      </c>
      <c r="V105" s="73">
        <f>SUM($AK105:BD105)/V$57</f>
        <v>298.66994790479993</v>
      </c>
      <c r="W105" s="73">
        <f>SUM($AK105:BE105)/W$57</f>
        <v>295.66375990933329</v>
      </c>
      <c r="X105" s="73">
        <f>SUM($AK105:BF105)/X$57</f>
        <v>292.90995264072723</v>
      </c>
      <c r="Y105" s="73">
        <f>SUM($AK105:BG105)/Y$57</f>
        <v>290.37560687373906</v>
      </c>
      <c r="Z105" s="73">
        <f>SUM($AK105:BH105)/Z$57</f>
        <v>288.03328992066662</v>
      </c>
      <c r="AA105" s="73">
        <f>SUM($AK105:BI105)/AA$57</f>
        <v>285.85995832383992</v>
      </c>
      <c r="AB105" s="73">
        <f>SUM($AK105:BJ105)/AB$57</f>
        <v>286.0684214652307</v>
      </c>
      <c r="AC105" s="73">
        <f>SUM($AK105:BK105)/AC$57</f>
        <v>288.39403548503697</v>
      </c>
      <c r="AD105" s="73">
        <f>SUM($AK105:BL105)/AD$57</f>
        <v>292.60996278914274</v>
      </c>
      <c r="AE105" s="73">
        <f>SUM($AK105:BM105)/AE$57</f>
        <v>298.52065372744818</v>
      </c>
      <c r="AF105" s="73">
        <f>SUM($AK105:BN105)/AF$57</f>
        <v>305.95663193653326</v>
      </c>
      <c r="AJ105" s="74" t="s">
        <v>119</v>
      </c>
      <c r="AK105" s="73">
        <v>837.97447904799992</v>
      </c>
      <c r="AL105" s="73">
        <v>689.21631936533322</v>
      </c>
      <c r="AM105" s="73">
        <v>540.45815968266663</v>
      </c>
      <c r="AN105" s="73">
        <v>391.69999999999993</v>
      </c>
      <c r="AO105" s="73">
        <v>345.45</v>
      </c>
      <c r="AP105" s="73">
        <v>299.19999999999993</v>
      </c>
      <c r="AQ105" s="73">
        <v>254.84999999999997</v>
      </c>
      <c r="AR105" s="73">
        <v>210.50000000000006</v>
      </c>
      <c r="AS105" s="73">
        <v>191.65000000000003</v>
      </c>
      <c r="AT105" s="73">
        <v>172.8</v>
      </c>
      <c r="AU105" s="73">
        <v>177.68</v>
      </c>
      <c r="AV105" s="73">
        <v>182.56</v>
      </c>
      <c r="AW105" s="73">
        <v>187.44</v>
      </c>
      <c r="AX105" s="73">
        <v>192.32</v>
      </c>
      <c r="AY105" s="73">
        <v>197.2</v>
      </c>
      <c r="AZ105" s="73">
        <v>204.96</v>
      </c>
      <c r="BA105" s="73">
        <v>212.72</v>
      </c>
      <c r="BB105" s="73">
        <v>220.48000000000002</v>
      </c>
      <c r="BC105" s="73">
        <v>228.24</v>
      </c>
      <c r="BD105" s="73">
        <v>236</v>
      </c>
      <c r="BE105" s="73">
        <v>235.54</v>
      </c>
      <c r="BF105" s="73">
        <v>235.08</v>
      </c>
      <c r="BG105" s="73">
        <v>234.62</v>
      </c>
      <c r="BH105" s="73">
        <v>234.16</v>
      </c>
      <c r="BI105" s="73">
        <v>233.70000000000002</v>
      </c>
      <c r="BJ105" s="73">
        <v>291.27999999999997</v>
      </c>
      <c r="BK105" s="73">
        <v>348.86</v>
      </c>
      <c r="BL105" s="73">
        <v>406.43999999999994</v>
      </c>
      <c r="BM105" s="73">
        <v>464.02</v>
      </c>
      <c r="BN105" s="73">
        <v>521.59999999999991</v>
      </c>
    </row>
  </sheetData>
  <mergeCells count="4">
    <mergeCell ref="B2:AF3"/>
    <mergeCell ref="B55:AF56"/>
    <mergeCell ref="AJ2:BN3"/>
    <mergeCell ref="AJ55:BN56"/>
  </mergeCells>
  <phoneticPr fontId="5" type="noConversion"/>
  <pageMargins left="0.7" right="0.7" top="0.75" bottom="0.75" header="0.3" footer="0.3"/>
  <ignoredErrors>
    <ignoredError sqref="D5:AF52 D58:AF10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Assessment Recommendations</vt:lpstr>
      <vt:lpstr>Emission Factors</vt:lpstr>
      <vt:lpstr>Grid Emissions</vt:lpstr>
      <vt:lpstr>Grid Emission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Ovais Ahmed Khan</cp:lastModifiedBy>
  <cp:revision/>
  <dcterms:created xsi:type="dcterms:W3CDTF">2023-02-24T05:35:07Z</dcterms:created>
  <dcterms:modified xsi:type="dcterms:W3CDTF">2024-03-27T19:22:00Z</dcterms:modified>
  <cp:category/>
  <cp:contentStatus/>
</cp:coreProperties>
</file>