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https://ucdavis365-my.sharepoint.com/personal/ovkhan_ucdavis_edu/Documents/git/IAC-Decarb-Tools/apps/lcac/"/>
    </mc:Choice>
  </mc:AlternateContent>
  <xr:revisionPtr revIDLastSave="0" documentId="13_ncr:1_{99ED52B7-63F6-4977-980B-8BF686A46628}" xr6:coauthVersionLast="47" xr6:coauthVersionMax="47" xr10:uidLastSave="{00000000-0000-0000-0000-000000000000}"/>
  <bookViews>
    <workbookView xWindow="28680" yWindow="-120" windowWidth="29040" windowHeight="15720" xr2:uid="{97D6AEB7-8C9F-4C65-9F84-0606D60EF083}"/>
  </bookViews>
  <sheets>
    <sheet name="Title" sheetId="8" r:id="rId1"/>
    <sheet name="Inputs for Conserved Energy" sheetId="11" r:id="rId2"/>
    <sheet name="Inputs for Avoided CO2" sheetId="3" r:id="rId3"/>
    <sheet name="Emission Factors" sheetId="10" r:id="rId4"/>
    <sheet name="Summarized Recommendations" sheetId="2" state="hidden" r:id="rId5"/>
    <sheet name="Complete" sheetId="5" state="hidden" r:id="rId6"/>
    <sheet name="Summarized" sheetId="4" state="hidden" r:id="rId7"/>
    <sheet name="Grid Emissions" sheetId="7" state="hidden" r:id="rId8"/>
    <sheet name="Grid Emission Forecast" sheetId="9"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4" i="3" l="1"/>
  <c r="AE39" i="3"/>
  <c r="AE41" i="3"/>
  <c r="AE43" i="3"/>
  <c r="AE44" i="3"/>
  <c r="AE45" i="3"/>
  <c r="AE47" i="3"/>
  <c r="AE48" i="3"/>
  <c r="AE55" i="3"/>
  <c r="AE59" i="3"/>
  <c r="AE61" i="3"/>
  <c r="AE63" i="3"/>
  <c r="AE65" i="3"/>
  <c r="AE67" i="3"/>
  <c r="AE68" i="3"/>
  <c r="AE69" i="3"/>
  <c r="AE70" i="3"/>
  <c r="AE75" i="3"/>
  <c r="AE77" i="3"/>
  <c r="AE81" i="3"/>
  <c r="AE83" i="3"/>
  <c r="AE85" i="3"/>
  <c r="AE87" i="3"/>
  <c r="M14" i="3"/>
  <c r="J13" i="3"/>
  <c r="AF5" i="9"/>
  <c r="AQ27" i="3"/>
  <c r="AO28" i="3"/>
  <c r="AQ28" i="3"/>
  <c r="AO34" i="3"/>
  <c r="AO35" i="3"/>
  <c r="AP35" i="3"/>
  <c r="AP36" i="3"/>
  <c r="AO37" i="3"/>
  <c r="AQ37" i="3"/>
  <c r="AR37" i="3"/>
  <c r="AO41" i="3"/>
  <c r="AP41" i="3"/>
  <c r="AO43" i="3"/>
  <c r="AO45" i="3"/>
  <c r="AP45" i="3"/>
  <c r="AO47" i="3"/>
  <c r="AP47" i="3"/>
  <c r="AO48" i="3"/>
  <c r="AQ48" i="3"/>
  <c r="AR48" i="3"/>
  <c r="AQ50" i="3"/>
  <c r="AR50" i="3"/>
  <c r="AP51" i="3"/>
  <c r="AO53" i="3"/>
  <c r="AP53" i="3"/>
  <c r="AO54" i="3"/>
  <c r="AO57" i="3"/>
  <c r="AP57" i="3"/>
  <c r="AO58" i="3"/>
  <c r="AP58" i="3"/>
  <c r="AO63" i="3"/>
  <c r="AQ63" i="3"/>
  <c r="AR63" i="3"/>
  <c r="AO65" i="3"/>
  <c r="AO67" i="3"/>
  <c r="AR67" i="3"/>
  <c r="AO69" i="3"/>
  <c r="AP69" i="3"/>
  <c r="AO70" i="3"/>
  <c r="AQ70" i="3"/>
  <c r="AR70" i="3"/>
  <c r="AQ72" i="3"/>
  <c r="AR72" i="3"/>
  <c r="AP73" i="3"/>
  <c r="AO75" i="3"/>
  <c r="AQ75" i="3"/>
  <c r="AR75" i="3"/>
  <c r="AO76" i="3"/>
  <c r="AO79" i="3"/>
  <c r="AQ79" i="3"/>
  <c r="AR79" i="3"/>
  <c r="AO80" i="3"/>
  <c r="AO85" i="3"/>
  <c r="AQ85" i="3"/>
  <c r="AR85" i="3"/>
  <c r="AO87" i="3"/>
  <c r="AA21" i="11"/>
  <c r="AM32" i="3" s="1"/>
  <c r="AA22" i="11"/>
  <c r="AM33" i="3" s="1"/>
  <c r="AA23" i="11"/>
  <c r="AM34" i="3" s="1"/>
  <c r="AA24" i="11"/>
  <c r="AM35" i="3" s="1"/>
  <c r="AA25" i="11"/>
  <c r="AM36" i="3" s="1"/>
  <c r="AA26" i="11"/>
  <c r="AM37" i="3" s="1"/>
  <c r="AA27" i="11"/>
  <c r="AM38" i="3" s="1"/>
  <c r="AA28" i="11"/>
  <c r="AM39" i="3" s="1"/>
  <c r="AA29" i="11"/>
  <c r="AM40" i="3" s="1"/>
  <c r="AA30" i="11"/>
  <c r="AM41" i="3" s="1"/>
  <c r="AA31" i="11"/>
  <c r="AM42" i="3" s="1"/>
  <c r="AA32" i="11"/>
  <c r="AM43" i="3" s="1"/>
  <c r="AA33" i="11"/>
  <c r="AM44" i="3" s="1"/>
  <c r="AA34" i="11"/>
  <c r="AM45" i="3" s="1"/>
  <c r="AA35" i="11"/>
  <c r="AM46" i="3" s="1"/>
  <c r="AA36" i="11"/>
  <c r="AM47" i="3" s="1"/>
  <c r="AA37" i="11"/>
  <c r="AA38" i="11"/>
  <c r="AA39" i="11"/>
  <c r="AA40" i="11"/>
  <c r="AA41" i="11"/>
  <c r="AA42" i="11"/>
  <c r="AM53" i="3" s="1"/>
  <c r="AA43" i="11"/>
  <c r="AM54" i="3" s="1"/>
  <c r="AA44" i="11"/>
  <c r="AM55" i="3" s="1"/>
  <c r="AA45" i="11"/>
  <c r="AM56" i="3" s="1"/>
  <c r="AA46" i="11"/>
  <c r="AM57" i="3" s="1"/>
  <c r="AA47" i="11"/>
  <c r="AM58" i="3" s="1"/>
  <c r="AA48" i="11"/>
  <c r="AM59" i="3" s="1"/>
  <c r="AA49" i="11"/>
  <c r="AM60" i="3" s="1"/>
  <c r="AA50" i="11"/>
  <c r="AM61" i="3" s="1"/>
  <c r="AA51" i="11"/>
  <c r="AM62" i="3" s="1"/>
  <c r="AA52" i="11"/>
  <c r="AM63" i="3" s="1"/>
  <c r="AA53" i="11"/>
  <c r="AM64" i="3" s="1"/>
  <c r="AA54" i="11"/>
  <c r="AM65" i="3" s="1"/>
  <c r="AA55" i="11"/>
  <c r="AM66" i="3" s="1"/>
  <c r="AA56" i="11"/>
  <c r="AM67" i="3" s="1"/>
  <c r="AA57" i="11"/>
  <c r="AM68" i="3" s="1"/>
  <c r="AA58" i="11"/>
  <c r="AM69" i="3" s="1"/>
  <c r="AA59" i="11"/>
  <c r="AA60" i="11"/>
  <c r="AA61" i="11"/>
  <c r="AA62" i="11"/>
  <c r="AA63" i="11"/>
  <c r="AA64" i="11"/>
  <c r="AM75" i="3" s="1"/>
  <c r="AA65" i="11"/>
  <c r="AA66" i="11"/>
  <c r="AM77" i="3" s="1"/>
  <c r="AA67" i="11"/>
  <c r="AM78" i="3" s="1"/>
  <c r="AA68" i="11"/>
  <c r="AA69" i="11"/>
  <c r="AM80" i="3" s="1"/>
  <c r="AA70" i="11"/>
  <c r="AM81" i="3" s="1"/>
  <c r="AA71" i="11"/>
  <c r="AM82" i="3" s="1"/>
  <c r="AA72" i="11"/>
  <c r="AM83" i="3" s="1"/>
  <c r="AA73" i="11"/>
  <c r="AM84" i="3" s="1"/>
  <c r="AA74" i="11"/>
  <c r="AM85" i="3" s="1"/>
  <c r="AA75" i="11"/>
  <c r="AM86" i="3" s="1"/>
  <c r="AA76" i="11"/>
  <c r="AM87" i="3" s="1"/>
  <c r="AM48" i="3"/>
  <c r="AM49" i="3"/>
  <c r="AM50" i="3"/>
  <c r="AM51" i="3"/>
  <c r="AM52" i="3"/>
  <c r="AM70" i="3"/>
  <c r="AM71" i="3"/>
  <c r="AM72" i="3"/>
  <c r="AM73" i="3"/>
  <c r="AM74" i="3"/>
  <c r="AM76" i="3"/>
  <c r="AM79" i="3"/>
  <c r="I26" i="3"/>
  <c r="I25" i="3"/>
  <c r="I27"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J26" i="3"/>
  <c r="K26" i="3"/>
  <c r="L26" i="3"/>
  <c r="M26" i="3"/>
  <c r="N26" i="3"/>
  <c r="O26" i="3"/>
  <c r="P26" i="3"/>
  <c r="Q26" i="3"/>
  <c r="R26" i="3"/>
  <c r="T26" i="3"/>
  <c r="J27" i="3"/>
  <c r="K27" i="3"/>
  <c r="L27" i="3"/>
  <c r="M27" i="3"/>
  <c r="N27" i="3"/>
  <c r="O27" i="3"/>
  <c r="P27" i="3"/>
  <c r="Q27" i="3"/>
  <c r="R27" i="3"/>
  <c r="S27" i="3"/>
  <c r="T27" i="3"/>
  <c r="U27" i="3"/>
  <c r="J28" i="3"/>
  <c r="K28" i="3"/>
  <c r="L28" i="3"/>
  <c r="M28" i="3"/>
  <c r="N28" i="3"/>
  <c r="O28" i="3"/>
  <c r="P28" i="3"/>
  <c r="Q28" i="3"/>
  <c r="R28" i="3"/>
  <c r="T28" i="3"/>
  <c r="U28" i="3"/>
  <c r="V28" i="3"/>
  <c r="J29" i="3"/>
  <c r="K29" i="3"/>
  <c r="L29" i="3"/>
  <c r="M29" i="3"/>
  <c r="N29" i="3"/>
  <c r="O29" i="3"/>
  <c r="P29" i="3"/>
  <c r="Q29" i="3"/>
  <c r="R29" i="3"/>
  <c r="T29" i="3"/>
  <c r="J30" i="3"/>
  <c r="K30" i="3"/>
  <c r="L30" i="3"/>
  <c r="M30" i="3"/>
  <c r="N30" i="3"/>
  <c r="O30" i="3"/>
  <c r="P30" i="3"/>
  <c r="Q30" i="3"/>
  <c r="R30" i="3"/>
  <c r="S30" i="3"/>
  <c r="T30" i="3"/>
  <c r="J31" i="3"/>
  <c r="K31" i="3"/>
  <c r="AE31" i="3" s="1"/>
  <c r="L31" i="3"/>
  <c r="M31" i="3"/>
  <c r="N31" i="3"/>
  <c r="O31" i="3"/>
  <c r="P31" i="3"/>
  <c r="Q31" i="3"/>
  <c r="R31" i="3"/>
  <c r="J32" i="3"/>
  <c r="K32" i="3"/>
  <c r="AE32" i="3" s="1"/>
  <c r="L32" i="3"/>
  <c r="M32" i="3"/>
  <c r="N32" i="3"/>
  <c r="O32" i="3"/>
  <c r="P32" i="3"/>
  <c r="Q32" i="3"/>
  <c r="R32" i="3"/>
  <c r="J33" i="3"/>
  <c r="K33" i="3"/>
  <c r="AE33" i="3" s="1"/>
  <c r="L33" i="3"/>
  <c r="M33" i="3"/>
  <c r="N33" i="3"/>
  <c r="O33" i="3"/>
  <c r="P33" i="3"/>
  <c r="Q33" i="3"/>
  <c r="R33" i="3"/>
  <c r="J34" i="3"/>
  <c r="K34" i="3"/>
  <c r="L34" i="3"/>
  <c r="M34" i="3"/>
  <c r="N34" i="3"/>
  <c r="O34" i="3"/>
  <c r="P34" i="3"/>
  <c r="Q34" i="3"/>
  <c r="R34" i="3"/>
  <c r="U34" i="3"/>
  <c r="J35" i="3"/>
  <c r="K35" i="3"/>
  <c r="AE35" i="3" s="1"/>
  <c r="L35" i="3"/>
  <c r="M35" i="3"/>
  <c r="N35" i="3"/>
  <c r="O35" i="3"/>
  <c r="P35" i="3"/>
  <c r="Q35" i="3"/>
  <c r="R35" i="3"/>
  <c r="J36" i="3"/>
  <c r="K36" i="3"/>
  <c r="AE36" i="3" s="1"/>
  <c r="L36" i="3"/>
  <c r="M36" i="3"/>
  <c r="N36" i="3"/>
  <c r="O36" i="3"/>
  <c r="P36" i="3"/>
  <c r="Q36" i="3"/>
  <c r="R36" i="3"/>
  <c r="S36" i="3"/>
  <c r="T36" i="3"/>
  <c r="J37" i="3"/>
  <c r="K37" i="3"/>
  <c r="AE37" i="3" s="1"/>
  <c r="L37" i="3"/>
  <c r="M37" i="3"/>
  <c r="N37" i="3"/>
  <c r="O37" i="3"/>
  <c r="P37" i="3"/>
  <c r="Q37" i="3"/>
  <c r="R37" i="3"/>
  <c r="J38" i="3"/>
  <c r="K38" i="3"/>
  <c r="AE38" i="3" s="1"/>
  <c r="L38" i="3"/>
  <c r="M38" i="3"/>
  <c r="N38" i="3"/>
  <c r="O38" i="3"/>
  <c r="P38" i="3"/>
  <c r="Q38" i="3"/>
  <c r="R38" i="3"/>
  <c r="S38" i="3"/>
  <c r="T38" i="3"/>
  <c r="U38" i="3"/>
  <c r="J39" i="3"/>
  <c r="K39" i="3"/>
  <c r="L39" i="3"/>
  <c r="M39" i="3"/>
  <c r="N39" i="3"/>
  <c r="O39" i="3"/>
  <c r="P39" i="3"/>
  <c r="Q39" i="3"/>
  <c r="R39" i="3"/>
  <c r="S39" i="3"/>
  <c r="T39" i="3"/>
  <c r="U39" i="3"/>
  <c r="J40" i="3"/>
  <c r="AE40" i="3" s="1"/>
  <c r="K40" i="3"/>
  <c r="L40" i="3"/>
  <c r="M40" i="3"/>
  <c r="N40" i="3"/>
  <c r="O40" i="3"/>
  <c r="P40" i="3"/>
  <c r="Q40" i="3"/>
  <c r="R40" i="3"/>
  <c r="J41" i="3"/>
  <c r="K41" i="3"/>
  <c r="L41" i="3"/>
  <c r="M41" i="3"/>
  <c r="N41" i="3"/>
  <c r="O41" i="3"/>
  <c r="P41" i="3"/>
  <c r="Q41" i="3"/>
  <c r="R41" i="3"/>
  <c r="S41" i="3"/>
  <c r="T41" i="3"/>
  <c r="U41" i="3"/>
  <c r="V41" i="3"/>
  <c r="J42" i="3"/>
  <c r="AE42" i="3" s="1"/>
  <c r="K42" i="3"/>
  <c r="L42" i="3"/>
  <c r="M42" i="3"/>
  <c r="N42" i="3"/>
  <c r="O42" i="3"/>
  <c r="P42" i="3"/>
  <c r="Q42" i="3"/>
  <c r="R42" i="3"/>
  <c r="S42" i="3"/>
  <c r="T42" i="3"/>
  <c r="U42" i="3"/>
  <c r="J43" i="3"/>
  <c r="K43" i="3"/>
  <c r="L43" i="3"/>
  <c r="M43" i="3"/>
  <c r="N43" i="3"/>
  <c r="O43" i="3"/>
  <c r="P43" i="3"/>
  <c r="Q43" i="3"/>
  <c r="R43" i="3"/>
  <c r="S43" i="3"/>
  <c r="U43" i="3"/>
  <c r="V43" i="3"/>
  <c r="J44" i="3"/>
  <c r="K44" i="3"/>
  <c r="L44" i="3"/>
  <c r="M44" i="3"/>
  <c r="N44" i="3"/>
  <c r="O44" i="3"/>
  <c r="P44" i="3"/>
  <c r="Q44" i="3"/>
  <c r="R44" i="3"/>
  <c r="U44" i="3"/>
  <c r="V44" i="3"/>
  <c r="J45" i="3"/>
  <c r="K45" i="3"/>
  <c r="L45" i="3"/>
  <c r="M45" i="3"/>
  <c r="N45" i="3"/>
  <c r="O45" i="3"/>
  <c r="P45" i="3"/>
  <c r="Q45" i="3"/>
  <c r="R45" i="3"/>
  <c r="J46" i="3"/>
  <c r="AE46" i="3" s="1"/>
  <c r="K46" i="3"/>
  <c r="L46" i="3"/>
  <c r="M46" i="3"/>
  <c r="N46" i="3"/>
  <c r="O46" i="3"/>
  <c r="P46" i="3"/>
  <c r="Q46" i="3"/>
  <c r="R46" i="3"/>
  <c r="U46" i="3"/>
  <c r="J47" i="3"/>
  <c r="K47" i="3"/>
  <c r="L47" i="3"/>
  <c r="M47" i="3"/>
  <c r="N47" i="3"/>
  <c r="O47" i="3"/>
  <c r="P47" i="3"/>
  <c r="Q47" i="3"/>
  <c r="R47" i="3"/>
  <c r="V47" i="3"/>
  <c r="J48" i="3"/>
  <c r="K48" i="3"/>
  <c r="L48" i="3"/>
  <c r="M48" i="3"/>
  <c r="N48" i="3"/>
  <c r="O48" i="3"/>
  <c r="P48" i="3"/>
  <c r="Q48" i="3"/>
  <c r="R48" i="3"/>
  <c r="S48" i="3"/>
  <c r="T48" i="3"/>
  <c r="U48" i="3"/>
  <c r="V48" i="3"/>
  <c r="J49" i="3"/>
  <c r="K49" i="3"/>
  <c r="AE49" i="3" s="1"/>
  <c r="L49" i="3"/>
  <c r="M49" i="3"/>
  <c r="N49" i="3"/>
  <c r="O49" i="3"/>
  <c r="P49" i="3"/>
  <c r="Q49" i="3"/>
  <c r="R49" i="3"/>
  <c r="J50" i="3"/>
  <c r="K50" i="3"/>
  <c r="AE50" i="3" s="1"/>
  <c r="L50" i="3"/>
  <c r="M50" i="3"/>
  <c r="N50" i="3"/>
  <c r="O50" i="3"/>
  <c r="P50" i="3"/>
  <c r="Q50" i="3"/>
  <c r="R50" i="3"/>
  <c r="J51" i="3"/>
  <c r="K51" i="3"/>
  <c r="AE51" i="3" s="1"/>
  <c r="L51" i="3"/>
  <c r="M51" i="3"/>
  <c r="N51" i="3"/>
  <c r="O51" i="3"/>
  <c r="P51" i="3"/>
  <c r="Q51" i="3"/>
  <c r="R51" i="3"/>
  <c r="S51" i="3"/>
  <c r="T51" i="3"/>
  <c r="U51" i="3"/>
  <c r="V51" i="3"/>
  <c r="J52" i="3"/>
  <c r="K52" i="3"/>
  <c r="AE52" i="3" s="1"/>
  <c r="L52" i="3"/>
  <c r="M52" i="3"/>
  <c r="N52" i="3"/>
  <c r="O52" i="3"/>
  <c r="P52" i="3"/>
  <c r="Q52" i="3"/>
  <c r="R52" i="3"/>
  <c r="J53" i="3"/>
  <c r="K53" i="3"/>
  <c r="AE53" i="3" s="1"/>
  <c r="L53" i="3"/>
  <c r="M53" i="3"/>
  <c r="N53" i="3"/>
  <c r="O53" i="3"/>
  <c r="P53" i="3"/>
  <c r="Q53" i="3"/>
  <c r="R53" i="3"/>
  <c r="S53" i="3"/>
  <c r="U53" i="3"/>
  <c r="J54" i="3"/>
  <c r="K54" i="3"/>
  <c r="AE54" i="3" s="1"/>
  <c r="L54" i="3"/>
  <c r="M54" i="3"/>
  <c r="N54" i="3"/>
  <c r="O54" i="3"/>
  <c r="P54" i="3"/>
  <c r="Q54" i="3"/>
  <c r="R54" i="3"/>
  <c r="S54" i="3"/>
  <c r="J55" i="3"/>
  <c r="K55" i="3"/>
  <c r="L55" i="3"/>
  <c r="M55" i="3"/>
  <c r="N55" i="3"/>
  <c r="O55" i="3"/>
  <c r="P55" i="3"/>
  <c r="Q55" i="3"/>
  <c r="R55" i="3"/>
  <c r="S55" i="3"/>
  <c r="T55" i="3"/>
  <c r="J56" i="3"/>
  <c r="K56" i="3"/>
  <c r="AE56" i="3" s="1"/>
  <c r="L56" i="3"/>
  <c r="M56" i="3"/>
  <c r="N56" i="3"/>
  <c r="O56" i="3"/>
  <c r="P56" i="3"/>
  <c r="Q56" i="3"/>
  <c r="R56" i="3"/>
  <c r="T56" i="3"/>
  <c r="U56" i="3"/>
  <c r="J57" i="3"/>
  <c r="K57" i="3"/>
  <c r="AE57" i="3" s="1"/>
  <c r="L57" i="3"/>
  <c r="M57" i="3"/>
  <c r="N57" i="3"/>
  <c r="O57" i="3"/>
  <c r="P57" i="3"/>
  <c r="Q57" i="3"/>
  <c r="R57" i="3"/>
  <c r="J58" i="3"/>
  <c r="K58" i="3"/>
  <c r="AE58" i="3" s="1"/>
  <c r="L58" i="3"/>
  <c r="M58" i="3"/>
  <c r="N58" i="3"/>
  <c r="O58" i="3"/>
  <c r="P58" i="3"/>
  <c r="Q58" i="3"/>
  <c r="R58" i="3"/>
  <c r="S58" i="3"/>
  <c r="T58" i="3"/>
  <c r="U58" i="3"/>
  <c r="J59" i="3"/>
  <c r="K59" i="3"/>
  <c r="L59" i="3"/>
  <c r="M59" i="3"/>
  <c r="N59" i="3"/>
  <c r="O59" i="3"/>
  <c r="P59" i="3"/>
  <c r="Q59" i="3"/>
  <c r="R59" i="3"/>
  <c r="J60" i="3"/>
  <c r="K60" i="3"/>
  <c r="AE60" i="3" s="1"/>
  <c r="L60" i="3"/>
  <c r="M60" i="3"/>
  <c r="N60" i="3"/>
  <c r="O60" i="3"/>
  <c r="P60" i="3"/>
  <c r="Q60" i="3"/>
  <c r="R60" i="3"/>
  <c r="S60" i="3"/>
  <c r="T60" i="3"/>
  <c r="U60" i="3"/>
  <c r="J61" i="3"/>
  <c r="K61" i="3"/>
  <c r="L61" i="3"/>
  <c r="M61" i="3"/>
  <c r="N61" i="3"/>
  <c r="O61" i="3"/>
  <c r="P61" i="3"/>
  <c r="Q61" i="3"/>
  <c r="R61" i="3"/>
  <c r="S61" i="3"/>
  <c r="T61" i="3"/>
  <c r="U61" i="3"/>
  <c r="V61" i="3"/>
  <c r="J62" i="3"/>
  <c r="K62" i="3"/>
  <c r="AE62" i="3" s="1"/>
  <c r="L62" i="3"/>
  <c r="M62" i="3"/>
  <c r="N62" i="3"/>
  <c r="O62" i="3"/>
  <c r="P62" i="3"/>
  <c r="Q62" i="3"/>
  <c r="R62" i="3"/>
  <c r="J63" i="3"/>
  <c r="K63" i="3"/>
  <c r="L63" i="3"/>
  <c r="M63" i="3"/>
  <c r="N63" i="3"/>
  <c r="O63" i="3"/>
  <c r="P63" i="3"/>
  <c r="Q63" i="3"/>
  <c r="R63" i="3"/>
  <c r="S63" i="3"/>
  <c r="T63" i="3"/>
  <c r="U63" i="3"/>
  <c r="V63" i="3"/>
  <c r="J64" i="3"/>
  <c r="K64" i="3"/>
  <c r="AE64" i="3" s="1"/>
  <c r="L64" i="3"/>
  <c r="M64" i="3"/>
  <c r="N64" i="3"/>
  <c r="O64" i="3"/>
  <c r="P64" i="3"/>
  <c r="Q64" i="3"/>
  <c r="R64" i="3"/>
  <c r="S64" i="3"/>
  <c r="T64" i="3"/>
  <c r="U64" i="3"/>
  <c r="J65" i="3"/>
  <c r="K65" i="3"/>
  <c r="L65" i="3"/>
  <c r="M65" i="3"/>
  <c r="N65" i="3"/>
  <c r="O65" i="3"/>
  <c r="P65" i="3"/>
  <c r="Q65" i="3"/>
  <c r="R65" i="3"/>
  <c r="S65" i="3"/>
  <c r="T65" i="3"/>
  <c r="U65" i="3"/>
  <c r="V65" i="3"/>
  <c r="J66" i="3"/>
  <c r="K66" i="3"/>
  <c r="AE66" i="3" s="1"/>
  <c r="L66" i="3"/>
  <c r="M66" i="3"/>
  <c r="N66" i="3"/>
  <c r="O66" i="3"/>
  <c r="P66" i="3"/>
  <c r="Q66" i="3"/>
  <c r="R66" i="3"/>
  <c r="U66" i="3"/>
  <c r="V66" i="3"/>
  <c r="J67" i="3"/>
  <c r="K67" i="3"/>
  <c r="L67" i="3"/>
  <c r="M67" i="3"/>
  <c r="N67" i="3"/>
  <c r="O67" i="3"/>
  <c r="P67" i="3"/>
  <c r="Q67" i="3"/>
  <c r="R67" i="3"/>
  <c r="J68" i="3"/>
  <c r="K68" i="3"/>
  <c r="L68" i="3"/>
  <c r="M68" i="3"/>
  <c r="N68" i="3"/>
  <c r="O68" i="3"/>
  <c r="P68" i="3"/>
  <c r="Q68" i="3"/>
  <c r="R68" i="3"/>
  <c r="J69" i="3"/>
  <c r="K69" i="3"/>
  <c r="L69" i="3"/>
  <c r="M69" i="3"/>
  <c r="N69" i="3"/>
  <c r="O69" i="3"/>
  <c r="P69" i="3"/>
  <c r="Q69" i="3"/>
  <c r="R69" i="3"/>
  <c r="V69" i="3"/>
  <c r="J70" i="3"/>
  <c r="K70" i="3"/>
  <c r="L70" i="3"/>
  <c r="M70" i="3"/>
  <c r="N70" i="3"/>
  <c r="O70" i="3"/>
  <c r="P70" i="3"/>
  <c r="Q70" i="3"/>
  <c r="R70" i="3"/>
  <c r="S70" i="3"/>
  <c r="T70" i="3"/>
  <c r="U70" i="3"/>
  <c r="V70" i="3"/>
  <c r="J71" i="3"/>
  <c r="K71" i="3"/>
  <c r="AE71" i="3" s="1"/>
  <c r="L71" i="3"/>
  <c r="M71" i="3"/>
  <c r="N71" i="3"/>
  <c r="O71" i="3"/>
  <c r="P71" i="3"/>
  <c r="Q71" i="3"/>
  <c r="R71" i="3"/>
  <c r="J72" i="3"/>
  <c r="K72" i="3"/>
  <c r="AE72" i="3" s="1"/>
  <c r="L72" i="3"/>
  <c r="M72" i="3"/>
  <c r="N72" i="3"/>
  <c r="O72" i="3"/>
  <c r="P72" i="3"/>
  <c r="Q72" i="3"/>
  <c r="R72" i="3"/>
  <c r="J73" i="3"/>
  <c r="K73" i="3"/>
  <c r="AE73" i="3" s="1"/>
  <c r="L73" i="3"/>
  <c r="M73" i="3"/>
  <c r="N73" i="3"/>
  <c r="O73" i="3"/>
  <c r="P73" i="3"/>
  <c r="Q73" i="3"/>
  <c r="R73" i="3"/>
  <c r="S73" i="3"/>
  <c r="T73" i="3"/>
  <c r="U73" i="3"/>
  <c r="V73" i="3"/>
  <c r="J74" i="3"/>
  <c r="K74" i="3"/>
  <c r="AE74" i="3" s="1"/>
  <c r="L74" i="3"/>
  <c r="M74" i="3"/>
  <c r="N74" i="3"/>
  <c r="O74" i="3"/>
  <c r="P74" i="3"/>
  <c r="Q74" i="3"/>
  <c r="R74" i="3"/>
  <c r="J75" i="3"/>
  <c r="K75" i="3"/>
  <c r="L75" i="3"/>
  <c r="M75" i="3"/>
  <c r="N75" i="3"/>
  <c r="O75" i="3"/>
  <c r="P75" i="3"/>
  <c r="Q75" i="3"/>
  <c r="R75" i="3"/>
  <c r="S75" i="3"/>
  <c r="T75" i="3"/>
  <c r="U75" i="3"/>
  <c r="V75" i="3"/>
  <c r="J76" i="3"/>
  <c r="K76" i="3"/>
  <c r="AE76" i="3" s="1"/>
  <c r="L76" i="3"/>
  <c r="M76" i="3"/>
  <c r="N76" i="3"/>
  <c r="O76" i="3"/>
  <c r="P76" i="3"/>
  <c r="Q76" i="3"/>
  <c r="R76" i="3"/>
  <c r="S76" i="3"/>
  <c r="V76" i="3"/>
  <c r="J77" i="3"/>
  <c r="K77" i="3"/>
  <c r="L77" i="3"/>
  <c r="M77" i="3"/>
  <c r="N77" i="3"/>
  <c r="O77" i="3"/>
  <c r="P77" i="3"/>
  <c r="Q77" i="3"/>
  <c r="R77" i="3"/>
  <c r="S77" i="3"/>
  <c r="T77" i="3"/>
  <c r="J78" i="3"/>
  <c r="K78" i="3"/>
  <c r="AE78" i="3" s="1"/>
  <c r="L78" i="3"/>
  <c r="M78" i="3"/>
  <c r="N78" i="3"/>
  <c r="O78" i="3"/>
  <c r="P78" i="3"/>
  <c r="Q78" i="3"/>
  <c r="R78" i="3"/>
  <c r="T78" i="3"/>
  <c r="V78" i="3"/>
  <c r="J79" i="3"/>
  <c r="K79" i="3"/>
  <c r="AE79" i="3" s="1"/>
  <c r="L79" i="3"/>
  <c r="M79" i="3"/>
  <c r="N79" i="3"/>
  <c r="O79" i="3"/>
  <c r="P79" i="3"/>
  <c r="Q79" i="3"/>
  <c r="R79" i="3"/>
  <c r="V79" i="3"/>
  <c r="J80" i="3"/>
  <c r="K80" i="3"/>
  <c r="AE80" i="3" s="1"/>
  <c r="L80" i="3"/>
  <c r="M80" i="3"/>
  <c r="N80" i="3"/>
  <c r="O80" i="3"/>
  <c r="P80" i="3"/>
  <c r="Q80" i="3"/>
  <c r="R80" i="3"/>
  <c r="S80" i="3"/>
  <c r="T80" i="3"/>
  <c r="U80" i="3"/>
  <c r="J81" i="3"/>
  <c r="K81" i="3"/>
  <c r="L81" i="3"/>
  <c r="M81" i="3"/>
  <c r="N81" i="3"/>
  <c r="O81" i="3"/>
  <c r="P81" i="3"/>
  <c r="Q81" i="3"/>
  <c r="R81" i="3"/>
  <c r="J82" i="3"/>
  <c r="K82" i="3"/>
  <c r="AE82" i="3" s="1"/>
  <c r="L82" i="3"/>
  <c r="M82" i="3"/>
  <c r="N82" i="3"/>
  <c r="O82" i="3"/>
  <c r="P82" i="3"/>
  <c r="Q82" i="3"/>
  <c r="R82" i="3"/>
  <c r="S82" i="3"/>
  <c r="T82" i="3"/>
  <c r="U82" i="3"/>
  <c r="J83" i="3"/>
  <c r="K83" i="3"/>
  <c r="L83" i="3"/>
  <c r="M83" i="3"/>
  <c r="N83" i="3"/>
  <c r="O83" i="3"/>
  <c r="P83" i="3"/>
  <c r="Q83" i="3"/>
  <c r="R83" i="3"/>
  <c r="S83" i="3"/>
  <c r="T83" i="3"/>
  <c r="U83" i="3"/>
  <c r="V83" i="3"/>
  <c r="J84" i="3"/>
  <c r="K84" i="3"/>
  <c r="AE84" i="3" s="1"/>
  <c r="L84" i="3"/>
  <c r="M84" i="3"/>
  <c r="N84" i="3"/>
  <c r="O84" i="3"/>
  <c r="P84" i="3"/>
  <c r="Q84" i="3"/>
  <c r="R84" i="3"/>
  <c r="J85" i="3"/>
  <c r="K85" i="3"/>
  <c r="L85" i="3"/>
  <c r="M85" i="3"/>
  <c r="N85" i="3"/>
  <c r="O85" i="3"/>
  <c r="P85" i="3"/>
  <c r="Q85" i="3"/>
  <c r="R85" i="3"/>
  <c r="S85" i="3"/>
  <c r="T85" i="3"/>
  <c r="U85" i="3"/>
  <c r="V85" i="3"/>
  <c r="J86" i="3"/>
  <c r="K86" i="3"/>
  <c r="AE86" i="3" s="1"/>
  <c r="L86" i="3"/>
  <c r="M86" i="3"/>
  <c r="N86" i="3"/>
  <c r="O86" i="3"/>
  <c r="P86" i="3"/>
  <c r="Q86" i="3"/>
  <c r="R86" i="3"/>
  <c r="S86" i="3"/>
  <c r="T86" i="3"/>
  <c r="U86" i="3"/>
  <c r="J87" i="3"/>
  <c r="K87" i="3"/>
  <c r="L87" i="3"/>
  <c r="M87" i="3"/>
  <c r="N87" i="3"/>
  <c r="O87" i="3"/>
  <c r="P87" i="3"/>
  <c r="Q87" i="3"/>
  <c r="R87" i="3"/>
  <c r="U87" i="3"/>
  <c r="V87" i="3"/>
  <c r="K25" i="3"/>
  <c r="L25" i="3"/>
  <c r="M25" i="3"/>
  <c r="N25" i="3"/>
  <c r="O25" i="3"/>
  <c r="P25" i="3"/>
  <c r="Q25" i="3"/>
  <c r="R25" i="3"/>
  <c r="T25" i="3"/>
  <c r="J25" i="3"/>
  <c r="H25" i="3"/>
  <c r="H26" i="3"/>
  <c r="Y26" i="3" s="1"/>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25" i="3"/>
  <c r="Y25" i="11"/>
  <c r="Z25" i="11"/>
  <c r="Y27" i="11"/>
  <c r="X41" i="11"/>
  <c r="Y41" i="11"/>
  <c r="Z41" i="11"/>
  <c r="X42" i="11"/>
  <c r="Y42" i="11"/>
  <c r="Z44" i="11"/>
  <c r="Z47" i="11"/>
  <c r="Z52" i="11"/>
  <c r="X53" i="11"/>
  <c r="Y53" i="11"/>
  <c r="Z55" i="11"/>
  <c r="X63" i="11"/>
  <c r="Y66" i="11"/>
  <c r="Z66" i="11"/>
  <c r="X68" i="11"/>
  <c r="X75" i="11"/>
  <c r="W41" i="11"/>
  <c r="W44" i="11"/>
  <c r="W47" i="11"/>
  <c r="AB76" i="11"/>
  <c r="AD76" i="11" s="1"/>
  <c r="V76" i="11"/>
  <c r="U76" i="11"/>
  <c r="T76" i="11"/>
  <c r="S76" i="11"/>
  <c r="T87" i="3" s="1"/>
  <c r="R76" i="11"/>
  <c r="W76" i="11" s="1"/>
  <c r="D76" i="11"/>
  <c r="AB75" i="11"/>
  <c r="AD75" i="11" s="1"/>
  <c r="AE75" i="11" s="1"/>
  <c r="AR86" i="3" s="1"/>
  <c r="V75" i="11"/>
  <c r="U75" i="11"/>
  <c r="V86" i="3" s="1"/>
  <c r="T75" i="11"/>
  <c r="S75" i="11"/>
  <c r="R75" i="11"/>
  <c r="Z75" i="11" s="1"/>
  <c r="D75" i="11"/>
  <c r="AB74" i="11"/>
  <c r="AD74" i="11" s="1"/>
  <c r="AE74" i="11" s="1"/>
  <c r="V74" i="11"/>
  <c r="U74" i="11"/>
  <c r="T74" i="11"/>
  <c r="S74" i="11"/>
  <c r="R74" i="11"/>
  <c r="Y74" i="11" s="1"/>
  <c r="D74" i="11"/>
  <c r="AB73" i="11"/>
  <c r="V73" i="11"/>
  <c r="U73" i="11"/>
  <c r="V84" i="3" s="1"/>
  <c r="T73" i="11"/>
  <c r="U84" i="3" s="1"/>
  <c r="S73" i="11"/>
  <c r="T84" i="3" s="1"/>
  <c r="R73" i="11"/>
  <c r="D73" i="11"/>
  <c r="AB72" i="11"/>
  <c r="V72" i="11"/>
  <c r="U72" i="11"/>
  <c r="T72" i="11"/>
  <c r="S72" i="11"/>
  <c r="R72" i="11"/>
  <c r="X72" i="11" s="1"/>
  <c r="D72" i="11"/>
  <c r="AB71" i="11"/>
  <c r="AD71" i="11" s="1"/>
  <c r="AE71" i="11" s="1"/>
  <c r="AR82" i="3" s="1"/>
  <c r="V71" i="11"/>
  <c r="U71" i="11"/>
  <c r="V82" i="3" s="1"/>
  <c r="T71" i="11"/>
  <c r="S71" i="11"/>
  <c r="R71" i="11"/>
  <c r="W71" i="11" s="1"/>
  <c r="D71" i="11"/>
  <c r="AB70" i="11"/>
  <c r="AD70" i="11" s="1"/>
  <c r="AE70" i="11" s="1"/>
  <c r="AR81" i="3" s="1"/>
  <c r="V70" i="11"/>
  <c r="U70" i="11"/>
  <c r="V81" i="3" s="1"/>
  <c r="T70" i="11"/>
  <c r="U81" i="3" s="1"/>
  <c r="S70" i="11"/>
  <c r="T81" i="3" s="1"/>
  <c r="R70" i="11"/>
  <c r="D70" i="11"/>
  <c r="AB69" i="11"/>
  <c r="AD69" i="11" s="1"/>
  <c r="AE69" i="11" s="1"/>
  <c r="AR80" i="3" s="1"/>
  <c r="V69" i="11"/>
  <c r="U69" i="11"/>
  <c r="V80" i="3" s="1"/>
  <c r="T69" i="11"/>
  <c r="S69" i="11"/>
  <c r="R69" i="11"/>
  <c r="W69" i="11" s="1"/>
  <c r="D69" i="11"/>
  <c r="AB68" i="11"/>
  <c r="AD68" i="11" s="1"/>
  <c r="AE68" i="11" s="1"/>
  <c r="V68" i="11"/>
  <c r="U68" i="11"/>
  <c r="T68" i="11"/>
  <c r="U79" i="3" s="1"/>
  <c r="S68" i="11"/>
  <c r="T79" i="3" s="1"/>
  <c r="R68" i="11"/>
  <c r="Y68" i="11" s="1"/>
  <c r="D68" i="11"/>
  <c r="AB67" i="11"/>
  <c r="AD67" i="11" s="1"/>
  <c r="AE67" i="11" s="1"/>
  <c r="AR78" i="3" s="1"/>
  <c r="V67" i="11"/>
  <c r="U67" i="11"/>
  <c r="T67" i="11"/>
  <c r="U78" i="3" s="1"/>
  <c r="S67" i="11"/>
  <c r="R67" i="11"/>
  <c r="D67" i="11"/>
  <c r="AB66" i="11"/>
  <c r="AO77" i="3" s="1"/>
  <c r="V66" i="11"/>
  <c r="U66" i="11"/>
  <c r="V77" i="3" s="1"/>
  <c r="T66" i="11"/>
  <c r="U77" i="3" s="1"/>
  <c r="S66" i="11"/>
  <c r="R66" i="11"/>
  <c r="W66" i="11" s="1"/>
  <c r="D66" i="11"/>
  <c r="AB65" i="11"/>
  <c r="V65" i="11"/>
  <c r="U65" i="11"/>
  <c r="T65" i="11"/>
  <c r="U76" i="3" s="1"/>
  <c r="S65" i="11"/>
  <c r="T76" i="3" s="1"/>
  <c r="R65" i="11"/>
  <c r="X65" i="11" s="1"/>
  <c r="D65" i="11"/>
  <c r="AB64" i="11"/>
  <c r="AD64" i="11" s="1"/>
  <c r="AE64" i="11" s="1"/>
  <c r="V64" i="11"/>
  <c r="U64" i="11"/>
  <c r="T64" i="11"/>
  <c r="S64" i="11"/>
  <c r="R64" i="11"/>
  <c r="W64" i="11" s="1"/>
  <c r="D64" i="11"/>
  <c r="AB63" i="11"/>
  <c r="AD63" i="11" s="1"/>
  <c r="AE63" i="11" s="1"/>
  <c r="AR74" i="3" s="1"/>
  <c r="V63" i="11"/>
  <c r="U63" i="11"/>
  <c r="V74" i="3" s="1"/>
  <c r="T63" i="11"/>
  <c r="U74" i="3" s="1"/>
  <c r="S63" i="11"/>
  <c r="T74" i="3" s="1"/>
  <c r="R63" i="11"/>
  <c r="W63" i="11" s="1"/>
  <c r="D63" i="11"/>
  <c r="AB62" i="11"/>
  <c r="AC62" i="11" s="1"/>
  <c r="V62" i="11"/>
  <c r="U62" i="11"/>
  <c r="T62" i="11"/>
  <c r="S62" i="11"/>
  <c r="R62" i="11"/>
  <c r="W62" i="11" s="1"/>
  <c r="D62" i="11"/>
  <c r="AB61" i="11"/>
  <c r="AD61" i="11" s="1"/>
  <c r="AE61" i="11" s="1"/>
  <c r="V61" i="11"/>
  <c r="U61" i="11"/>
  <c r="V72" i="3" s="1"/>
  <c r="T61" i="11"/>
  <c r="U72" i="3" s="1"/>
  <c r="S61" i="11"/>
  <c r="T72" i="3" s="1"/>
  <c r="R61" i="11"/>
  <c r="W61" i="11" s="1"/>
  <c r="D61" i="11"/>
  <c r="AB60" i="11"/>
  <c r="V60" i="11"/>
  <c r="U60" i="11"/>
  <c r="V71" i="3" s="1"/>
  <c r="T60" i="11"/>
  <c r="U71" i="3" s="1"/>
  <c r="S60" i="11"/>
  <c r="T71" i="3" s="1"/>
  <c r="R60" i="11"/>
  <c r="D60" i="11"/>
  <c r="AB59" i="11"/>
  <c r="AD59" i="11" s="1"/>
  <c r="AE59" i="11" s="1"/>
  <c r="V59" i="11"/>
  <c r="U59" i="11"/>
  <c r="T59" i="11"/>
  <c r="S59" i="11"/>
  <c r="R59" i="11"/>
  <c r="X59" i="11" s="1"/>
  <c r="D59" i="11"/>
  <c r="AB58" i="11"/>
  <c r="AC58" i="11" s="1"/>
  <c r="V58" i="11"/>
  <c r="U58" i="11"/>
  <c r="T58" i="11"/>
  <c r="U69" i="3" s="1"/>
  <c r="S58" i="11"/>
  <c r="T69" i="3" s="1"/>
  <c r="R58" i="11"/>
  <c r="D58" i="11"/>
  <c r="AB57" i="11"/>
  <c r="V57" i="11"/>
  <c r="U57" i="11"/>
  <c r="V68" i="3" s="1"/>
  <c r="T57" i="11"/>
  <c r="U68" i="3" s="1"/>
  <c r="S57" i="11"/>
  <c r="T68" i="3" s="1"/>
  <c r="R57" i="11"/>
  <c r="W57" i="11" s="1"/>
  <c r="D57" i="11"/>
  <c r="AB56" i="11"/>
  <c r="AD56" i="11" s="1"/>
  <c r="AE56" i="11" s="1"/>
  <c r="V56" i="11"/>
  <c r="U56" i="11"/>
  <c r="V67" i="3" s="1"/>
  <c r="T56" i="11"/>
  <c r="U67" i="3" s="1"/>
  <c r="S56" i="11"/>
  <c r="T67" i="3" s="1"/>
  <c r="R56" i="11"/>
  <c r="W56" i="11" s="1"/>
  <c r="D56" i="11"/>
  <c r="AB55" i="11"/>
  <c r="AD55" i="11" s="1"/>
  <c r="V55" i="11"/>
  <c r="U55" i="11"/>
  <c r="T55" i="11"/>
  <c r="S55" i="11"/>
  <c r="T66" i="3" s="1"/>
  <c r="R55" i="11"/>
  <c r="D55" i="11"/>
  <c r="AB54" i="11"/>
  <c r="AD54" i="11" s="1"/>
  <c r="V54" i="11"/>
  <c r="U54" i="11"/>
  <c r="T54" i="11"/>
  <c r="S54" i="11"/>
  <c r="R54" i="11"/>
  <c r="X54" i="11" s="1"/>
  <c r="D54" i="11"/>
  <c r="AB53" i="11"/>
  <c r="AC53" i="11" s="1"/>
  <c r="AP64" i="3" s="1"/>
  <c r="V53" i="11"/>
  <c r="U53" i="11"/>
  <c r="V64" i="3" s="1"/>
  <c r="T53" i="11"/>
  <c r="S53" i="11"/>
  <c r="R53" i="11"/>
  <c r="Z53" i="11" s="1"/>
  <c r="D53" i="11"/>
  <c r="AB52" i="11"/>
  <c r="AD52" i="11" s="1"/>
  <c r="AE52" i="11" s="1"/>
  <c r="V52" i="11"/>
  <c r="U52" i="11"/>
  <c r="T52" i="11"/>
  <c r="S52" i="11"/>
  <c r="R52" i="11"/>
  <c r="W52" i="11" s="1"/>
  <c r="D52" i="11"/>
  <c r="AB51" i="11"/>
  <c r="V51" i="11"/>
  <c r="U51" i="11"/>
  <c r="V62" i="3" s="1"/>
  <c r="T51" i="11"/>
  <c r="U62" i="3" s="1"/>
  <c r="S51" i="11"/>
  <c r="T62" i="3" s="1"/>
  <c r="R51" i="11"/>
  <c r="D51" i="11"/>
  <c r="AB50" i="11"/>
  <c r="V50" i="11"/>
  <c r="U50" i="11"/>
  <c r="T50" i="11"/>
  <c r="S50" i="11"/>
  <c r="R50" i="11"/>
  <c r="W50" i="11" s="1"/>
  <c r="D50" i="11"/>
  <c r="AB49" i="11"/>
  <c r="AD49" i="11" s="1"/>
  <c r="AE49" i="11" s="1"/>
  <c r="AR60" i="3" s="1"/>
  <c r="V49" i="11"/>
  <c r="U49" i="11"/>
  <c r="V60" i="3" s="1"/>
  <c r="T49" i="11"/>
  <c r="S49" i="11"/>
  <c r="R49" i="11"/>
  <c r="W49" i="11" s="1"/>
  <c r="D49" i="11"/>
  <c r="AB48" i="11"/>
  <c r="AD48" i="11" s="1"/>
  <c r="AE48" i="11" s="1"/>
  <c r="AR59" i="3" s="1"/>
  <c r="V48" i="11"/>
  <c r="U48" i="11"/>
  <c r="V59" i="3" s="1"/>
  <c r="T48" i="11"/>
  <c r="U59" i="3" s="1"/>
  <c r="S48" i="11"/>
  <c r="T59" i="3" s="1"/>
  <c r="R48" i="11"/>
  <c r="D48" i="11"/>
  <c r="AB47" i="11"/>
  <c r="AC47" i="11" s="1"/>
  <c r="V47" i="11"/>
  <c r="U47" i="11"/>
  <c r="V58" i="3" s="1"/>
  <c r="T47" i="11"/>
  <c r="S47" i="11"/>
  <c r="R47" i="11"/>
  <c r="X47" i="11" s="1"/>
  <c r="D47" i="11"/>
  <c r="AB46" i="11"/>
  <c r="AC46" i="11" s="1"/>
  <c r="V46" i="11"/>
  <c r="U46" i="11"/>
  <c r="V57" i="3" s="1"/>
  <c r="T46" i="11"/>
  <c r="U57" i="3" s="1"/>
  <c r="S46" i="11"/>
  <c r="T57" i="3" s="1"/>
  <c r="R46" i="11"/>
  <c r="W46" i="11" s="1"/>
  <c r="D46" i="11"/>
  <c r="AB45" i="11"/>
  <c r="AD45" i="11" s="1"/>
  <c r="AE45" i="11" s="1"/>
  <c r="AR56" i="3" s="1"/>
  <c r="V45" i="11"/>
  <c r="U45" i="11"/>
  <c r="V56" i="3" s="1"/>
  <c r="T45" i="11"/>
  <c r="S45" i="11"/>
  <c r="R45" i="11"/>
  <c r="D45" i="11"/>
  <c r="AB44" i="11"/>
  <c r="AO55" i="3" s="1"/>
  <c r="V44" i="11"/>
  <c r="U44" i="11"/>
  <c r="V55" i="3" s="1"/>
  <c r="T44" i="11"/>
  <c r="U55" i="3" s="1"/>
  <c r="S44" i="11"/>
  <c r="R44" i="11"/>
  <c r="X44" i="11" s="1"/>
  <c r="D44" i="11"/>
  <c r="AB43" i="11"/>
  <c r="V43" i="11"/>
  <c r="U43" i="11"/>
  <c r="V54" i="3" s="1"/>
  <c r="T43" i="11"/>
  <c r="U54" i="3" s="1"/>
  <c r="S43" i="11"/>
  <c r="T54" i="3" s="1"/>
  <c r="R43" i="11"/>
  <c r="W43" i="11" s="1"/>
  <c r="D43" i="11"/>
  <c r="AB42" i="11"/>
  <c r="AC42" i="11" s="1"/>
  <c r="V42" i="11"/>
  <c r="U42" i="11"/>
  <c r="V53" i="3" s="1"/>
  <c r="T42" i="11"/>
  <c r="S42" i="11"/>
  <c r="T53" i="3" s="1"/>
  <c r="R42" i="11"/>
  <c r="W42" i="11" s="1"/>
  <c r="D42" i="11"/>
  <c r="AB41" i="11"/>
  <c r="V41" i="11"/>
  <c r="U41" i="11"/>
  <c r="V52" i="3" s="1"/>
  <c r="T41" i="11"/>
  <c r="U52" i="3" s="1"/>
  <c r="S41" i="11"/>
  <c r="T52" i="3" s="1"/>
  <c r="R41" i="11"/>
  <c r="S52" i="3" s="1"/>
  <c r="D41" i="11"/>
  <c r="AB40" i="11"/>
  <c r="AC40" i="11" s="1"/>
  <c r="V40" i="11"/>
  <c r="U40" i="11"/>
  <c r="T40" i="11"/>
  <c r="S40" i="11"/>
  <c r="R40" i="11"/>
  <c r="D40" i="11"/>
  <c r="AB39" i="11"/>
  <c r="AD39" i="11" s="1"/>
  <c r="AE39" i="11" s="1"/>
  <c r="V39" i="11"/>
  <c r="U39" i="11"/>
  <c r="V50" i="3" s="1"/>
  <c r="T39" i="11"/>
  <c r="U50" i="3" s="1"/>
  <c r="S39" i="11"/>
  <c r="T50" i="3" s="1"/>
  <c r="R39" i="11"/>
  <c r="W39" i="11" s="1"/>
  <c r="D39" i="11"/>
  <c r="AB38" i="11"/>
  <c r="V38" i="11"/>
  <c r="U38" i="11"/>
  <c r="V49" i="3" s="1"/>
  <c r="T38" i="11"/>
  <c r="U49" i="3" s="1"/>
  <c r="S38" i="11"/>
  <c r="T49" i="3" s="1"/>
  <c r="R38" i="11"/>
  <c r="D38" i="11"/>
  <c r="AB37" i="11"/>
  <c r="AD37" i="11" s="1"/>
  <c r="AE37" i="11" s="1"/>
  <c r="V37" i="11"/>
  <c r="U37" i="11"/>
  <c r="T37" i="11"/>
  <c r="S37" i="11"/>
  <c r="R37" i="11"/>
  <c r="W37" i="11" s="1"/>
  <c r="D37" i="11"/>
  <c r="AB36" i="11"/>
  <c r="AC36" i="11" s="1"/>
  <c r="V36" i="11"/>
  <c r="U36" i="11"/>
  <c r="T36" i="11"/>
  <c r="U47" i="3" s="1"/>
  <c r="S36" i="11"/>
  <c r="T47" i="3" s="1"/>
  <c r="R36" i="11"/>
  <c r="D36" i="11"/>
  <c r="AB35" i="11"/>
  <c r="V35" i="11"/>
  <c r="U35" i="11"/>
  <c r="V46" i="3" s="1"/>
  <c r="T35" i="11"/>
  <c r="S35" i="11"/>
  <c r="T46" i="3" s="1"/>
  <c r="R35" i="11"/>
  <c r="W35" i="11" s="1"/>
  <c r="D35" i="11"/>
  <c r="AB34" i="11"/>
  <c r="AC34" i="11" s="1"/>
  <c r="V34" i="11"/>
  <c r="U34" i="11"/>
  <c r="V45" i="3" s="1"/>
  <c r="T34" i="11"/>
  <c r="U45" i="3" s="1"/>
  <c r="S34" i="11"/>
  <c r="T45" i="3" s="1"/>
  <c r="R34" i="11"/>
  <c r="W34" i="11" s="1"/>
  <c r="AB33" i="11"/>
  <c r="AC33" i="11" s="1"/>
  <c r="AP44" i="3" s="1"/>
  <c r="V33" i="11"/>
  <c r="U33" i="11"/>
  <c r="T33" i="11"/>
  <c r="S33" i="11"/>
  <c r="T44" i="3" s="1"/>
  <c r="R33" i="11"/>
  <c r="W33" i="11" s="1"/>
  <c r="D33" i="11"/>
  <c r="AB32" i="11"/>
  <c r="AD32" i="11" s="1"/>
  <c r="V32" i="11"/>
  <c r="U32" i="11"/>
  <c r="T32" i="11"/>
  <c r="S32" i="11"/>
  <c r="T43" i="3" s="1"/>
  <c r="R32" i="11"/>
  <c r="X32" i="11" s="1"/>
  <c r="D32" i="11"/>
  <c r="AB31" i="11"/>
  <c r="AD31" i="11" s="1"/>
  <c r="AE31" i="11" s="1"/>
  <c r="AR42" i="3" s="1"/>
  <c r="V31" i="11"/>
  <c r="U31" i="11"/>
  <c r="V42" i="3" s="1"/>
  <c r="T31" i="11"/>
  <c r="S31" i="11"/>
  <c r="R31" i="11"/>
  <c r="Z31" i="11" s="1"/>
  <c r="D31" i="11"/>
  <c r="AB30" i="11"/>
  <c r="AC30" i="11" s="1"/>
  <c r="V30" i="11"/>
  <c r="U30" i="11"/>
  <c r="T30" i="11"/>
  <c r="S30" i="11"/>
  <c r="R30" i="11"/>
  <c r="Z30" i="11" s="1"/>
  <c r="D30" i="11"/>
  <c r="AB29" i="11"/>
  <c r="V29" i="11"/>
  <c r="U29" i="11"/>
  <c r="V40" i="3" s="1"/>
  <c r="T29" i="11"/>
  <c r="U40" i="3" s="1"/>
  <c r="S29" i="11"/>
  <c r="T40" i="3" s="1"/>
  <c r="R29" i="11"/>
  <c r="D29" i="11"/>
  <c r="AB28" i="11"/>
  <c r="V28" i="11"/>
  <c r="U28" i="11"/>
  <c r="V39" i="3" s="1"/>
  <c r="T28" i="11"/>
  <c r="S28" i="11"/>
  <c r="R28" i="11"/>
  <c r="X28" i="11" s="1"/>
  <c r="D28" i="11"/>
  <c r="AB27" i="11"/>
  <c r="AC27" i="11" s="1"/>
  <c r="AP38" i="3" s="1"/>
  <c r="V27" i="11"/>
  <c r="U27" i="11"/>
  <c r="V38" i="3" s="1"/>
  <c r="T27" i="11"/>
  <c r="S27" i="11"/>
  <c r="R27" i="11"/>
  <c r="X27" i="11" s="1"/>
  <c r="D27" i="11"/>
  <c r="AB26" i="11"/>
  <c r="AD26" i="11" s="1"/>
  <c r="AE26" i="11" s="1"/>
  <c r="V26" i="11"/>
  <c r="U26" i="11"/>
  <c r="V37" i="3" s="1"/>
  <c r="T26" i="11"/>
  <c r="U37" i="3" s="1"/>
  <c r="S26" i="11"/>
  <c r="T37" i="3" s="1"/>
  <c r="R26" i="11"/>
  <c r="D26" i="11"/>
  <c r="AB25" i="11"/>
  <c r="AC25" i="11" s="1"/>
  <c r="V25" i="11"/>
  <c r="U25" i="11"/>
  <c r="V36" i="3" s="1"/>
  <c r="T25" i="11"/>
  <c r="U36" i="3" s="1"/>
  <c r="S25" i="11"/>
  <c r="R25" i="11"/>
  <c r="W25" i="11" s="1"/>
  <c r="D25" i="11"/>
  <c r="AB24" i="11"/>
  <c r="AC24" i="11" s="1"/>
  <c r="V24" i="11"/>
  <c r="U24" i="11"/>
  <c r="V35" i="3" s="1"/>
  <c r="T24" i="11"/>
  <c r="U35" i="3" s="1"/>
  <c r="S24" i="11"/>
  <c r="T35" i="3" s="1"/>
  <c r="R24" i="11"/>
  <c r="W24" i="11" s="1"/>
  <c r="D24" i="11"/>
  <c r="AB23" i="11"/>
  <c r="AD23" i="11" s="1"/>
  <c r="AE23" i="11" s="1"/>
  <c r="AR34" i="3" s="1"/>
  <c r="V23" i="11"/>
  <c r="U23" i="11"/>
  <c r="V34" i="3" s="1"/>
  <c r="T23" i="11"/>
  <c r="S23" i="11"/>
  <c r="T34" i="3" s="1"/>
  <c r="R23" i="11"/>
  <c r="D23" i="11"/>
  <c r="AB22" i="11"/>
  <c r="V22" i="11"/>
  <c r="U22" i="11"/>
  <c r="V33" i="3" s="1"/>
  <c r="T22" i="11"/>
  <c r="U33" i="3" s="1"/>
  <c r="S22" i="11"/>
  <c r="T33" i="3" s="1"/>
  <c r="R22" i="11"/>
  <c r="AB21" i="11"/>
  <c r="AD21" i="11" s="1"/>
  <c r="AE21" i="11" s="1"/>
  <c r="AR32" i="3" s="1"/>
  <c r="V21" i="11"/>
  <c r="U21" i="11"/>
  <c r="V32" i="3" s="1"/>
  <c r="T21" i="11"/>
  <c r="U32" i="3" s="1"/>
  <c r="S21" i="11"/>
  <c r="T32" i="3" s="1"/>
  <c r="R21" i="11"/>
  <c r="W21" i="11" s="1"/>
  <c r="AB20" i="11"/>
  <c r="AD20" i="11" s="1"/>
  <c r="U20" i="11"/>
  <c r="V31" i="3" s="1"/>
  <c r="T20" i="11"/>
  <c r="U31" i="3" s="1"/>
  <c r="S20" i="11"/>
  <c r="T31" i="3" s="1"/>
  <c r="R20" i="11"/>
  <c r="Z20" i="11" s="1"/>
  <c r="D20" i="11"/>
  <c r="D21" i="11" s="1"/>
  <c r="D22" i="11" s="1"/>
  <c r="AB19" i="11"/>
  <c r="U19" i="11"/>
  <c r="V30" i="3" s="1"/>
  <c r="T19" i="11"/>
  <c r="U30" i="3" s="1"/>
  <c r="S19" i="11"/>
  <c r="R19" i="11"/>
  <c r="Y19" i="11" s="1"/>
  <c r="AB18" i="11"/>
  <c r="AD18" i="11" s="1"/>
  <c r="AQ29" i="3" s="1"/>
  <c r="U18" i="11"/>
  <c r="V29" i="3" s="1"/>
  <c r="T18" i="11"/>
  <c r="U29" i="3" s="1"/>
  <c r="R18" i="11"/>
  <c r="X18" i="11" s="1"/>
  <c r="AB17" i="11"/>
  <c r="AD17" i="11" s="1"/>
  <c r="U17" i="11"/>
  <c r="T17" i="11"/>
  <c r="R17" i="11"/>
  <c r="X17" i="11" s="1"/>
  <c r="AB16" i="11"/>
  <c r="AD16" i="11" s="1"/>
  <c r="U16" i="11"/>
  <c r="V27" i="3" s="1"/>
  <c r="T16" i="11"/>
  <c r="R16" i="11"/>
  <c r="W16" i="11" s="1"/>
  <c r="AB15" i="11"/>
  <c r="AD15" i="11" s="1"/>
  <c r="AQ26" i="3" s="1"/>
  <c r="U15" i="11"/>
  <c r="V26" i="3" s="1"/>
  <c r="T15" i="11"/>
  <c r="U26" i="3" s="1"/>
  <c r="R15" i="11"/>
  <c r="AB14" i="11"/>
  <c r="U14" i="11"/>
  <c r="V25" i="3" s="1"/>
  <c r="T14" i="11"/>
  <c r="U25" i="3" s="1"/>
  <c r="R14" i="11"/>
  <c r="S25" i="3" s="1"/>
  <c r="D14" i="11"/>
  <c r="D15" i="11" s="1"/>
  <c r="D16" i="11" s="1"/>
  <c r="D17" i="11" s="1"/>
  <c r="D18" i="11" s="1"/>
  <c r="D19" i="11" s="1"/>
  <c r="AO36" i="3" l="1"/>
  <c r="AO86" i="3"/>
  <c r="AD22" i="11"/>
  <c r="AO33" i="3"/>
  <c r="X29" i="11"/>
  <c r="S40" i="3"/>
  <c r="AD41" i="11"/>
  <c r="AO52" i="3"/>
  <c r="W26" i="11"/>
  <c r="S37" i="3"/>
  <c r="W45" i="11"/>
  <c r="S56" i="3"/>
  <c r="AD60" i="11"/>
  <c r="AO71" i="3"/>
  <c r="AQ74" i="3"/>
  <c r="AQ42" i="3"/>
  <c r="AO29" i="3"/>
  <c r="AD28" i="11"/>
  <c r="AO39" i="3"/>
  <c r="W73" i="11"/>
  <c r="S84" i="3"/>
  <c r="W48" i="11"/>
  <c r="S59" i="3"/>
  <c r="X70" i="11"/>
  <c r="S81" i="3"/>
  <c r="AD38" i="11"/>
  <c r="AO49" i="3"/>
  <c r="W67" i="11"/>
  <c r="S78" i="3"/>
  <c r="W23" i="11"/>
  <c r="S34" i="3"/>
  <c r="AD35" i="11"/>
  <c r="AO46" i="3"/>
  <c r="AD57" i="11"/>
  <c r="AO68" i="3"/>
  <c r="S72" i="3"/>
  <c r="AO64" i="3"/>
  <c r="AD72" i="11"/>
  <c r="AO83" i="3"/>
  <c r="AQ86" i="3"/>
  <c r="W51" i="11"/>
  <c r="S62" i="3"/>
  <c r="AE54" i="11"/>
  <c r="AR65" i="3" s="1"/>
  <c r="AQ65" i="3"/>
  <c r="AE76" i="11"/>
  <c r="AR87" i="3" s="1"/>
  <c r="AQ87" i="3"/>
  <c r="S68" i="3"/>
  <c r="AO74" i="3"/>
  <c r="AO42" i="3"/>
  <c r="AD19" i="11"/>
  <c r="AQ30" i="3" s="1"/>
  <c r="AO30" i="3"/>
  <c r="AE32" i="11"/>
  <c r="AR43" i="3" s="1"/>
  <c r="AQ43" i="3"/>
  <c r="W36" i="11"/>
  <c r="S47" i="3"/>
  <c r="AD51" i="11"/>
  <c r="AO62" i="3"/>
  <c r="W58" i="11"/>
  <c r="S69" i="3"/>
  <c r="AD73" i="11"/>
  <c r="AO84" i="3"/>
  <c r="W38" i="11"/>
  <c r="S49" i="3"/>
  <c r="W60" i="11"/>
  <c r="Y60" i="11"/>
  <c r="S71" i="3"/>
  <c r="AD14" i="11"/>
  <c r="AQ25" i="3" s="1"/>
  <c r="AO25" i="3"/>
  <c r="AD29" i="11"/>
  <c r="AO40" i="3"/>
  <c r="W55" i="11"/>
  <c r="S66" i="3"/>
  <c r="W15" i="11"/>
  <c r="S26" i="3"/>
  <c r="S50" i="3"/>
  <c r="AQ81" i="3"/>
  <c r="S46" i="3"/>
  <c r="S87" i="3"/>
  <c r="AO81" i="3"/>
  <c r="AQ59" i="3"/>
  <c r="AD50" i="11"/>
  <c r="AO61" i="3"/>
  <c r="W40" i="11"/>
  <c r="Z40" i="11"/>
  <c r="AE55" i="11"/>
  <c r="AR66" i="3" s="1"/>
  <c r="AQ66" i="3"/>
  <c r="AQ80" i="3"/>
  <c r="AO59" i="3"/>
  <c r="W30" i="11"/>
  <c r="AO27" i="3"/>
  <c r="W27" i="11"/>
  <c r="Y30" i="11"/>
  <c r="S44" i="3"/>
  <c r="S28" i="3"/>
  <c r="Y75" i="11"/>
  <c r="X30" i="11"/>
  <c r="AQ78" i="3"/>
  <c r="AO73" i="3"/>
  <c r="AQ67" i="3"/>
  <c r="AQ56" i="3"/>
  <c r="AO51" i="3"/>
  <c r="AQ34" i="3"/>
  <c r="AO56" i="3"/>
  <c r="AO26" i="3"/>
  <c r="Z63" i="11"/>
  <c r="S74" i="3"/>
  <c r="AQ32" i="3"/>
  <c r="AO78" i="3"/>
  <c r="X25" i="11"/>
  <c r="AO72" i="3"/>
  <c r="AO50" i="3"/>
  <c r="Y63" i="11"/>
  <c r="S79" i="3"/>
  <c r="S57" i="3"/>
  <c r="S35" i="3"/>
  <c r="AQ82" i="3"/>
  <c r="AO66" i="3"/>
  <c r="AQ60" i="3"/>
  <c r="AO44" i="3"/>
  <c r="AO32" i="3"/>
  <c r="W22" i="11"/>
  <c r="S67" i="3"/>
  <c r="S45" i="3"/>
  <c r="S29" i="3"/>
  <c r="AO82" i="3"/>
  <c r="AO60" i="3"/>
  <c r="AO38" i="3"/>
  <c r="AQ31" i="3"/>
  <c r="AO31" i="3"/>
  <c r="S33" i="3"/>
  <c r="S32" i="3"/>
  <c r="S31" i="3"/>
  <c r="Z73" i="11"/>
  <c r="Y47" i="11"/>
  <c r="Z35" i="11"/>
  <c r="X24" i="11"/>
  <c r="Z29" i="11"/>
  <c r="Y52" i="11"/>
  <c r="Z36" i="11"/>
  <c r="Z51" i="11"/>
  <c r="X36" i="11"/>
  <c r="Y24" i="11"/>
  <c r="Y71" i="11"/>
  <c r="Y35" i="11"/>
  <c r="Z22" i="11"/>
  <c r="Z74" i="11"/>
  <c r="Z58" i="11"/>
  <c r="X35" i="11"/>
  <c r="Y20" i="11"/>
  <c r="W32" i="11"/>
  <c r="Y64" i="11"/>
  <c r="X74" i="11"/>
  <c r="Z69" i="11"/>
  <c r="Y58" i="11"/>
  <c r="Z46" i="11"/>
  <c r="X20" i="11"/>
  <c r="Y29" i="11"/>
  <c r="X52" i="11"/>
  <c r="Y36" i="11"/>
  <c r="Y69" i="11"/>
  <c r="X58" i="11"/>
  <c r="Y46" i="11"/>
  <c r="Z33" i="11"/>
  <c r="Z19" i="11"/>
  <c r="W74" i="11"/>
  <c r="X69" i="11"/>
  <c r="X46" i="11"/>
  <c r="Y31" i="11"/>
  <c r="X64" i="11"/>
  <c r="Z24" i="11"/>
  <c r="Z62" i="11"/>
  <c r="W19" i="11"/>
  <c r="W68" i="11"/>
  <c r="Z57" i="11"/>
  <c r="X31" i="11"/>
  <c r="X19" i="11"/>
  <c r="Z68" i="11"/>
  <c r="Y57" i="11"/>
  <c r="X57" i="11"/>
  <c r="Z18" i="11"/>
  <c r="Y73" i="11"/>
  <c r="Y62" i="11"/>
  <c r="Y51" i="11"/>
  <c r="Y18" i="11"/>
  <c r="AA18" i="11" s="1"/>
  <c r="W29" i="11"/>
  <c r="X73" i="11"/>
  <c r="Z67" i="11"/>
  <c r="X62" i="11"/>
  <c r="Z56" i="11"/>
  <c r="X51" i="11"/>
  <c r="Z45" i="11"/>
  <c r="X40" i="11"/>
  <c r="Z34" i="11"/>
  <c r="Z23" i="11"/>
  <c r="W28" i="11"/>
  <c r="Y67" i="11"/>
  <c r="Y56" i="11"/>
  <c r="Y45" i="11"/>
  <c r="Y34" i="11"/>
  <c r="Y23" i="11"/>
  <c r="W72" i="11"/>
  <c r="Z72" i="11"/>
  <c r="X67" i="11"/>
  <c r="Z61" i="11"/>
  <c r="X56" i="11"/>
  <c r="Z50" i="11"/>
  <c r="X45" i="11"/>
  <c r="Z39" i="11"/>
  <c r="X34" i="11"/>
  <c r="Z28" i="11"/>
  <c r="X23" i="11"/>
  <c r="Z17" i="11"/>
  <c r="W70" i="11"/>
  <c r="Y72" i="11"/>
  <c r="Y61" i="11"/>
  <c r="Y50" i="11"/>
  <c r="Y39" i="11"/>
  <c r="Y28" i="11"/>
  <c r="Y17" i="11"/>
  <c r="AA17" i="11" s="1"/>
  <c r="W20" i="11"/>
  <c r="Y55" i="11"/>
  <c r="Y44" i="11"/>
  <c r="Y33" i="11"/>
  <c r="Y22" i="11"/>
  <c r="W65" i="11"/>
  <c r="W17" i="11"/>
  <c r="Z71" i="11"/>
  <c r="X66" i="11"/>
  <c r="Z60" i="11"/>
  <c r="X55" i="11"/>
  <c r="Z49" i="11"/>
  <c r="Z38" i="11"/>
  <c r="X33" i="11"/>
  <c r="Z27" i="11"/>
  <c r="X22" i="11"/>
  <c r="Z16" i="11"/>
  <c r="X39" i="11"/>
  <c r="W54" i="11"/>
  <c r="Z76" i="11"/>
  <c r="X71" i="11"/>
  <c r="Z65" i="11"/>
  <c r="X60" i="11"/>
  <c r="Z54" i="11"/>
  <c r="X49" i="11"/>
  <c r="Z43" i="11"/>
  <c r="X38" i="11"/>
  <c r="Z32" i="11"/>
  <c r="Z21" i="11"/>
  <c r="X16" i="11"/>
  <c r="W31" i="11"/>
  <c r="X61" i="11"/>
  <c r="Y49" i="11"/>
  <c r="Y38" i="11"/>
  <c r="Y16" i="11"/>
  <c r="W53" i="11"/>
  <c r="Y76" i="11"/>
  <c r="Y65" i="11"/>
  <c r="Y54" i="11"/>
  <c r="Y43" i="11"/>
  <c r="Y32" i="11"/>
  <c r="Y21" i="11"/>
  <c r="W75" i="11"/>
  <c r="Y40" i="11"/>
  <c r="X50" i="11"/>
  <c r="X76" i="11"/>
  <c r="Z70" i="11"/>
  <c r="Z59" i="11"/>
  <c r="Z48" i="11"/>
  <c r="X43" i="11"/>
  <c r="Z37" i="11"/>
  <c r="Z26" i="11"/>
  <c r="X21" i="11"/>
  <c r="Z15" i="11"/>
  <c r="Y70" i="11"/>
  <c r="Y59" i="11"/>
  <c r="Y48" i="11"/>
  <c r="Y37" i="11"/>
  <c r="Y26" i="11"/>
  <c r="Y15" i="11"/>
  <c r="Z64" i="11"/>
  <c r="X48" i="11"/>
  <c r="Z42" i="11"/>
  <c r="X37" i="11"/>
  <c r="X26" i="11"/>
  <c r="X15" i="11"/>
  <c r="W18" i="11"/>
  <c r="W59" i="11"/>
  <c r="Y14" i="11"/>
  <c r="X14" i="11"/>
  <c r="Z14" i="11"/>
  <c r="W14" i="11"/>
  <c r="AD34" i="11"/>
  <c r="AC55" i="11"/>
  <c r="AP66" i="3" s="1"/>
  <c r="AC51" i="11"/>
  <c r="AP62" i="3" s="1"/>
  <c r="AD36" i="11"/>
  <c r="AC41" i="11"/>
  <c r="AP52" i="3" s="1"/>
  <c r="AD24" i="11"/>
  <c r="AC39" i="11"/>
  <c r="AP50" i="3" s="1"/>
  <c r="AC50" i="11"/>
  <c r="AP61" i="3" s="1"/>
  <c r="AC63" i="11"/>
  <c r="AP74" i="3" s="1"/>
  <c r="AD33" i="11"/>
  <c r="AC64" i="11"/>
  <c r="AP75" i="3" s="1"/>
  <c r="AD25" i="11"/>
  <c r="AD42" i="11"/>
  <c r="AD47" i="11"/>
  <c r="AC56" i="11"/>
  <c r="AP67" i="3" s="1"/>
  <c r="AC61" i="11"/>
  <c r="AP72" i="3" s="1"/>
  <c r="AC48" i="11"/>
  <c r="AP59" i="3" s="1"/>
  <c r="AD27" i="11"/>
  <c r="AC32" i="11"/>
  <c r="AP43" i="3" s="1"/>
  <c r="AD46" i="11"/>
  <c r="AC72" i="11"/>
  <c r="AP83" i="3" s="1"/>
  <c r="AC67" i="11"/>
  <c r="AP78" i="3" s="1"/>
  <c r="AD30" i="11"/>
  <c r="AC45" i="11"/>
  <c r="AP56" i="3" s="1"/>
  <c r="AD58" i="11"/>
  <c r="AC35" i="11"/>
  <c r="AP46" i="3" s="1"/>
  <c r="AC57" i="11"/>
  <c r="AP68" i="3" s="1"/>
  <c r="AC26" i="11"/>
  <c r="AP37" i="3" s="1"/>
  <c r="AD44" i="11"/>
  <c r="AC44" i="11"/>
  <c r="AP55" i="3" s="1"/>
  <c r="AC66" i="11"/>
  <c r="AP77" i="3" s="1"/>
  <c r="AD66" i="11"/>
  <c r="AD43" i="11"/>
  <c r="AC43" i="11"/>
  <c r="AP54" i="3" s="1"/>
  <c r="AC65" i="11"/>
  <c r="AP76" i="3" s="1"/>
  <c r="AD65" i="11"/>
  <c r="AC28" i="11"/>
  <c r="AP39" i="3" s="1"/>
  <c r="AC37" i="11"/>
  <c r="AP48" i="3" s="1"/>
  <c r="AC59" i="11"/>
  <c r="AP70" i="3" s="1"/>
  <c r="AC68" i="11"/>
  <c r="AP79" i="3" s="1"/>
  <c r="AC73" i="11"/>
  <c r="AP84" i="3" s="1"/>
  <c r="AC29" i="11"/>
  <c r="AP40" i="3" s="1"/>
  <c r="AC38" i="11"/>
  <c r="AP49" i="3" s="1"/>
  <c r="AC60" i="11"/>
  <c r="AP71" i="3" s="1"/>
  <c r="AC69" i="11"/>
  <c r="AP80" i="3" s="1"/>
  <c r="AC21" i="11"/>
  <c r="AP32" i="3" s="1"/>
  <c r="AC52" i="11"/>
  <c r="AP63" i="3" s="1"/>
  <c r="AC74" i="11"/>
  <c r="AP85" i="3" s="1"/>
  <c r="AC70" i="11"/>
  <c r="AP81" i="3" s="1"/>
  <c r="AC75" i="11"/>
  <c r="AP86" i="3" s="1"/>
  <c r="AD62" i="11"/>
  <c r="AC71" i="11"/>
  <c r="AP82" i="3" s="1"/>
  <c r="AC22" i="11"/>
  <c r="AP33" i="3" s="1"/>
  <c r="AC31" i="11"/>
  <c r="AP42" i="3" s="1"/>
  <c r="AD53" i="11"/>
  <c r="AD40" i="11"/>
  <c r="AC49" i="11"/>
  <c r="AP60" i="3" s="1"/>
  <c r="AC23" i="11"/>
  <c r="AP34" i="3" s="1"/>
  <c r="AC54" i="11"/>
  <c r="AP65" i="3" s="1"/>
  <c r="AC76" i="11"/>
  <c r="AP87" i="3" s="1"/>
  <c r="AL27" i="3"/>
  <c r="AL25" i="3"/>
  <c r="AL26" i="3"/>
  <c r="AL28" i="3"/>
  <c r="AL29" i="3"/>
  <c r="C3" i="10"/>
  <c r="E58" i="9"/>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E76" i="9"/>
  <c r="F76" i="9"/>
  <c r="G76" i="9"/>
  <c r="H76" i="9"/>
  <c r="I76" i="9"/>
  <c r="J76" i="9"/>
  <c r="K76" i="9"/>
  <c r="L76" i="9"/>
  <c r="M76" i="9"/>
  <c r="N76" i="9"/>
  <c r="O76" i="9"/>
  <c r="P76" i="9"/>
  <c r="Q76" i="9"/>
  <c r="R76" i="9"/>
  <c r="S76" i="9"/>
  <c r="T76" i="9"/>
  <c r="U76" i="9"/>
  <c r="V76" i="9"/>
  <c r="W76" i="9"/>
  <c r="X76" i="9"/>
  <c r="Y76" i="9"/>
  <c r="Z76" i="9"/>
  <c r="AA76" i="9"/>
  <c r="AB76" i="9"/>
  <c r="AC76" i="9"/>
  <c r="AD76" i="9"/>
  <c r="AE76" i="9"/>
  <c r="AF76"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E79" i="9"/>
  <c r="F79" i="9"/>
  <c r="G79" i="9"/>
  <c r="H79" i="9"/>
  <c r="I79" i="9"/>
  <c r="J79" i="9"/>
  <c r="K79" i="9"/>
  <c r="L79" i="9"/>
  <c r="M79" i="9"/>
  <c r="N79" i="9"/>
  <c r="O79" i="9"/>
  <c r="P79" i="9"/>
  <c r="Q79" i="9"/>
  <c r="R79" i="9"/>
  <c r="S79" i="9"/>
  <c r="T79" i="9"/>
  <c r="U79" i="9"/>
  <c r="V79" i="9"/>
  <c r="W79" i="9"/>
  <c r="X79" i="9"/>
  <c r="Y79" i="9"/>
  <c r="Z79" i="9"/>
  <c r="AA79" i="9"/>
  <c r="AB79" i="9"/>
  <c r="AC79" i="9"/>
  <c r="AD79" i="9"/>
  <c r="AE79" i="9"/>
  <c r="AF79" i="9"/>
  <c r="E80" i="9"/>
  <c r="F80" i="9"/>
  <c r="G80" i="9"/>
  <c r="H80" i="9"/>
  <c r="I80" i="9"/>
  <c r="J80" i="9"/>
  <c r="K80" i="9"/>
  <c r="L80" i="9"/>
  <c r="M80" i="9"/>
  <c r="N80" i="9"/>
  <c r="O80" i="9"/>
  <c r="P80" i="9"/>
  <c r="Q80" i="9"/>
  <c r="R80" i="9"/>
  <c r="S80" i="9"/>
  <c r="T80" i="9"/>
  <c r="U80" i="9"/>
  <c r="V80" i="9"/>
  <c r="W80" i="9"/>
  <c r="X80" i="9"/>
  <c r="Y80" i="9"/>
  <c r="Z80" i="9"/>
  <c r="AA80" i="9"/>
  <c r="AB80" i="9"/>
  <c r="AC80" i="9"/>
  <c r="AD80" i="9"/>
  <c r="AE80" i="9"/>
  <c r="AF80" i="9"/>
  <c r="E81" i="9"/>
  <c r="F81" i="9"/>
  <c r="G81" i="9"/>
  <c r="H81" i="9"/>
  <c r="I81" i="9"/>
  <c r="J81" i="9"/>
  <c r="K81" i="9"/>
  <c r="L81" i="9"/>
  <c r="M81" i="9"/>
  <c r="N81" i="9"/>
  <c r="O81" i="9"/>
  <c r="P81" i="9"/>
  <c r="Q81" i="9"/>
  <c r="R81" i="9"/>
  <c r="S81" i="9"/>
  <c r="T81" i="9"/>
  <c r="U81" i="9"/>
  <c r="V81" i="9"/>
  <c r="W81" i="9"/>
  <c r="X81" i="9"/>
  <c r="Y81" i="9"/>
  <c r="Z81" i="9"/>
  <c r="AA81" i="9"/>
  <c r="AB81" i="9"/>
  <c r="AC81" i="9"/>
  <c r="AD81" i="9"/>
  <c r="AE81" i="9"/>
  <c r="AF81" i="9"/>
  <c r="E82" i="9"/>
  <c r="F82" i="9"/>
  <c r="G82" i="9"/>
  <c r="H82" i="9"/>
  <c r="I82" i="9"/>
  <c r="J82" i="9"/>
  <c r="K82" i="9"/>
  <c r="L82" i="9"/>
  <c r="M82" i="9"/>
  <c r="N82" i="9"/>
  <c r="O82" i="9"/>
  <c r="P82" i="9"/>
  <c r="Q82" i="9"/>
  <c r="R82" i="9"/>
  <c r="S82" i="9"/>
  <c r="T82" i="9"/>
  <c r="U82" i="9"/>
  <c r="V82" i="9"/>
  <c r="W82" i="9"/>
  <c r="X82" i="9"/>
  <c r="Y82" i="9"/>
  <c r="Z82" i="9"/>
  <c r="AA82" i="9"/>
  <c r="AB82" i="9"/>
  <c r="AC82" i="9"/>
  <c r="AD82" i="9"/>
  <c r="AE82" i="9"/>
  <c r="AF82" i="9"/>
  <c r="E83" i="9"/>
  <c r="F83" i="9"/>
  <c r="G83" i="9"/>
  <c r="H83" i="9"/>
  <c r="I83" i="9"/>
  <c r="J83" i="9"/>
  <c r="K83" i="9"/>
  <c r="L83" i="9"/>
  <c r="M83" i="9"/>
  <c r="N83" i="9"/>
  <c r="O83" i="9"/>
  <c r="P83" i="9"/>
  <c r="Q83" i="9"/>
  <c r="R83" i="9"/>
  <c r="S83" i="9"/>
  <c r="T83" i="9"/>
  <c r="U83" i="9"/>
  <c r="V83" i="9"/>
  <c r="W83" i="9"/>
  <c r="X83" i="9"/>
  <c r="Y83" i="9"/>
  <c r="Z83" i="9"/>
  <c r="AA83" i="9"/>
  <c r="AB83" i="9"/>
  <c r="AC83" i="9"/>
  <c r="AD83" i="9"/>
  <c r="AE83" i="9"/>
  <c r="AF83" i="9"/>
  <c r="E84" i="9"/>
  <c r="F84" i="9"/>
  <c r="G84" i="9"/>
  <c r="H84" i="9"/>
  <c r="I84" i="9"/>
  <c r="J84" i="9"/>
  <c r="K84" i="9"/>
  <c r="L84" i="9"/>
  <c r="M84" i="9"/>
  <c r="N84" i="9"/>
  <c r="O84" i="9"/>
  <c r="P84" i="9"/>
  <c r="Q84" i="9"/>
  <c r="R84" i="9"/>
  <c r="S84" i="9"/>
  <c r="T84" i="9"/>
  <c r="U84" i="9"/>
  <c r="V84" i="9"/>
  <c r="W84" i="9"/>
  <c r="X84" i="9"/>
  <c r="Y84" i="9"/>
  <c r="Z84" i="9"/>
  <c r="AA84" i="9"/>
  <c r="AB84" i="9"/>
  <c r="AC84" i="9"/>
  <c r="AD84" i="9"/>
  <c r="AE84" i="9"/>
  <c r="AF84" i="9"/>
  <c r="E85" i="9"/>
  <c r="F85" i="9"/>
  <c r="G85" i="9"/>
  <c r="H85" i="9"/>
  <c r="I85" i="9"/>
  <c r="J85" i="9"/>
  <c r="K85" i="9"/>
  <c r="L85" i="9"/>
  <c r="M85" i="9"/>
  <c r="N85" i="9"/>
  <c r="O85" i="9"/>
  <c r="P85" i="9"/>
  <c r="Q85" i="9"/>
  <c r="R85" i="9"/>
  <c r="S85" i="9"/>
  <c r="T85" i="9"/>
  <c r="U85" i="9"/>
  <c r="V85" i="9"/>
  <c r="W85" i="9"/>
  <c r="X85" i="9"/>
  <c r="Y85" i="9"/>
  <c r="Z85" i="9"/>
  <c r="AA85" i="9"/>
  <c r="AB85" i="9"/>
  <c r="AC85" i="9"/>
  <c r="AD85" i="9"/>
  <c r="AE85" i="9"/>
  <c r="AF85" i="9"/>
  <c r="E86" i="9"/>
  <c r="F86" i="9"/>
  <c r="G86" i="9"/>
  <c r="H86" i="9"/>
  <c r="I86" i="9"/>
  <c r="J86" i="9"/>
  <c r="K86" i="9"/>
  <c r="L86" i="9"/>
  <c r="M86" i="9"/>
  <c r="N86" i="9"/>
  <c r="O86" i="9"/>
  <c r="P86" i="9"/>
  <c r="Q86" i="9"/>
  <c r="R86" i="9"/>
  <c r="S86" i="9"/>
  <c r="T86" i="9"/>
  <c r="U86" i="9"/>
  <c r="V86" i="9"/>
  <c r="W86" i="9"/>
  <c r="X86" i="9"/>
  <c r="Y86" i="9"/>
  <c r="Z86" i="9"/>
  <c r="AA86" i="9"/>
  <c r="AB86" i="9"/>
  <c r="AC86" i="9"/>
  <c r="AD86" i="9"/>
  <c r="AE86" i="9"/>
  <c r="AF86" i="9"/>
  <c r="E87" i="9"/>
  <c r="F87" i="9"/>
  <c r="G87" i="9"/>
  <c r="H87" i="9"/>
  <c r="I87" i="9"/>
  <c r="J87" i="9"/>
  <c r="K87" i="9"/>
  <c r="L87" i="9"/>
  <c r="M87" i="9"/>
  <c r="N87" i="9"/>
  <c r="O87" i="9"/>
  <c r="P87" i="9"/>
  <c r="Q87" i="9"/>
  <c r="R87" i="9"/>
  <c r="S87" i="9"/>
  <c r="T87" i="9"/>
  <c r="U87" i="9"/>
  <c r="V87" i="9"/>
  <c r="W87" i="9"/>
  <c r="X87" i="9"/>
  <c r="Y87" i="9"/>
  <c r="Z87" i="9"/>
  <c r="AA87" i="9"/>
  <c r="AB87" i="9"/>
  <c r="AC87" i="9"/>
  <c r="AD87" i="9"/>
  <c r="AE87" i="9"/>
  <c r="AF87" i="9"/>
  <c r="E88" i="9"/>
  <c r="F88" i="9"/>
  <c r="G88" i="9"/>
  <c r="H88" i="9"/>
  <c r="I88" i="9"/>
  <c r="J88" i="9"/>
  <c r="K88" i="9"/>
  <c r="L88" i="9"/>
  <c r="M88" i="9"/>
  <c r="N88" i="9"/>
  <c r="O88" i="9"/>
  <c r="P88" i="9"/>
  <c r="Q88" i="9"/>
  <c r="R88" i="9"/>
  <c r="S88" i="9"/>
  <c r="T88" i="9"/>
  <c r="U88" i="9"/>
  <c r="V88" i="9"/>
  <c r="W88" i="9"/>
  <c r="X88" i="9"/>
  <c r="Y88" i="9"/>
  <c r="Z88" i="9"/>
  <c r="AA88" i="9"/>
  <c r="AB88" i="9"/>
  <c r="AC88" i="9"/>
  <c r="AD88" i="9"/>
  <c r="AE88" i="9"/>
  <c r="AF88" i="9"/>
  <c r="E89" i="9"/>
  <c r="F89" i="9"/>
  <c r="G89" i="9"/>
  <c r="H89" i="9"/>
  <c r="I89" i="9"/>
  <c r="J89" i="9"/>
  <c r="K89" i="9"/>
  <c r="L89" i="9"/>
  <c r="M89" i="9"/>
  <c r="N89" i="9"/>
  <c r="O89" i="9"/>
  <c r="P89" i="9"/>
  <c r="Q89" i="9"/>
  <c r="R89" i="9"/>
  <c r="S89" i="9"/>
  <c r="T89" i="9"/>
  <c r="U89" i="9"/>
  <c r="V89" i="9"/>
  <c r="W89" i="9"/>
  <c r="X89" i="9"/>
  <c r="Y89" i="9"/>
  <c r="Z89" i="9"/>
  <c r="AA89" i="9"/>
  <c r="AB89" i="9"/>
  <c r="AC89" i="9"/>
  <c r="AD89" i="9"/>
  <c r="AE89" i="9"/>
  <c r="AF89" i="9"/>
  <c r="E90" i="9"/>
  <c r="F90" i="9"/>
  <c r="G90" i="9"/>
  <c r="H90" i="9"/>
  <c r="I90" i="9"/>
  <c r="J90" i="9"/>
  <c r="K90" i="9"/>
  <c r="L90" i="9"/>
  <c r="M90" i="9"/>
  <c r="N90" i="9"/>
  <c r="O90" i="9"/>
  <c r="P90" i="9"/>
  <c r="Q90" i="9"/>
  <c r="R90" i="9"/>
  <c r="S90" i="9"/>
  <c r="T90" i="9"/>
  <c r="U90" i="9"/>
  <c r="V90" i="9"/>
  <c r="W90" i="9"/>
  <c r="X90" i="9"/>
  <c r="Y90" i="9"/>
  <c r="Z90" i="9"/>
  <c r="AA90" i="9"/>
  <c r="AB90" i="9"/>
  <c r="AC90" i="9"/>
  <c r="AD90" i="9"/>
  <c r="AE90" i="9"/>
  <c r="AF90" i="9"/>
  <c r="E91" i="9"/>
  <c r="F91" i="9"/>
  <c r="G91" i="9"/>
  <c r="H91" i="9"/>
  <c r="I91" i="9"/>
  <c r="J91" i="9"/>
  <c r="K91" i="9"/>
  <c r="L91" i="9"/>
  <c r="M91" i="9"/>
  <c r="N91" i="9"/>
  <c r="O91" i="9"/>
  <c r="P91" i="9"/>
  <c r="Q91" i="9"/>
  <c r="R91" i="9"/>
  <c r="S91" i="9"/>
  <c r="T91" i="9"/>
  <c r="U91" i="9"/>
  <c r="V91" i="9"/>
  <c r="W91" i="9"/>
  <c r="X91" i="9"/>
  <c r="Y91" i="9"/>
  <c r="Z91" i="9"/>
  <c r="AA91" i="9"/>
  <c r="AB91" i="9"/>
  <c r="AC91" i="9"/>
  <c r="AD91" i="9"/>
  <c r="AE91" i="9"/>
  <c r="AF91" i="9"/>
  <c r="E92" i="9"/>
  <c r="F92" i="9"/>
  <c r="G92" i="9"/>
  <c r="H92" i="9"/>
  <c r="I92" i="9"/>
  <c r="J92" i="9"/>
  <c r="K92" i="9"/>
  <c r="L92" i="9"/>
  <c r="M92" i="9"/>
  <c r="N92" i="9"/>
  <c r="O92" i="9"/>
  <c r="P92" i="9"/>
  <c r="Q92" i="9"/>
  <c r="R92" i="9"/>
  <c r="S92" i="9"/>
  <c r="T92" i="9"/>
  <c r="U92" i="9"/>
  <c r="V92" i="9"/>
  <c r="W92" i="9"/>
  <c r="X92" i="9"/>
  <c r="Y92" i="9"/>
  <c r="Z92" i="9"/>
  <c r="AA92" i="9"/>
  <c r="AB92" i="9"/>
  <c r="AC92" i="9"/>
  <c r="AD92" i="9"/>
  <c r="AE92" i="9"/>
  <c r="AF92" i="9"/>
  <c r="E93" i="9"/>
  <c r="F93" i="9"/>
  <c r="G93" i="9"/>
  <c r="H93" i="9"/>
  <c r="I93" i="9"/>
  <c r="J93" i="9"/>
  <c r="K93" i="9"/>
  <c r="L93" i="9"/>
  <c r="M93" i="9"/>
  <c r="N93" i="9"/>
  <c r="O93" i="9"/>
  <c r="P93" i="9"/>
  <c r="Q93" i="9"/>
  <c r="R93" i="9"/>
  <c r="S93" i="9"/>
  <c r="T93" i="9"/>
  <c r="U93" i="9"/>
  <c r="V93" i="9"/>
  <c r="W93" i="9"/>
  <c r="X93" i="9"/>
  <c r="Y93" i="9"/>
  <c r="Z93" i="9"/>
  <c r="AA93" i="9"/>
  <c r="AB93" i="9"/>
  <c r="AC93" i="9"/>
  <c r="AD93" i="9"/>
  <c r="AE93" i="9"/>
  <c r="AF93" i="9"/>
  <c r="E94" i="9"/>
  <c r="F94" i="9"/>
  <c r="G94" i="9"/>
  <c r="H94" i="9"/>
  <c r="I94" i="9"/>
  <c r="J94" i="9"/>
  <c r="K94" i="9"/>
  <c r="L94" i="9"/>
  <c r="M94" i="9"/>
  <c r="N94" i="9"/>
  <c r="O94" i="9"/>
  <c r="P94" i="9"/>
  <c r="Q94" i="9"/>
  <c r="R94" i="9"/>
  <c r="S94" i="9"/>
  <c r="T94" i="9"/>
  <c r="U94" i="9"/>
  <c r="V94" i="9"/>
  <c r="W94" i="9"/>
  <c r="X94" i="9"/>
  <c r="Y94" i="9"/>
  <c r="Z94" i="9"/>
  <c r="AA94" i="9"/>
  <c r="AB94" i="9"/>
  <c r="AC94" i="9"/>
  <c r="AD94" i="9"/>
  <c r="AE94" i="9"/>
  <c r="AF94"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E96" i="9"/>
  <c r="F96" i="9"/>
  <c r="G96" i="9"/>
  <c r="H96" i="9"/>
  <c r="I96" i="9"/>
  <c r="J96" i="9"/>
  <c r="K96" i="9"/>
  <c r="L96" i="9"/>
  <c r="M96" i="9"/>
  <c r="N96" i="9"/>
  <c r="O96" i="9"/>
  <c r="P96" i="9"/>
  <c r="Q96" i="9"/>
  <c r="R96" i="9"/>
  <c r="S96" i="9"/>
  <c r="T96" i="9"/>
  <c r="U96" i="9"/>
  <c r="V96" i="9"/>
  <c r="W96" i="9"/>
  <c r="X96" i="9"/>
  <c r="Y96" i="9"/>
  <c r="Z96" i="9"/>
  <c r="AA96" i="9"/>
  <c r="AB96" i="9"/>
  <c r="AC96" i="9"/>
  <c r="AD96" i="9"/>
  <c r="AE96" i="9"/>
  <c r="AF96" i="9"/>
  <c r="E97" i="9"/>
  <c r="F97" i="9"/>
  <c r="G97" i="9"/>
  <c r="H97" i="9"/>
  <c r="I97" i="9"/>
  <c r="J97" i="9"/>
  <c r="K97" i="9"/>
  <c r="L97" i="9"/>
  <c r="M97" i="9"/>
  <c r="N97" i="9"/>
  <c r="O97" i="9"/>
  <c r="P97" i="9"/>
  <c r="Q97" i="9"/>
  <c r="R97" i="9"/>
  <c r="S97" i="9"/>
  <c r="T97" i="9"/>
  <c r="U97" i="9"/>
  <c r="V97" i="9"/>
  <c r="W97" i="9"/>
  <c r="X97" i="9"/>
  <c r="Y97" i="9"/>
  <c r="Z97" i="9"/>
  <c r="AA97" i="9"/>
  <c r="AB97" i="9"/>
  <c r="AC97" i="9"/>
  <c r="AD97" i="9"/>
  <c r="AE97" i="9"/>
  <c r="AF97" i="9"/>
  <c r="E98" i="9"/>
  <c r="F98" i="9"/>
  <c r="G98" i="9"/>
  <c r="H98" i="9"/>
  <c r="I98" i="9"/>
  <c r="J98" i="9"/>
  <c r="K98" i="9"/>
  <c r="L98" i="9"/>
  <c r="M98" i="9"/>
  <c r="N98" i="9"/>
  <c r="O98" i="9"/>
  <c r="P98" i="9"/>
  <c r="Q98" i="9"/>
  <c r="R98" i="9"/>
  <c r="S98" i="9"/>
  <c r="T98" i="9"/>
  <c r="U98" i="9"/>
  <c r="V98" i="9"/>
  <c r="W98" i="9"/>
  <c r="X98" i="9"/>
  <c r="Y98" i="9"/>
  <c r="Z98" i="9"/>
  <c r="AA98" i="9"/>
  <c r="AB98" i="9"/>
  <c r="AC98" i="9"/>
  <c r="AD98" i="9"/>
  <c r="AE98" i="9"/>
  <c r="AF98"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E102" i="9"/>
  <c r="F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E103" i="9"/>
  <c r="F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E104" i="9"/>
  <c r="F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E105" i="9"/>
  <c r="F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58" i="9"/>
  <c r="E5" i="9"/>
  <c r="F5" i="9"/>
  <c r="G5" i="9"/>
  <c r="H5" i="9"/>
  <c r="I5" i="9"/>
  <c r="J5" i="9"/>
  <c r="K5" i="9"/>
  <c r="L5" i="9"/>
  <c r="M5" i="9"/>
  <c r="N5" i="9"/>
  <c r="O5" i="9"/>
  <c r="P5" i="9"/>
  <c r="Q5" i="9"/>
  <c r="R5" i="9"/>
  <c r="S5" i="9"/>
  <c r="T5" i="9"/>
  <c r="U5" i="9"/>
  <c r="V5" i="9"/>
  <c r="W5" i="9"/>
  <c r="X5" i="9"/>
  <c r="Y5" i="9"/>
  <c r="Z5" i="9"/>
  <c r="AA5" i="9"/>
  <c r="AB5" i="9"/>
  <c r="AC5" i="9"/>
  <c r="AD5" i="9"/>
  <c r="AE5" i="9"/>
  <c r="E6" i="9"/>
  <c r="F6" i="9"/>
  <c r="G6" i="9"/>
  <c r="H6" i="9"/>
  <c r="I6" i="9"/>
  <c r="J6" i="9"/>
  <c r="K6" i="9"/>
  <c r="L6" i="9"/>
  <c r="M6" i="9"/>
  <c r="N6" i="9"/>
  <c r="O6" i="9"/>
  <c r="P6" i="9"/>
  <c r="Q6" i="9"/>
  <c r="R6" i="9"/>
  <c r="S6" i="9"/>
  <c r="T6" i="9"/>
  <c r="U6" i="9"/>
  <c r="V6" i="9"/>
  <c r="W6" i="9"/>
  <c r="X6" i="9"/>
  <c r="Y6" i="9"/>
  <c r="Z6" i="9"/>
  <c r="AA6" i="9"/>
  <c r="AB6" i="9"/>
  <c r="AC6" i="9"/>
  <c r="AD6" i="9"/>
  <c r="AE6" i="9"/>
  <c r="AF6" i="9"/>
  <c r="E7" i="9"/>
  <c r="F7" i="9"/>
  <c r="G7" i="9"/>
  <c r="H7" i="9"/>
  <c r="I7" i="9"/>
  <c r="J7" i="9"/>
  <c r="K7" i="9"/>
  <c r="L7" i="9"/>
  <c r="M7" i="9"/>
  <c r="N7" i="9"/>
  <c r="O7" i="9"/>
  <c r="P7" i="9"/>
  <c r="Q7" i="9"/>
  <c r="R7" i="9"/>
  <c r="S7" i="9"/>
  <c r="T7" i="9"/>
  <c r="U7" i="9"/>
  <c r="V7" i="9"/>
  <c r="W7" i="9"/>
  <c r="X7" i="9"/>
  <c r="Y7" i="9"/>
  <c r="Z7" i="9"/>
  <c r="AA7" i="9"/>
  <c r="AB7" i="9"/>
  <c r="AC7" i="9"/>
  <c r="AD7" i="9"/>
  <c r="AE7" i="9"/>
  <c r="AF7" i="9"/>
  <c r="E8" i="9"/>
  <c r="F8" i="9"/>
  <c r="G8" i="9"/>
  <c r="H8" i="9"/>
  <c r="I8" i="9"/>
  <c r="J8" i="9"/>
  <c r="K8" i="9"/>
  <c r="L8" i="9"/>
  <c r="Z25" i="3" s="1"/>
  <c r="M8" i="9"/>
  <c r="N8" i="9"/>
  <c r="O8" i="9"/>
  <c r="P8" i="9"/>
  <c r="Q8" i="9"/>
  <c r="R8" i="9"/>
  <c r="S8" i="9"/>
  <c r="T8" i="9"/>
  <c r="U8" i="9"/>
  <c r="V8" i="9"/>
  <c r="Z27" i="3" s="1"/>
  <c r="W8" i="9"/>
  <c r="X8" i="9"/>
  <c r="Y8" i="9"/>
  <c r="Z8" i="9"/>
  <c r="AA8" i="9"/>
  <c r="AB8" i="9"/>
  <c r="AC8" i="9"/>
  <c r="AD8" i="9"/>
  <c r="AE8" i="9"/>
  <c r="AF8" i="9"/>
  <c r="E9" i="9"/>
  <c r="F9" i="9"/>
  <c r="G9" i="9"/>
  <c r="H9" i="9"/>
  <c r="I9" i="9"/>
  <c r="J9" i="9"/>
  <c r="K9" i="9"/>
  <c r="L9" i="9"/>
  <c r="M9" i="9"/>
  <c r="N9" i="9"/>
  <c r="O9" i="9"/>
  <c r="P9" i="9"/>
  <c r="Q9" i="9"/>
  <c r="R9" i="9"/>
  <c r="S9" i="9"/>
  <c r="T9" i="9"/>
  <c r="U9" i="9"/>
  <c r="V9" i="9"/>
  <c r="W9" i="9"/>
  <c r="X9" i="9"/>
  <c r="Y9" i="9"/>
  <c r="Z9" i="9"/>
  <c r="AA9" i="9"/>
  <c r="AB9" i="9"/>
  <c r="AC9" i="9"/>
  <c r="AD9" i="9"/>
  <c r="AE9" i="9"/>
  <c r="AF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 i="9"/>
  <c r="AN32" i="3"/>
  <c r="AN33" i="3"/>
  <c r="AN34" i="3"/>
  <c r="AN35" i="3"/>
  <c r="AN36" i="3"/>
  <c r="AN37" i="3"/>
  <c r="AN38" i="3"/>
  <c r="AN39" i="3"/>
  <c r="AN40" i="3"/>
  <c r="AN41" i="3"/>
  <c r="AN42" i="3"/>
  <c r="AN43" i="3"/>
  <c r="AN44" i="3"/>
  <c r="AN45" i="3"/>
  <c r="AN46" i="3"/>
  <c r="AN47" i="3"/>
  <c r="AN48" i="3"/>
  <c r="AN49" i="3"/>
  <c r="AN50" i="3"/>
  <c r="AN51" i="3"/>
  <c r="AN52" i="3"/>
  <c r="AN53" i="3"/>
  <c r="AN54" i="3"/>
  <c r="AN55" i="3"/>
  <c r="AN56" i="3"/>
  <c r="AN57" i="3"/>
  <c r="AN58" i="3"/>
  <c r="AN59" i="3"/>
  <c r="AN60" i="3"/>
  <c r="AN61" i="3"/>
  <c r="AN62" i="3"/>
  <c r="AN63" i="3"/>
  <c r="AN64" i="3"/>
  <c r="AN65" i="3"/>
  <c r="AN66" i="3"/>
  <c r="AN67" i="3"/>
  <c r="AN68" i="3"/>
  <c r="AN69" i="3"/>
  <c r="AN70" i="3"/>
  <c r="AN71" i="3"/>
  <c r="AN72" i="3"/>
  <c r="AN73" i="3"/>
  <c r="AN74" i="3"/>
  <c r="AN75" i="3"/>
  <c r="AN76" i="3"/>
  <c r="AN77" i="3"/>
  <c r="AN78" i="3"/>
  <c r="AN79" i="3"/>
  <c r="AN80" i="3"/>
  <c r="AN81" i="3"/>
  <c r="AN82" i="3"/>
  <c r="AN83" i="3"/>
  <c r="AN84" i="3"/>
  <c r="AN85" i="3"/>
  <c r="AN86" i="3"/>
  <c r="AN87" i="3"/>
  <c r="AE53" i="11" l="1"/>
  <c r="AR64" i="3" s="1"/>
  <c r="AQ64" i="3"/>
  <c r="AE33" i="11"/>
  <c r="AR44" i="3" s="1"/>
  <c r="AQ44" i="3"/>
  <c r="AE50" i="11"/>
  <c r="AR61" i="3" s="1"/>
  <c r="AQ61" i="3"/>
  <c r="AE73" i="11"/>
  <c r="AR84" i="3" s="1"/>
  <c r="AQ84" i="3"/>
  <c r="AE72" i="11"/>
  <c r="AR83" i="3" s="1"/>
  <c r="AQ83" i="3"/>
  <c r="AE62" i="11"/>
  <c r="AR73" i="3" s="1"/>
  <c r="AQ73" i="3"/>
  <c r="AE44" i="11"/>
  <c r="AR55" i="3" s="1"/>
  <c r="AQ55" i="3"/>
  <c r="AE51" i="11"/>
  <c r="AR62" i="3" s="1"/>
  <c r="AQ62" i="3"/>
  <c r="AE36" i="11"/>
  <c r="AR47" i="3" s="1"/>
  <c r="AQ47" i="3"/>
  <c r="AE30" i="11"/>
  <c r="AR41" i="3" s="1"/>
  <c r="AQ41" i="3"/>
  <c r="AA16" i="11"/>
  <c r="V16" i="11" s="1"/>
  <c r="AE60" i="11"/>
  <c r="AR71" i="3" s="1"/>
  <c r="AQ71" i="3"/>
  <c r="AE35" i="11"/>
  <c r="AR46" i="3" s="1"/>
  <c r="AQ46" i="3"/>
  <c r="AE34" i="11"/>
  <c r="AR45" i="3" s="1"/>
  <c r="AQ45" i="3"/>
  <c r="AE40" i="11"/>
  <c r="AR51" i="3" s="1"/>
  <c r="AQ51" i="3"/>
  <c r="AE25" i="11"/>
  <c r="AR36" i="3" s="1"/>
  <c r="AQ36" i="3"/>
  <c r="AE28" i="11"/>
  <c r="AR39" i="3" s="1"/>
  <c r="AQ39" i="3"/>
  <c r="AE24" i="11"/>
  <c r="AR35" i="3" s="1"/>
  <c r="AQ35" i="3"/>
  <c r="AE57" i="11"/>
  <c r="AR68" i="3" s="1"/>
  <c r="AQ68" i="3"/>
  <c r="AE58" i="11"/>
  <c r="AR69" i="3" s="1"/>
  <c r="AQ69" i="3"/>
  <c r="AE27" i="11"/>
  <c r="AR38" i="3" s="1"/>
  <c r="AQ38" i="3"/>
  <c r="AA20" i="11"/>
  <c r="AE38" i="11"/>
  <c r="AR49" i="3" s="1"/>
  <c r="AQ49" i="3"/>
  <c r="AA19" i="11"/>
  <c r="AE22" i="11"/>
  <c r="AR33" i="3" s="1"/>
  <c r="AQ33" i="3"/>
  <c r="AE66" i="11"/>
  <c r="AR77" i="3" s="1"/>
  <c r="AQ77" i="3"/>
  <c r="AE29" i="11"/>
  <c r="AR40" i="3" s="1"/>
  <c r="AQ40" i="3"/>
  <c r="AA15" i="11"/>
  <c r="V15" i="11" s="1"/>
  <c r="AE65" i="11"/>
  <c r="AR76" i="3" s="1"/>
  <c r="AQ76" i="3"/>
  <c r="AE43" i="11"/>
  <c r="AR54" i="3" s="1"/>
  <c r="AQ54" i="3"/>
  <c r="AE46" i="11"/>
  <c r="AR57" i="3" s="1"/>
  <c r="AQ57" i="3"/>
  <c r="AE41" i="11"/>
  <c r="AR52" i="3" s="1"/>
  <c r="AQ52" i="3"/>
  <c r="AA14" i="11"/>
  <c r="V14" i="11" s="1"/>
  <c r="AE14" i="11" s="1"/>
  <c r="AR25" i="3" s="1"/>
  <c r="AE47" i="11"/>
  <c r="AR58" i="3" s="1"/>
  <c r="AQ58" i="3"/>
  <c r="AE42" i="11"/>
  <c r="AR53" i="3" s="1"/>
  <c r="AQ53" i="3"/>
  <c r="Z29" i="3"/>
  <c r="V17" i="11"/>
  <c r="V18" i="11"/>
  <c r="V19" i="11"/>
  <c r="Z26" i="3"/>
  <c r="Z28" i="3"/>
  <c r="AC16" i="11" l="1"/>
  <c r="AP27" i="3" s="1"/>
  <c r="AE16" i="11"/>
  <c r="AR27" i="3" s="1"/>
  <c r="V20" i="11"/>
  <c r="AC14" i="11"/>
  <c r="AP25" i="3" s="1"/>
  <c r="AE17" i="11"/>
  <c r="AR28" i="3" s="1"/>
  <c r="AC17" i="11"/>
  <c r="AP28" i="3" s="1"/>
  <c r="AC19" i="11"/>
  <c r="AP30" i="3" s="1"/>
  <c r="AE19" i="11"/>
  <c r="AR30" i="3" s="1"/>
  <c r="AC15" i="11"/>
  <c r="AP26" i="3" s="1"/>
  <c r="AE15" i="11"/>
  <c r="AR26" i="3" s="1"/>
  <c r="AE18" i="11"/>
  <c r="AR29" i="3" s="1"/>
  <c r="AC18" i="11"/>
  <c r="AP29" i="3" s="1"/>
  <c r="A1" i="4"/>
  <c r="AE20" i="11" l="1"/>
  <c r="AR31" i="3" s="1"/>
  <c r="AC20" i="11"/>
  <c r="AP31" i="3" s="1"/>
  <c r="D10" i="2"/>
  <c r="E10" i="2"/>
  <c r="AC26"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25"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25" i="3"/>
  <c r="X26" i="3"/>
  <c r="X28"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AD60" i="3"/>
  <c r="AF60" i="3"/>
  <c r="AD61" i="3"/>
  <c r="AF61" i="3"/>
  <c r="AD62" i="3"/>
  <c r="AF62" i="3"/>
  <c r="AD63" i="3"/>
  <c r="AF63" i="3"/>
  <c r="AD64" i="3"/>
  <c r="AF64" i="3"/>
  <c r="AD65" i="3"/>
  <c r="AF65" i="3"/>
  <c r="AD66" i="3"/>
  <c r="AF66" i="3"/>
  <c r="AD67" i="3"/>
  <c r="AF67" i="3"/>
  <c r="AD68" i="3"/>
  <c r="AF68" i="3"/>
  <c r="AD69" i="3"/>
  <c r="AF69" i="3"/>
  <c r="AD70" i="3"/>
  <c r="AF70" i="3"/>
  <c r="AD71" i="3"/>
  <c r="AF71" i="3"/>
  <c r="AD72" i="3"/>
  <c r="AF72" i="3"/>
  <c r="AD73" i="3"/>
  <c r="AF73" i="3"/>
  <c r="AD74" i="3"/>
  <c r="AF74" i="3"/>
  <c r="AD75" i="3"/>
  <c r="AF75" i="3"/>
  <c r="AD76" i="3"/>
  <c r="AF76" i="3"/>
  <c r="AD77" i="3"/>
  <c r="AF77" i="3"/>
  <c r="AD78" i="3"/>
  <c r="AF78" i="3"/>
  <c r="AD79" i="3"/>
  <c r="AF79" i="3"/>
  <c r="AD80" i="3"/>
  <c r="AF80" i="3"/>
  <c r="AD81" i="3"/>
  <c r="AF81" i="3"/>
  <c r="AD82" i="3"/>
  <c r="AF82" i="3"/>
  <c r="AD83" i="3"/>
  <c r="AF83" i="3"/>
  <c r="AD84" i="3"/>
  <c r="AF84" i="3"/>
  <c r="AD85" i="3"/>
  <c r="AF85" i="3"/>
  <c r="AD86" i="3"/>
  <c r="AF86" i="3"/>
  <c r="AD87" i="3"/>
  <c r="AA26" i="3"/>
  <c r="AA27" i="3"/>
  <c r="AA28" i="3"/>
  <c r="AA29" i="3"/>
  <c r="AA25" i="3"/>
  <c r="F10" i="2" l="1"/>
  <c r="AF87" i="3"/>
  <c r="AB25" i="3" l="1"/>
  <c r="AB26" i="3"/>
  <c r="AE26" i="3" s="1"/>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AJ64" i="3"/>
  <c r="W64" i="3"/>
  <c r="AK64" i="3" s="1"/>
  <c r="AI65" i="3"/>
  <c r="W65" i="3"/>
  <c r="W66" i="3"/>
  <c r="W67" i="3"/>
  <c r="W68" i="3"/>
  <c r="W69" i="3"/>
  <c r="W70" i="3"/>
  <c r="W71" i="3"/>
  <c r="W72" i="3"/>
  <c r="AK72" i="3" s="1"/>
  <c r="W73" i="3"/>
  <c r="W74" i="3"/>
  <c r="W75" i="3"/>
  <c r="W76" i="3"/>
  <c r="AK76" i="3" s="1"/>
  <c r="W77" i="3"/>
  <c r="W78" i="3"/>
  <c r="W79" i="3"/>
  <c r="W80" i="3"/>
  <c r="W81" i="3"/>
  <c r="W82" i="3"/>
  <c r="AI83" i="3"/>
  <c r="AJ83" i="3"/>
  <c r="W83" i="3"/>
  <c r="AK83" i="3" s="1"/>
  <c r="W84" i="3"/>
  <c r="AK84" i="3" s="1"/>
  <c r="W85" i="3"/>
  <c r="W86" i="3"/>
  <c r="W87" i="3"/>
  <c r="AK87" i="3" s="1"/>
  <c r="W25" i="3"/>
  <c r="C10" i="10"/>
  <c r="C9" i="10"/>
  <c r="C8" i="10"/>
  <c r="C4" i="10"/>
  <c r="X25" i="3" l="1"/>
  <c r="AE25" i="3" s="1"/>
  <c r="AJ76" i="3"/>
  <c r="AK71" i="3"/>
  <c r="AI71" i="3"/>
  <c r="AI77" i="3"/>
  <c r="AK68" i="3"/>
  <c r="AK75" i="3"/>
  <c r="AK60" i="3"/>
  <c r="AK80" i="3"/>
  <c r="AI85" i="3"/>
  <c r="AI81" i="3"/>
  <c r="AI73" i="3"/>
  <c r="AI69" i="3"/>
  <c r="AJ87" i="3"/>
  <c r="AK79" i="3"/>
  <c r="AI87" i="3"/>
  <c r="AI63" i="3"/>
  <c r="AI75" i="3"/>
  <c r="AK67" i="3"/>
  <c r="AI61" i="3"/>
  <c r="Z85" i="3"/>
  <c r="AB85" i="3" s="1"/>
  <c r="AL85" i="3"/>
  <c r="Z79" i="3"/>
  <c r="AB79" i="3" s="1"/>
  <c r="AL79" i="3"/>
  <c r="Z73" i="3"/>
  <c r="AL73" i="3"/>
  <c r="Z67" i="3"/>
  <c r="AB67" i="3" s="1"/>
  <c r="AL67" i="3"/>
  <c r="Z61" i="3"/>
  <c r="AB61" i="3" s="1"/>
  <c r="AL61" i="3"/>
  <c r="Z55" i="3"/>
  <c r="AB55" i="3" s="1"/>
  <c r="AL55" i="3"/>
  <c r="Z49" i="3"/>
  <c r="AL49" i="3"/>
  <c r="Z43" i="3"/>
  <c r="AB43" i="3" s="1"/>
  <c r="AL43" i="3"/>
  <c r="Z37" i="3"/>
  <c r="AB37" i="3" s="1"/>
  <c r="AL37" i="3"/>
  <c r="Z31" i="3"/>
  <c r="AL31" i="3"/>
  <c r="Z68" i="3"/>
  <c r="AB68" i="3" s="1"/>
  <c r="AL68" i="3"/>
  <c r="Z80" i="3"/>
  <c r="AB80" i="3" s="1"/>
  <c r="AL80" i="3"/>
  <c r="Z38" i="3"/>
  <c r="AB38" i="3" s="1"/>
  <c r="AL38" i="3"/>
  <c r="AJ79" i="3"/>
  <c r="AJ67" i="3"/>
  <c r="AL84" i="3"/>
  <c r="Z84" i="3"/>
  <c r="AB84" i="3" s="1"/>
  <c r="Z78" i="3"/>
  <c r="AL78" i="3"/>
  <c r="AL72" i="3"/>
  <c r="Z72" i="3"/>
  <c r="AB72" i="3" s="1"/>
  <c r="Z66" i="3"/>
  <c r="AL66" i="3"/>
  <c r="AL60" i="3"/>
  <c r="Z60" i="3"/>
  <c r="AB60" i="3" s="1"/>
  <c r="Z54" i="3"/>
  <c r="AL54" i="3"/>
  <c r="AL48" i="3"/>
  <c r="Z48" i="3"/>
  <c r="AB48" i="3" s="1"/>
  <c r="Z42" i="3"/>
  <c r="AL42" i="3"/>
  <c r="AL36" i="3"/>
  <c r="Z36" i="3"/>
  <c r="AB36" i="3" s="1"/>
  <c r="Z30" i="3"/>
  <c r="AB30" i="3" s="1"/>
  <c r="X30" i="3" s="1"/>
  <c r="AE30" i="3" s="1"/>
  <c r="AL30" i="3"/>
  <c r="AI79" i="3"/>
  <c r="Z74" i="3"/>
  <c r="AB74" i="3" s="1"/>
  <c r="AL74" i="3"/>
  <c r="Z50" i="3"/>
  <c r="AB50" i="3" s="1"/>
  <c r="AL50" i="3"/>
  <c r="AI67" i="3"/>
  <c r="AK86" i="3"/>
  <c r="AK82" i="3"/>
  <c r="AK74" i="3"/>
  <c r="AK70" i="3"/>
  <c r="AK62" i="3"/>
  <c r="AL83" i="3"/>
  <c r="Z83" i="3"/>
  <c r="AB83" i="3" s="1"/>
  <c r="Z77" i="3"/>
  <c r="AB77" i="3" s="1"/>
  <c r="AL77" i="3"/>
  <c r="AL71" i="3"/>
  <c r="Z71" i="3"/>
  <c r="AB71" i="3" s="1"/>
  <c r="Z65" i="3"/>
  <c r="AL65" i="3"/>
  <c r="AL59" i="3"/>
  <c r="Z59" i="3"/>
  <c r="Z53" i="3"/>
  <c r="AL53" i="3"/>
  <c r="AL47" i="3"/>
  <c r="Z47" i="3"/>
  <c r="AB47" i="3" s="1"/>
  <c r="Z41" i="3"/>
  <c r="AL41" i="3"/>
  <c r="AL35" i="3"/>
  <c r="Z35" i="3"/>
  <c r="Z86" i="3"/>
  <c r="AB86" i="3" s="1"/>
  <c r="AL86" i="3"/>
  <c r="Z62" i="3"/>
  <c r="AB62" i="3" s="1"/>
  <c r="AL62" i="3"/>
  <c r="AJ82" i="3"/>
  <c r="AJ70" i="3"/>
  <c r="Z56" i="3"/>
  <c r="AB56" i="3" s="1"/>
  <c r="AL56" i="3"/>
  <c r="Z44" i="3"/>
  <c r="AB44" i="3" s="1"/>
  <c r="AL44" i="3"/>
  <c r="Z82" i="3"/>
  <c r="AB82" i="3" s="1"/>
  <c r="AL82" i="3"/>
  <c r="Z76" i="3"/>
  <c r="AB76" i="3" s="1"/>
  <c r="AL76" i="3"/>
  <c r="Z64" i="3"/>
  <c r="AB64" i="3" s="1"/>
  <c r="AL64" i="3"/>
  <c r="Z58" i="3"/>
  <c r="AB58" i="3" s="1"/>
  <c r="AL58" i="3"/>
  <c r="Z52" i="3"/>
  <c r="AB52" i="3" s="1"/>
  <c r="AL52" i="3"/>
  <c r="Z46" i="3"/>
  <c r="AB46" i="3" s="1"/>
  <c r="AL46" i="3"/>
  <c r="Z40" i="3"/>
  <c r="AB40" i="3" s="1"/>
  <c r="AL40" i="3"/>
  <c r="AK85" i="3"/>
  <c r="AK73" i="3"/>
  <c r="AK61" i="3"/>
  <c r="Z32" i="3"/>
  <c r="AB32" i="3" s="1"/>
  <c r="AL32" i="3"/>
  <c r="Z70" i="3"/>
  <c r="AB70" i="3" s="1"/>
  <c r="AL70" i="3"/>
  <c r="Z34" i="3"/>
  <c r="AB34" i="3" s="1"/>
  <c r="AL34" i="3"/>
  <c r="Z87" i="3"/>
  <c r="AB87" i="3" s="1"/>
  <c r="AL87" i="3"/>
  <c r="AL81" i="3"/>
  <c r="Z81" i="3"/>
  <c r="AB81" i="3" s="1"/>
  <c r="Z75" i="3"/>
  <c r="AB75" i="3" s="1"/>
  <c r="AL75" i="3"/>
  <c r="AL69" i="3"/>
  <c r="Z69" i="3"/>
  <c r="AB69" i="3" s="1"/>
  <c r="Z63" i="3"/>
  <c r="AB63" i="3" s="1"/>
  <c r="AL63" i="3"/>
  <c r="AL57" i="3"/>
  <c r="Z57" i="3"/>
  <c r="AB57" i="3" s="1"/>
  <c r="Z51" i="3"/>
  <c r="AB51" i="3" s="1"/>
  <c r="AL51" i="3"/>
  <c r="Z45" i="3"/>
  <c r="AB45" i="3" s="1"/>
  <c r="AL45" i="3"/>
  <c r="Z39" i="3"/>
  <c r="AB39" i="3" s="1"/>
  <c r="AL39" i="3"/>
  <c r="AL33" i="3"/>
  <c r="Z33" i="3"/>
  <c r="AB33" i="3" s="1"/>
  <c r="AB27" i="3"/>
  <c r="AG87" i="3"/>
  <c r="AH87" i="3"/>
  <c r="AG81" i="3"/>
  <c r="AH81" i="3"/>
  <c r="AG75" i="3"/>
  <c r="AH75" i="3"/>
  <c r="AG69" i="3"/>
  <c r="AH69" i="3"/>
  <c r="AG63" i="3"/>
  <c r="AH63" i="3"/>
  <c r="AJ84" i="3"/>
  <c r="AG80" i="3"/>
  <c r="AH80" i="3"/>
  <c r="AG74" i="3"/>
  <c r="AH74" i="3"/>
  <c r="AG68" i="3"/>
  <c r="AH68" i="3"/>
  <c r="AJ80" i="3"/>
  <c r="AJ72" i="3"/>
  <c r="AJ68" i="3"/>
  <c r="AJ60" i="3"/>
  <c r="AG86" i="3"/>
  <c r="AH86" i="3"/>
  <c r="AG62" i="3"/>
  <c r="AH62" i="3"/>
  <c r="AI84" i="3"/>
  <c r="AI80" i="3"/>
  <c r="AI76" i="3"/>
  <c r="AI72" i="3"/>
  <c r="AI68" i="3"/>
  <c r="AI64" i="3"/>
  <c r="AI60" i="3"/>
  <c r="AK63" i="3"/>
  <c r="AH85" i="3"/>
  <c r="AG85" i="3"/>
  <c r="AG79" i="3"/>
  <c r="AH79" i="3"/>
  <c r="AH73" i="3"/>
  <c r="AG73" i="3"/>
  <c r="AG67" i="3"/>
  <c r="AH67" i="3"/>
  <c r="AH61" i="3"/>
  <c r="AG61" i="3"/>
  <c r="AJ75" i="3"/>
  <c r="AJ71" i="3"/>
  <c r="AJ63" i="3"/>
  <c r="AG84" i="3"/>
  <c r="AH84" i="3"/>
  <c r="AG78" i="3"/>
  <c r="AH78" i="3"/>
  <c r="AG72" i="3"/>
  <c r="AH72" i="3"/>
  <c r="AG66" i="3"/>
  <c r="AH66" i="3"/>
  <c r="AG60" i="3"/>
  <c r="AH60" i="3"/>
  <c r="AJ78" i="3"/>
  <c r="AJ74" i="3"/>
  <c r="AJ62" i="3"/>
  <c r="AG71" i="3"/>
  <c r="AH71" i="3"/>
  <c r="AK66" i="3"/>
  <c r="AJ86" i="3"/>
  <c r="AJ66" i="3"/>
  <c r="AG83" i="3"/>
  <c r="AH83" i="3"/>
  <c r="AH77" i="3"/>
  <c r="AG77" i="3"/>
  <c r="AH65" i="3"/>
  <c r="AG65" i="3"/>
  <c r="AI86" i="3"/>
  <c r="AI82" i="3"/>
  <c r="AI78" i="3"/>
  <c r="AI74" i="3"/>
  <c r="AI70" i="3"/>
  <c r="AI66" i="3"/>
  <c r="AI62" i="3"/>
  <c r="AK81" i="3"/>
  <c r="AK77" i="3"/>
  <c r="AG82" i="3"/>
  <c r="AH82" i="3"/>
  <c r="AH76" i="3"/>
  <c r="AG76" i="3"/>
  <c r="AH70" i="3"/>
  <c r="AG70" i="3"/>
  <c r="AH64" i="3"/>
  <c r="AG64" i="3"/>
  <c r="AK78" i="3"/>
  <c r="AK69" i="3"/>
  <c r="AK65" i="3"/>
  <c r="AJ85" i="3"/>
  <c r="AJ81" i="3"/>
  <c r="AJ77" i="3"/>
  <c r="AJ73" i="3"/>
  <c r="AJ69" i="3"/>
  <c r="AJ65" i="3"/>
  <c r="AJ61" i="3"/>
  <c r="AA87" i="3"/>
  <c r="AA81" i="3"/>
  <c r="AA75" i="3"/>
  <c r="AA69" i="3"/>
  <c r="AA63" i="3"/>
  <c r="AA57" i="3"/>
  <c r="AA51" i="3"/>
  <c r="AA45" i="3"/>
  <c r="AA39" i="3"/>
  <c r="AA33" i="3"/>
  <c r="AA86" i="3"/>
  <c r="AA80" i="3"/>
  <c r="AA74" i="3"/>
  <c r="AA68" i="3"/>
  <c r="AA62" i="3"/>
  <c r="AA56" i="3"/>
  <c r="AA50" i="3"/>
  <c r="AA44" i="3"/>
  <c r="AA38" i="3"/>
  <c r="AA32" i="3"/>
  <c r="AA85" i="3"/>
  <c r="AA79" i="3"/>
  <c r="AA73" i="3"/>
  <c r="AA67" i="3"/>
  <c r="AA61" i="3"/>
  <c r="AA55" i="3"/>
  <c r="AA49" i="3"/>
  <c r="AA43" i="3"/>
  <c r="AA37" i="3"/>
  <c r="AA31" i="3"/>
  <c r="AA84" i="3"/>
  <c r="AA78" i="3"/>
  <c r="AA72" i="3"/>
  <c r="AA66" i="3"/>
  <c r="AA60" i="3"/>
  <c r="AA54" i="3"/>
  <c r="AA48" i="3"/>
  <c r="AA42" i="3"/>
  <c r="AA36" i="3"/>
  <c r="AA30" i="3"/>
  <c r="AA83" i="3"/>
  <c r="AA77" i="3"/>
  <c r="AA71" i="3"/>
  <c r="AA65" i="3"/>
  <c r="AA59" i="3"/>
  <c r="AA53" i="3"/>
  <c r="AA47" i="3"/>
  <c r="AA41" i="3"/>
  <c r="AA35" i="3"/>
  <c r="AA82" i="3"/>
  <c r="AA76" i="3"/>
  <c r="AA70" i="3"/>
  <c r="AA64" i="3"/>
  <c r="AA58" i="3"/>
  <c r="AA52" i="3"/>
  <c r="AA46" i="3"/>
  <c r="AA40" i="3"/>
  <c r="AA34" i="3"/>
  <c r="AB29" i="3"/>
  <c r="AB28" i="3"/>
  <c r="X29" i="3" l="1"/>
  <c r="AC29" i="3"/>
  <c r="AC27" i="3"/>
  <c r="X27" i="3"/>
  <c r="AE27" i="3" s="1"/>
  <c r="AC30" i="3"/>
  <c r="AC28" i="3"/>
  <c r="AE28" i="3" s="1"/>
  <c r="AB35" i="3"/>
  <c r="AB53" i="3"/>
  <c r="AB54" i="3"/>
  <c r="AB49" i="3"/>
  <c r="AB41" i="3"/>
  <c r="AB65" i="3"/>
  <c r="AB78" i="3"/>
  <c r="AB66" i="3"/>
  <c r="AB31" i="3"/>
  <c r="AB59" i="3"/>
  <c r="AB73" i="3"/>
  <c r="AB42"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E29" i="3" l="1"/>
  <c r="X31" i="3"/>
  <c r="AF31" i="3" s="1"/>
  <c r="AM31" i="3" s="1"/>
  <c r="E9" i="2"/>
  <c r="AF36" i="3"/>
  <c r="AF37" i="3"/>
  <c r="AF38" i="3"/>
  <c r="AF39" i="3"/>
  <c r="AF41" i="3"/>
  <c r="AF43" i="3"/>
  <c r="AF46" i="3"/>
  <c r="AF47" i="3"/>
  <c r="AF49" i="3"/>
  <c r="AF51" i="3"/>
  <c r="AF58" i="3"/>
  <c r="AF59" i="3"/>
  <c r="C4" i="2"/>
  <c r="AF42" i="3" l="1"/>
  <c r="AF53" i="3"/>
  <c r="AF54" i="3"/>
  <c r="AF48" i="3"/>
  <c r="AF45" i="3"/>
  <c r="AF56" i="3"/>
  <c r="AF44" i="3"/>
  <c r="AF50" i="3"/>
  <c r="AF52" i="3"/>
  <c r="AF57" i="3"/>
  <c r="AF55" i="3"/>
  <c r="AF40" i="3"/>
  <c r="D50" i="3"/>
  <c r="AH50" i="3"/>
  <c r="AI50" i="3"/>
  <c r="AJ50" i="3"/>
  <c r="AK50" i="3"/>
  <c r="AD50" i="3"/>
  <c r="D51" i="3"/>
  <c r="AH51" i="3"/>
  <c r="AI51" i="3"/>
  <c r="AJ51" i="3"/>
  <c r="AK51" i="3"/>
  <c r="AD51" i="3"/>
  <c r="D52" i="3"/>
  <c r="AH52" i="3"/>
  <c r="AI52" i="3"/>
  <c r="AJ52" i="3"/>
  <c r="AK52" i="3"/>
  <c r="AD52" i="3"/>
  <c r="D53" i="3"/>
  <c r="AH53" i="3"/>
  <c r="AI53" i="3"/>
  <c r="AJ53" i="3"/>
  <c r="AK53" i="3"/>
  <c r="AD53" i="3"/>
  <c r="D54" i="3"/>
  <c r="AH54" i="3"/>
  <c r="AI54" i="3"/>
  <c r="AJ54" i="3"/>
  <c r="AK54" i="3"/>
  <c r="AD54" i="3"/>
  <c r="D55" i="3"/>
  <c r="AH55" i="3"/>
  <c r="AI55" i="3"/>
  <c r="AJ55" i="3"/>
  <c r="AK55" i="3"/>
  <c r="AD55" i="3"/>
  <c r="D56" i="3"/>
  <c r="AH56" i="3"/>
  <c r="AI56" i="3"/>
  <c r="AJ56" i="3"/>
  <c r="AK56" i="3"/>
  <c r="AD56" i="3"/>
  <c r="D57" i="3"/>
  <c r="AH57" i="3"/>
  <c r="AI57" i="3"/>
  <c r="AJ57" i="3"/>
  <c r="AK57" i="3"/>
  <c r="AD57" i="3"/>
  <c r="D58" i="3"/>
  <c r="AH58" i="3"/>
  <c r="AI58" i="3"/>
  <c r="AJ58" i="3"/>
  <c r="AK58" i="3"/>
  <c r="AD58" i="3"/>
  <c r="D59" i="3"/>
  <c r="AH59" i="3"/>
  <c r="AI59" i="3"/>
  <c r="AJ59" i="3"/>
  <c r="AK59" i="3"/>
  <c r="A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AF33" i="3" l="1"/>
  <c r="AH29" i="3"/>
  <c r="AI29" i="3"/>
  <c r="AJ29" i="3"/>
  <c r="AK29" i="3"/>
  <c r="AH30" i="3"/>
  <c r="AI30" i="3"/>
  <c r="AJ30" i="3"/>
  <c r="AK30" i="3"/>
  <c r="AH31" i="3"/>
  <c r="AI31" i="3"/>
  <c r="AJ31" i="3"/>
  <c r="AK31" i="3"/>
  <c r="AH32" i="3"/>
  <c r="AI32" i="3"/>
  <c r="AJ32" i="3"/>
  <c r="AK32" i="3"/>
  <c r="AH33" i="3"/>
  <c r="AI33" i="3"/>
  <c r="AJ33" i="3"/>
  <c r="AK33" i="3"/>
  <c r="AH34" i="3"/>
  <c r="AI34" i="3"/>
  <c r="AJ34" i="3"/>
  <c r="AK34" i="3"/>
  <c r="AH35" i="3"/>
  <c r="AI35" i="3"/>
  <c r="AJ35" i="3"/>
  <c r="AK35" i="3"/>
  <c r="AH36" i="3"/>
  <c r="AI36" i="3"/>
  <c r="AJ36" i="3"/>
  <c r="AK36" i="3"/>
  <c r="AH37" i="3"/>
  <c r="AI37" i="3"/>
  <c r="AJ37" i="3"/>
  <c r="AK37" i="3"/>
  <c r="AH38" i="3"/>
  <c r="AI38" i="3"/>
  <c r="AJ38" i="3"/>
  <c r="AK38" i="3"/>
  <c r="AH39" i="3"/>
  <c r="AI39" i="3"/>
  <c r="AJ39" i="3"/>
  <c r="AK39" i="3"/>
  <c r="AD39" i="3"/>
  <c r="AH40" i="3"/>
  <c r="AI40" i="3"/>
  <c r="AJ40" i="3"/>
  <c r="AK40" i="3"/>
  <c r="AD40" i="3"/>
  <c r="AH41" i="3"/>
  <c r="AI41" i="3"/>
  <c r="AJ41" i="3"/>
  <c r="AK41" i="3"/>
  <c r="AD41" i="3"/>
  <c r="AH42" i="3"/>
  <c r="AI42" i="3"/>
  <c r="AJ42" i="3"/>
  <c r="AK42" i="3"/>
  <c r="AD42" i="3"/>
  <c r="AH43" i="3"/>
  <c r="AI43" i="3"/>
  <c r="AJ43" i="3"/>
  <c r="AK43" i="3"/>
  <c r="AD43" i="3"/>
  <c r="AH44" i="3"/>
  <c r="AI44" i="3"/>
  <c r="AJ44" i="3"/>
  <c r="AK44" i="3"/>
  <c r="AD44" i="3"/>
  <c r="AH45" i="3"/>
  <c r="AI45" i="3"/>
  <c r="AJ45" i="3"/>
  <c r="AK45" i="3"/>
  <c r="AD45" i="3"/>
  <c r="AH46" i="3"/>
  <c r="AI46" i="3"/>
  <c r="AJ46" i="3"/>
  <c r="AK46" i="3"/>
  <c r="AD46" i="3"/>
  <c r="AH47" i="3"/>
  <c r="AI47" i="3"/>
  <c r="AJ47" i="3"/>
  <c r="AK47" i="3"/>
  <c r="AD47" i="3"/>
  <c r="AH48" i="3"/>
  <c r="AI48" i="3"/>
  <c r="AJ48" i="3"/>
  <c r="AK48" i="3"/>
  <c r="AD48" i="3"/>
  <c r="AH49" i="3"/>
  <c r="AI49" i="3"/>
  <c r="AJ49" i="3"/>
  <c r="AK49" i="3"/>
  <c r="AD49" i="3"/>
  <c r="AH26" i="3"/>
  <c r="AI26" i="3"/>
  <c r="AJ26" i="3"/>
  <c r="AK26" i="3"/>
  <c r="AH27" i="3"/>
  <c r="AI27" i="3"/>
  <c r="AJ27" i="3"/>
  <c r="AK27" i="3"/>
  <c r="AH28" i="3"/>
  <c r="AI28" i="3"/>
  <c r="AJ28" i="3"/>
  <c r="AK28" i="3"/>
  <c r="AK25" i="3"/>
  <c r="AJ25" i="3"/>
  <c r="AI25" i="3"/>
  <c r="AH25" i="3"/>
  <c r="D39" i="3"/>
  <c r="D40" i="3"/>
  <c r="D41" i="3"/>
  <c r="D42" i="3"/>
  <c r="D43" i="3"/>
  <c r="D44" i="3"/>
  <c r="D46" i="3"/>
  <c r="D47" i="3"/>
  <c r="D48" i="3"/>
  <c r="D49" i="3"/>
  <c r="D25" i="3"/>
  <c r="D26" i="3" s="1"/>
  <c r="D27" i="3" s="1"/>
  <c r="D28" i="3" s="1"/>
  <c r="D29" i="3" s="1"/>
  <c r="D30" i="3" s="1"/>
  <c r="D31" i="3" s="1"/>
  <c r="D32" i="3" s="1"/>
  <c r="D33" i="3" s="1"/>
  <c r="D34" i="3" s="1"/>
  <c r="D35" i="3" s="1"/>
  <c r="D36" i="3" s="1"/>
  <c r="D37" i="3" s="1"/>
  <c r="D38" i="3" s="1"/>
  <c r="E7" i="2" l="1"/>
  <c r="E8" i="2"/>
  <c r="AF25" i="3"/>
  <c r="AM25" i="3" s="1"/>
  <c r="AF26" i="3"/>
  <c r="AM26" i="3" s="1"/>
  <c r="AF29" i="3"/>
  <c r="AM29" i="3" s="1"/>
  <c r="AF28" i="3"/>
  <c r="AM28" i="3" s="1"/>
  <c r="AF35" i="3"/>
  <c r="AD35" i="3" s="1"/>
  <c r="AF30" i="3"/>
  <c r="AM30" i="3" s="1"/>
  <c r="AF34" i="3"/>
  <c r="AD34" i="3" s="1"/>
  <c r="AF32" i="3"/>
  <c r="AD38" i="3"/>
  <c r="AD31" i="3" l="1"/>
  <c r="AD25" i="3"/>
  <c r="AD26" i="3"/>
  <c r="AF27" i="3"/>
  <c r="AM27" i="3" s="1"/>
  <c r="AD29" i="3"/>
  <c r="AD28" i="3"/>
  <c r="AD32" i="3"/>
  <c r="AD36" i="3"/>
  <c r="AN31" i="3"/>
  <c r="AD37" i="3"/>
  <c r="AD33" i="3"/>
  <c r="AN25" i="3" l="1"/>
  <c r="AD27" i="3"/>
  <c r="D7" i="2" s="1"/>
  <c r="F7" i="2" s="1"/>
  <c r="AN26" i="3"/>
  <c r="AN28" i="3"/>
  <c r="AN29" i="3"/>
  <c r="D8" i="2"/>
  <c r="F8" i="2" s="1"/>
  <c r="AD30" i="3"/>
  <c r="AN27" i="3" l="1"/>
  <c r="D9" i="2"/>
  <c r="F9" i="2" s="1"/>
  <c r="AN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D11" authorId="0" shapeId="0" xr:uid="{D24F9C93-FB15-41F6-889C-22261E40F0B7}">
      <text>
        <r>
          <rPr>
            <sz val="9"/>
            <color indexed="81"/>
            <rFont val="Tahoma"/>
            <family val="2"/>
          </rPr>
          <t>This column automatically numbers the assessment recommendations you enter in column C.</t>
        </r>
      </text>
    </comment>
    <comment ref="E11" authorId="0" shapeId="0" xr:uid="{5C6B39E3-F370-4BF8-9698-8C35BABE2EA2}">
      <text>
        <r>
          <rPr>
            <sz val="9"/>
            <color indexed="81"/>
            <rFont val="Tahoma"/>
            <family val="2"/>
          </rPr>
          <t xml:space="preserve">Enter the name of assessment recommendation as you would like for it to be shown on the avoided cost of carbon curve. </t>
        </r>
      </text>
    </comment>
    <comment ref="F11" authorId="0" shapeId="0" xr:uid="{E187F01F-1ADD-44DB-A8C4-881AF60ED472}">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G11" authorId="0" shapeId="0" xr:uid="{5D93972E-30B7-47F9-BEB4-E504B8338A4D}">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H11" authorId="0" shapeId="0" xr:uid="{00C6B5E1-F538-4306-9828-754DE99288B8}">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I11" authorId="0" shapeId="0" xr:uid="{7A2B8F11-E7BB-444F-964D-85039A2A2EFD}">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L)</t>
        </r>
      </text>
    </comment>
    <comment ref="J11" authorId="0" shapeId="0" xr:uid="{0F57EA77-99E7-4279-BBD6-526A88E956D1}">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K11" authorId="0" shapeId="0" xr:uid="{DA38B205-E376-4B56-8AB6-54701AC1D935}">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L11" authorId="0" shapeId="0" xr:uid="{CB7A4C57-C2A9-48D8-A08C-71F5CD22A22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M11" authorId="0" shapeId="0" xr:uid="{68F61D0C-C0EB-4DEC-ACFD-5A4F3509EBB7}">
      <text>
        <r>
          <rPr>
            <sz val="9"/>
            <color indexed="81"/>
            <rFont val="Tahoma"/>
            <family val="2"/>
          </rPr>
          <t>Enter the total energy cost from fuel switching. For switching from natural gas boiler to heat pumps example, enter the annual electricity cost of heat pumps.</t>
        </r>
      </text>
    </comment>
    <comment ref="N11" authorId="0" shapeId="0" xr:uid="{D00B60EE-79B0-414C-8DF1-BEEF184B7049}">
      <text>
        <r>
          <rPr>
            <sz val="9"/>
            <color indexed="81"/>
            <rFont val="Tahoma"/>
            <family val="2"/>
          </rPr>
          <t xml:space="preserve">Enter the total annual electricity cost savings resulting from the assessment recommendation. </t>
        </r>
      </text>
    </comment>
    <comment ref="O11" authorId="0" shapeId="0" xr:uid="{0E27B9CE-FA5F-4E04-8AC4-2283374265F4}">
      <text>
        <r>
          <rPr>
            <sz val="9"/>
            <color indexed="81"/>
            <rFont val="Tahoma"/>
            <family val="2"/>
          </rPr>
          <t xml:space="preserve">Enter the total annual non-electricity fuel cost savings resulting from the assessment recommendation. </t>
        </r>
      </text>
    </comment>
    <comment ref="P11" authorId="0" shapeId="0" xr:uid="{5E51C5CD-10DB-442B-BD80-7DD22D947BFB}">
      <text>
        <r>
          <rPr>
            <sz val="9"/>
            <color indexed="81"/>
            <rFont val="Tahoma"/>
            <family val="2"/>
          </rPr>
          <t xml:space="preserve">Enter the total capital cost or the investment cost of the recommended measure. </t>
        </r>
      </text>
    </comment>
    <comment ref="Q11" authorId="0" shapeId="0" xr:uid="{A9E8C918-CF96-4F77-A652-B997D197C38A}">
      <text>
        <r>
          <rPr>
            <sz val="9"/>
            <color indexed="81"/>
            <rFont val="Tahoma"/>
            <family val="2"/>
          </rPr>
          <t>Enter the annual non-energy operation and maintenance costs resulting from the assessment recommendation.</t>
        </r>
      </text>
    </comment>
    <comment ref="R11" authorId="0" shapeId="0" xr:uid="{B4E5E8D9-19EC-4A1C-99EA-1B1CA44DBA23}">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S11" authorId="0" shapeId="0" xr:uid="{400748EA-5BA4-4D93-A3C3-AF96A772A3A5}">
      <text>
        <r>
          <rPr>
            <sz val="9"/>
            <color indexed="81"/>
            <rFont val="Tahoma"/>
            <family val="2"/>
          </rPr>
          <t>Enter the number of years the recommended measure will be in operation.</t>
        </r>
      </text>
    </comment>
    <comment ref="T11" authorId="0" shapeId="0" xr:uid="{FF009E66-C258-461C-8AED-454CE0933080}">
      <text>
        <r>
          <rPr>
            <sz val="9"/>
            <color indexed="81"/>
            <rFont val="Tahoma"/>
            <family val="2"/>
          </rPr>
          <t xml:space="preserve">Enter the rate at which you anticipate the electricity cost to escalate at the subject facility. </t>
        </r>
      </text>
    </comment>
    <comment ref="U11" authorId="0" shapeId="0" xr:uid="{14CF97B7-C90A-48AB-8C6E-804ED5FABE0C}">
      <text>
        <r>
          <rPr>
            <sz val="9"/>
            <color indexed="81"/>
            <rFont val="Tahoma"/>
            <family val="2"/>
          </rPr>
          <t xml:space="preserve">Enter the rate at which you anticipate the non-electricity fuel cost to escalate at the subject facility. </t>
        </r>
      </text>
    </comment>
    <comment ref="I13" authorId="0" shapeId="0" xr:uid="{8F369835-D2B9-44B7-B1F9-CC5612C27D23}">
      <text>
        <r>
          <rPr>
            <sz val="9"/>
            <color indexed="81"/>
            <rFont val="Tahoma"/>
            <family val="2"/>
          </rPr>
          <t>Make sure to convert electricity saved into kWh/yr before entering.</t>
        </r>
      </text>
    </comment>
    <comment ref="J13" authorId="0" shapeId="0" xr:uid="{BB703496-FFFC-491C-9995-0CDB1C1D12C4}">
      <text>
        <r>
          <rPr>
            <sz val="9"/>
            <color indexed="81"/>
            <rFont val="Tahoma"/>
            <family val="2"/>
          </rPr>
          <t>Make sure to convert non-electricity energy savings into MMBtu/yr before entering.</t>
        </r>
      </text>
    </comment>
    <comment ref="K13" authorId="0" shapeId="0" xr:uid="{FDF7C11C-C28B-4B78-A448-40C73D585903}">
      <text>
        <r>
          <rPr>
            <sz val="9"/>
            <color indexed="81"/>
            <rFont val="Tahoma"/>
            <family val="2"/>
          </rPr>
          <t>Make sure to convert non-electricity energy savings into MMBtu/yr before entering.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I10" authorId="0" shapeId="0" xr:uid="{BD5A4BBE-D66E-47AE-96C8-222233125948}">
      <text>
        <r>
          <rPr>
            <sz val="9"/>
            <color indexed="81"/>
            <rFont val="Tahoma"/>
            <family val="2"/>
          </rPr>
          <t xml:space="preserve">If you do not have the site-specific grid emissions factor for the subject facility, you can use our local database to select the state and year of reported emissions for your calculations. </t>
        </r>
      </text>
    </comment>
    <comment ref="I11" authorId="0" shapeId="0" xr:uid="{60885999-8D2B-41A4-B8BA-F58C13742472}">
      <text>
        <r>
          <rPr>
            <sz val="9"/>
            <color indexed="81"/>
            <rFont val="Tahoma"/>
            <family val="2"/>
          </rPr>
          <t>State selection only available for Contiguous United States and Alaska. If you do not see your territory in this dropdown list, please manually enter grid emissions for your area in the cell C18.</t>
        </r>
      </text>
    </comment>
    <comment ref="K11" authorId="0" shapeId="0" xr:uid="{11BFCE88-FC65-43CB-BBC4-C3E92F382BBF}">
      <text>
        <r>
          <rPr>
            <sz val="9"/>
            <color indexed="81"/>
            <rFont val="Tahoma"/>
            <family val="2"/>
          </rPr>
          <t>This option allows you to use forecasted mid-case emissions factors from National Renewable Energy Laboratory's Cambium database that is integrated into this tool. You can access the database here (https://www.nrel.gov/analysis/cambium.html) to select a specific scenario and manually enter the grid emissions for that scenario in cell C18.</t>
        </r>
      </text>
    </comment>
    <comment ref="N11" authorId="0" shapeId="0" xr:uid="{A413A398-BEC7-42F1-A6B5-C5BC5907B192}">
      <text>
        <r>
          <rPr>
            <sz val="9"/>
            <color indexed="81"/>
            <rFont val="Tahoma"/>
            <family val="2"/>
          </rPr>
          <t xml:space="preserve">This option is for the facilities with onsite solar or a clean energy purchase agreement such as a virtual power purchase agreement or a renewable energy certificate. Enter the total facility emissions that the respective measure offsets. </t>
        </r>
      </text>
    </comment>
    <comment ref="F12" authorId="0" shapeId="0" xr:uid="{BA8C6BF6-8944-40FB-AA73-0ED2B905A34E}">
      <text>
        <r>
          <rPr>
            <sz val="9"/>
            <color indexed="81"/>
            <rFont val="Tahoma"/>
            <family val="2"/>
          </rPr>
          <t xml:space="preserve">Enter facility-specific or market-based emissions factor if applicable. Leave blank if not applicable. Convert the emissions factor to tonnes (metric tons) of CO2 per kWh before entering since the calculator is tuned to take these units as input. </t>
        </r>
      </text>
    </comment>
    <comment ref="N12" authorId="0" shapeId="0" xr:uid="{FB927AF3-D964-4A33-AFD0-B0F314D9CDF6}">
      <text>
        <r>
          <rPr>
            <sz val="9"/>
            <color indexed="81"/>
            <rFont val="Tahoma"/>
            <family val="2"/>
          </rPr>
          <t>Enter the percentage of grid electricity emissions that the clean electricity measure employed at the facility offsets. If not applicable, enter 0 or leave blank.</t>
        </r>
      </text>
    </comment>
    <comment ref="I16" authorId="0" shapeId="0" xr:uid="{885B42BD-4573-4555-81B5-690C6F8C3292}">
      <text>
        <r>
          <rPr>
            <sz val="9"/>
            <color indexed="81"/>
            <rFont val="Tahoma"/>
            <family val="2"/>
          </rPr>
          <t>Enter 0 for no carbon cost.</t>
        </r>
      </text>
    </comment>
    <comment ref="D22" authorId="0" shapeId="0" xr:uid="{0EEF8551-09AC-4932-B451-C956D31FA5EA}">
      <text>
        <r>
          <rPr>
            <sz val="9"/>
            <color indexed="81"/>
            <rFont val="Tahoma"/>
            <family val="2"/>
          </rPr>
          <t>This column automatically numbers the assessment recommendations you enter in column C.</t>
        </r>
      </text>
    </comment>
    <comment ref="E22" authorId="0" shapeId="0" xr:uid="{3853CF8D-F172-408E-944F-90D3C124C892}">
      <text>
        <r>
          <rPr>
            <sz val="9"/>
            <color indexed="81"/>
            <rFont val="Tahoma"/>
            <family val="2"/>
          </rPr>
          <t xml:space="preserve">Enter the name of assessment recommendation as you would like for it to be shown on the avoided cost of carbon curve. </t>
        </r>
      </text>
    </comment>
    <comment ref="F22" authorId="0" shapeId="0" xr:uid="{6E57B92A-DBBC-4141-82E6-9290C294A94B}">
      <text>
        <r>
          <rPr>
            <sz val="9"/>
            <color indexed="81"/>
            <rFont val="Tahoma"/>
            <family val="2"/>
          </rPr>
          <t>Pick the decarbonization measure category that the assessment recommendation corresponds to. This would allow you to collapse the individual measures into these categories to make an avoided cost of carbon curve with just these pillars.</t>
        </r>
      </text>
    </comment>
    <comment ref="G22" authorId="0" shapeId="0" xr:uid="{733392D2-3FC9-4337-99BA-0EC331586CA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H22" authorId="0" shapeId="0" xr:uid="{D0C5CCE4-DD4A-4972-9D50-0BC48AB18D27}">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I22" authorId="0" shapeId="0" xr:uid="{02398B7D-A18D-4155-86C2-B5DAD35682AF}">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J22" authorId="0" shapeId="0" xr:uid="{8AD08C0A-DAEE-498F-A2C3-FE6A4809FAFA}">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K22" authorId="0" shapeId="0" xr:uid="{1F4E78BC-201C-498B-A4AC-3CEF53529475}">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L22" authorId="0" shapeId="0" xr:uid="{2A4841F7-66C9-452B-94AA-B12D738AC160}">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M22" authorId="0" shapeId="0" xr:uid="{8609AB1B-A97F-488C-B8B5-FA37F36E996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N22" authorId="0" shapeId="0" xr:uid="{D3F2EA80-E1D1-40AC-9F60-E5EF77E3679D}">
      <text>
        <r>
          <rPr>
            <sz val="9"/>
            <color indexed="81"/>
            <rFont val="Tahoma"/>
            <family val="2"/>
          </rPr>
          <t>Enter the total energy cost from fuel switching. For switching from natural gas boiler to heat pumps example, enter the annual electricity cost of heat pumps.</t>
        </r>
      </text>
    </comment>
    <comment ref="O22" authorId="0" shapeId="0" xr:uid="{7F927D43-781B-4C58-AD4B-CDEF2C37532A}">
      <text>
        <r>
          <rPr>
            <sz val="9"/>
            <color indexed="81"/>
            <rFont val="Tahoma"/>
            <family val="2"/>
          </rPr>
          <t xml:space="preserve">Enter the total annual electricity cost savings resulting from the assessment recommendation. </t>
        </r>
      </text>
    </comment>
    <comment ref="P22" authorId="0" shapeId="0" xr:uid="{18DA5C50-FF3D-4EEF-B228-F68D8D2FCD95}">
      <text>
        <r>
          <rPr>
            <sz val="9"/>
            <color indexed="81"/>
            <rFont val="Tahoma"/>
            <family val="2"/>
          </rPr>
          <t xml:space="preserve">Enter the total annual non-electricity fuel cost savings resulting from the assessment recommendation. </t>
        </r>
      </text>
    </comment>
    <comment ref="Q22" authorId="0" shapeId="0" xr:uid="{998EF02E-6409-4590-A5D1-73189DBA9F1C}">
      <text>
        <r>
          <rPr>
            <sz val="9"/>
            <color indexed="81"/>
            <rFont val="Tahoma"/>
            <family val="2"/>
          </rPr>
          <t xml:space="preserve">Enter the total capital cost or the investment cost of the recommended measure. </t>
        </r>
      </text>
    </comment>
    <comment ref="R22" authorId="0" shapeId="0" xr:uid="{C567E8C0-3F89-4E42-80B8-28D941848479}">
      <text>
        <r>
          <rPr>
            <sz val="9"/>
            <color indexed="81"/>
            <rFont val="Tahoma"/>
            <family val="2"/>
          </rPr>
          <t>Enter the annual non-energy operation and maintenance costs resulting from the assessment recommendation.</t>
        </r>
      </text>
    </comment>
    <comment ref="S22" authorId="0" shapeId="0" xr:uid="{D9B45461-C1F6-4968-81E2-BF475835949E}">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T22" authorId="0" shapeId="0" xr:uid="{CDFBD0F2-5247-4AA0-9163-88DA88B0856B}">
      <text>
        <r>
          <rPr>
            <sz val="9"/>
            <color indexed="81"/>
            <rFont val="Tahoma"/>
            <family val="2"/>
          </rPr>
          <t>Enter the number of years the recommended measure will be in operation.</t>
        </r>
      </text>
    </comment>
    <comment ref="U22" authorId="0" shapeId="0" xr:uid="{1C369B8D-A7C7-47A6-918E-C61B03EE829E}">
      <text>
        <r>
          <rPr>
            <sz val="9"/>
            <color indexed="81"/>
            <rFont val="Tahoma"/>
            <family val="2"/>
          </rPr>
          <t xml:space="preserve">Enter the rate at which you anticipate the electricity cost to escalate at the subject facility. </t>
        </r>
      </text>
    </comment>
    <comment ref="V22" authorId="0" shapeId="0" xr:uid="{D97B4C44-837F-438E-A1A2-A0C3A4EFD629}">
      <text>
        <r>
          <rPr>
            <sz val="9"/>
            <color indexed="81"/>
            <rFont val="Tahoma"/>
            <family val="2"/>
          </rPr>
          <t xml:space="preserve">Enter the rate at which you anticipate the non-electricity fuel cost to escalate at the subject facility. </t>
        </r>
      </text>
    </comment>
    <comment ref="W22" authorId="0" shapeId="0" xr:uid="{36636CFA-45CC-4936-ABBD-D3BF2C8A610F}">
      <text>
        <r>
          <rPr>
            <sz val="9"/>
            <color indexed="81"/>
            <rFont val="Tahoma"/>
            <family val="2"/>
          </rPr>
          <t xml:space="preserve">If applicable, enter the rate at which you anticipate the carbon cost to escalate at the subject facility. </t>
        </r>
      </text>
    </comment>
    <comment ref="J24" authorId="0" shapeId="0" xr:uid="{1A927A75-C233-4BF8-8F8A-30AB502E8F9C}">
      <text>
        <r>
          <rPr>
            <sz val="9"/>
            <color indexed="81"/>
            <rFont val="Tahoma"/>
            <family val="2"/>
          </rPr>
          <t>Make sure to convert electricity saved into kWh/yr before entering.</t>
        </r>
      </text>
    </comment>
    <comment ref="K24" authorId="0" shapeId="0" xr:uid="{E5131B6E-14B5-4C64-9E6B-57D2F0CF0454}">
      <text>
        <r>
          <rPr>
            <sz val="9"/>
            <color indexed="81"/>
            <rFont val="Tahoma"/>
            <family val="2"/>
          </rPr>
          <t>Make sure to convert non-electricity energy savings into MMBtu/yr before entering.</t>
        </r>
      </text>
    </comment>
    <comment ref="L24" authorId="0" shapeId="0" xr:uid="{E75A7761-84F9-4911-9A01-B7E55E018F62}">
      <text>
        <r>
          <rPr>
            <sz val="9"/>
            <color indexed="81"/>
            <rFont val="Tahoma"/>
            <family val="2"/>
          </rPr>
          <t>Make sure to convert non-electricity energy savings into MMBtu/yr before entering.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C2" authorId="0" shapeId="0" xr:uid="{DEC41A34-07F5-4F81-A27C-A903EEF730E3}">
      <text>
        <r>
          <rPr>
            <sz val="9"/>
            <color indexed="81"/>
            <rFont val="Tahoma"/>
            <family val="2"/>
          </rPr>
          <t xml:space="preserve">The emission factor for these fuels are reported by the Energy Information Administration. Users can modify them if needed but we recommend making sure to convert the emissions factor into tonnes (metric tons) of CO2 per MMBtu for accurate calculation of the LCAC. </t>
        </r>
      </text>
    </comment>
    <comment ref="C7" authorId="0" shapeId="0" xr:uid="{6688D431-DE6E-4136-B57F-9A6FFD2ED0F2}">
      <text>
        <r>
          <rPr>
            <sz val="9"/>
            <color indexed="81"/>
            <rFont val="Tahoma"/>
            <family val="2"/>
          </rPr>
          <t>The default emissions factor for biofuels is zero which assumes their carbon-neutrality. If the facility prefers the life-cycle approach to estimating the biofuel emissions, you may enter that emissions factor after converting it into tonnes (metric tons) of CO2 per MMBtu for your calculations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A1" authorId="0" shapeId="0" xr:uid="{D6DF83E2-07D1-407E-9CFB-3CF95B663715}">
      <text>
        <r>
          <rPr>
            <sz val="9"/>
            <color indexed="81"/>
            <rFont val="Tahoma"/>
            <family val="2"/>
          </rPr>
          <t>This column automatically numbers the assessment recommendations you enter in column C.</t>
        </r>
      </text>
    </comment>
    <comment ref="B1" authorId="0" shapeId="0" xr:uid="{C28CD0EA-38C0-4302-894F-8122F9A96906}">
      <text>
        <r>
          <rPr>
            <sz val="9"/>
            <color indexed="81"/>
            <rFont val="Tahoma"/>
            <family val="2"/>
          </rPr>
          <t xml:space="preserve">Enter the name of assessment recommendation as you would like for it to be shown on the avoided cost of carbon curve. </t>
        </r>
      </text>
    </comment>
    <comment ref="C1" authorId="0" shapeId="0" xr:uid="{857A8EBD-E0F1-40BA-A4E7-2DFB1E3B4226}">
      <text>
        <r>
          <rPr>
            <sz val="9"/>
            <color indexed="81"/>
            <rFont val="Tahoma"/>
            <family val="2"/>
          </rPr>
          <t>Pick the decarbonization pillar devised by the DOE that the assessment recommendation corresponds to. This would allow you to collapse the individual measures into DOE pillars to make an avoided cost of carbon curve with just these pillars.</t>
        </r>
      </text>
    </comment>
    <comment ref="D1" authorId="0" shapeId="0" xr:uid="{F1DE31D6-CAAB-4EBA-8835-BA1BB4D64EB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E1" authorId="0" shapeId="0" xr:uid="{281A7BF3-6E41-4DAD-9481-C0B83B0C8FCB}">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F1" authorId="0" shapeId="0" xr:uid="{FB6BF8A8-BED0-48AB-90BF-1CABB4DECDA4}">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G1" authorId="0" shapeId="0" xr:uid="{757CC46F-57BF-4D2A-A5F2-BECF6420BC27}">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H1" authorId="0" shapeId="0" xr:uid="{82AC774E-79B6-4555-AB67-B64FB7CE7256}">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I1" authorId="0" shapeId="0" xr:uid="{E2D27A90-43E6-4E61-9FE9-F071CCCFCB4B}">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J1" authorId="0" shapeId="0" xr:uid="{F55CA357-FDD2-4E94-ADCD-394F59CDE94E}">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K1" authorId="0" shapeId="0" xr:uid="{01374BC3-8319-4B26-B94B-45C8B4FCE8A2}">
      <text>
        <r>
          <rPr>
            <sz val="9"/>
            <color indexed="81"/>
            <rFont val="Tahoma"/>
            <family val="2"/>
          </rPr>
          <t>Enter the total energy cost from fuel switching. For switching from natural gas boiler to heat pumps example, enter the annual electricity cost of heat pumps.</t>
        </r>
      </text>
    </comment>
    <comment ref="L1" authorId="0" shapeId="0" xr:uid="{FA65CA9F-31D8-4113-9188-4C6525594FC5}">
      <text>
        <r>
          <rPr>
            <sz val="9"/>
            <color indexed="81"/>
            <rFont val="Tahoma"/>
            <family val="2"/>
          </rPr>
          <t xml:space="preserve">Enter the total annual electricity cost savings resulting from the assessment recommendation. </t>
        </r>
      </text>
    </comment>
    <comment ref="M1" authorId="0" shapeId="0" xr:uid="{0D7046AA-AFC3-43F3-B016-C03191BC3754}">
      <text>
        <r>
          <rPr>
            <sz val="9"/>
            <color indexed="81"/>
            <rFont val="Tahoma"/>
            <family val="2"/>
          </rPr>
          <t xml:space="preserve">Enter the total annual non-electricity fuel cost savings resulting from the assessment recommendation. </t>
        </r>
      </text>
    </comment>
    <comment ref="N1" authorId="0" shapeId="0" xr:uid="{88007160-A803-45E0-9A74-ED114E870076}">
      <text>
        <r>
          <rPr>
            <sz val="9"/>
            <color indexed="81"/>
            <rFont val="Tahoma"/>
            <family val="2"/>
          </rPr>
          <t xml:space="preserve">Enter the total capital cost or the investment cost of the recommended measure. </t>
        </r>
      </text>
    </comment>
    <comment ref="O1" authorId="0" shapeId="0" xr:uid="{60BB9D25-3DCF-4063-8FB9-D02D3661D2F4}">
      <text>
        <r>
          <rPr>
            <sz val="9"/>
            <color indexed="81"/>
            <rFont val="Tahoma"/>
            <family val="2"/>
          </rPr>
          <t>Enter the annual non-energy operation and maintenance costs resulting from the assessment recommendation.</t>
        </r>
      </text>
    </comment>
    <comment ref="P1" authorId="0" shapeId="0" xr:uid="{D2121A31-09ED-48F2-AAB2-E37C3DD0797E}">
      <text>
        <r>
          <rPr>
            <sz val="9"/>
            <color indexed="81"/>
            <rFont val="Tahoma"/>
            <family val="2"/>
          </rPr>
          <t xml:space="preserve">Ideally, the facility should give you their discount rate for these assessments but in case they do not, you might change these based on the recommendation. The general rule of thumb is to use 5% for well established technologies for example VFDs, onsite solar and economizers etc. and 10% for  emerging technologies like heat pumps and electric boilers. </t>
        </r>
      </text>
    </comment>
    <comment ref="Q1" authorId="0" shapeId="0" xr:uid="{7332214E-39E9-4287-BEA6-1EFA5216BC20}">
      <text>
        <r>
          <rPr>
            <sz val="9"/>
            <color indexed="81"/>
            <rFont val="Tahoma"/>
            <family val="2"/>
          </rPr>
          <t>Enter the number of years the recommended measure will be in operation.</t>
        </r>
      </text>
    </comment>
    <comment ref="R1" authorId="0" shapeId="0" xr:uid="{177A9909-0737-4741-B9CB-14B375562AB9}">
      <text>
        <r>
          <rPr>
            <sz val="9"/>
            <color indexed="81"/>
            <rFont val="Tahoma"/>
            <family val="2"/>
          </rPr>
          <t xml:space="preserve">Enter the rate at which you anticipate the electricity cost to escalate at the subject facility. </t>
        </r>
      </text>
    </comment>
    <comment ref="S1" authorId="0" shapeId="0" xr:uid="{4E840933-0911-44B1-BEFF-10E4F9F11E3B}">
      <text>
        <r>
          <rPr>
            <sz val="9"/>
            <color indexed="81"/>
            <rFont val="Tahoma"/>
            <family val="2"/>
          </rPr>
          <t xml:space="preserve">Enter the rate at which you anticipate the non-electricity fuel cost to escalate at the subject facility. </t>
        </r>
      </text>
    </comment>
    <comment ref="T1" authorId="0" shapeId="0" xr:uid="{FA28319C-77B0-4292-9E53-C6E289BEDE06}">
      <text>
        <r>
          <rPr>
            <sz val="9"/>
            <color indexed="81"/>
            <rFont val="Tahoma"/>
            <family val="2"/>
          </rPr>
          <t xml:space="preserve">If applicable, enter the rate at which you anticipate the carbon cost to escalate at the subject facility. </t>
        </r>
      </text>
    </comment>
  </commentList>
</comments>
</file>

<file path=xl/sharedStrings.xml><?xml version="1.0" encoding="utf-8"?>
<sst xmlns="http://schemas.openxmlformats.org/spreadsheetml/2006/main" count="610" uniqueCount="237">
  <si>
    <t>Input Cells</t>
  </si>
  <si>
    <t>Fill from Left to Right</t>
  </si>
  <si>
    <t>Financial Inputs</t>
  </si>
  <si>
    <t>Output Cells</t>
  </si>
  <si>
    <t>CA</t>
  </si>
  <si>
    <t>Energy Source</t>
  </si>
  <si>
    <t>Emissions</t>
  </si>
  <si>
    <t>Electricity</t>
  </si>
  <si>
    <t>Natural Gas</t>
  </si>
  <si>
    <t>Propane</t>
  </si>
  <si>
    <t>Petroleum Coke</t>
  </si>
  <si>
    <t>Distillate or Light Fuel Oil</t>
  </si>
  <si>
    <t>Coal</t>
  </si>
  <si>
    <t>Assessment Recommendation No.</t>
  </si>
  <si>
    <t>Assessment Recommendation</t>
  </si>
  <si>
    <t>Primary Energy Source</t>
  </si>
  <si>
    <t>Secondary Energy Source</t>
  </si>
  <si>
    <r>
      <t xml:space="preserve">Switched Energy Source
</t>
    </r>
    <r>
      <rPr>
        <b/>
        <i/>
        <sz val="10"/>
        <color rgb="FFC00000"/>
        <rFont val="Calibri"/>
        <family val="2"/>
        <scheme val="minor"/>
      </rPr>
      <t>(Only select if switching fuels)</t>
    </r>
  </si>
  <si>
    <r>
      <t>Annual Electricity Saved</t>
    </r>
    <r>
      <rPr>
        <b/>
        <sz val="11"/>
        <color rgb="FFC00000"/>
        <rFont val="Calibri"/>
        <family val="2"/>
        <scheme val="minor"/>
      </rPr>
      <t xml:space="preserve"> (Avoided Consumption)</t>
    </r>
  </si>
  <si>
    <r>
      <t xml:space="preserve">Annual Electricity Cost Savings </t>
    </r>
    <r>
      <rPr>
        <b/>
        <sz val="11"/>
        <color rgb="FFC00000"/>
        <rFont val="Calibri"/>
        <family val="2"/>
        <scheme val="minor"/>
      </rPr>
      <t>(Avoided Cost)</t>
    </r>
  </si>
  <si>
    <t>Primary Fuel Emissions</t>
  </si>
  <si>
    <t>Secondary Fuel Emissions</t>
  </si>
  <si>
    <t>Switched Fuel Emissions</t>
  </si>
  <si>
    <t>Discount Rate</t>
  </si>
  <si>
    <t>Project Lifetime</t>
  </si>
  <si>
    <t>Electricity Cost Escalation Rate</t>
  </si>
  <si>
    <t>Carbon Cost Escalation Rate</t>
  </si>
  <si>
    <r>
      <t xml:space="preserve">Annual Carbon Cost Savings </t>
    </r>
    <r>
      <rPr>
        <b/>
        <sz val="11"/>
        <color rgb="FFC00000"/>
        <rFont val="Calibri"/>
        <family val="2"/>
        <scheme val="minor"/>
      </rPr>
      <t>(Avoided Cost)</t>
    </r>
  </si>
  <si>
    <t>Present Worth Factor</t>
  </si>
  <si>
    <t>Series Present Worth Factor</t>
  </si>
  <si>
    <t>Escalated SPWF for Electricity</t>
  </si>
  <si>
    <t>Escalated SPWF for Natural Gas</t>
  </si>
  <si>
    <t>Escalated SPWF for Carbon Dioxide</t>
  </si>
  <si>
    <t>Present Value of Costs</t>
  </si>
  <si>
    <t>Annualized Total Costs</t>
  </si>
  <si>
    <t>(Leave blank for single fuel systems)</t>
  </si>
  <si>
    <t>Do not enter electricity saved</t>
  </si>
  <si>
    <t>IC</t>
  </si>
  <si>
    <t>O&amp;M</t>
  </si>
  <si>
    <t>i</t>
  </si>
  <si>
    <t>n</t>
  </si>
  <si>
    <t>e1</t>
  </si>
  <si>
    <t>e2</t>
  </si>
  <si>
    <t>e3</t>
  </si>
  <si>
    <r>
      <t>ACS</t>
    </r>
    <r>
      <rPr>
        <vertAlign val="subscript"/>
        <sz val="11"/>
        <color theme="1"/>
        <rFont val="Calibri"/>
        <family val="2"/>
        <scheme val="minor"/>
      </rPr>
      <t>Carbon</t>
    </r>
  </si>
  <si>
    <t>PWF</t>
  </si>
  <si>
    <t>SPWF</t>
  </si>
  <si>
    <r>
      <t>ESPWF</t>
    </r>
    <r>
      <rPr>
        <vertAlign val="subscript"/>
        <sz val="11"/>
        <color theme="1"/>
        <rFont val="Calibri"/>
        <family val="2"/>
        <scheme val="minor"/>
      </rPr>
      <t>Elec.</t>
    </r>
  </si>
  <si>
    <r>
      <t>ESPWF</t>
    </r>
    <r>
      <rPr>
        <vertAlign val="subscript"/>
        <sz val="11"/>
        <color theme="1"/>
        <rFont val="Calibri"/>
        <family val="2"/>
        <scheme val="minor"/>
      </rPr>
      <t>NG</t>
    </r>
  </si>
  <si>
    <r>
      <t>ESPWF</t>
    </r>
    <r>
      <rPr>
        <vertAlign val="subscript"/>
        <sz val="11"/>
        <color theme="1"/>
        <rFont val="Calibri"/>
        <family val="2"/>
        <scheme val="minor"/>
      </rPr>
      <t>Carbon</t>
    </r>
  </si>
  <si>
    <r>
      <t>PV</t>
    </r>
    <r>
      <rPr>
        <vertAlign val="subscript"/>
        <sz val="11"/>
        <color theme="1"/>
        <rFont val="Calibri"/>
        <family val="2"/>
        <scheme val="minor"/>
      </rPr>
      <t>Costs</t>
    </r>
  </si>
  <si>
    <t>ATC</t>
  </si>
  <si>
    <t>MMBtu/yr</t>
  </si>
  <si>
    <t>kWh/yr</t>
  </si>
  <si>
    <t>$/yr</t>
  </si>
  <si>
    <t>$</t>
  </si>
  <si>
    <r>
      <t>tonnes CO</t>
    </r>
    <r>
      <rPr>
        <vertAlign val="subscript"/>
        <sz val="11"/>
        <color theme="1"/>
        <rFont val="Calibri"/>
        <family val="2"/>
        <scheme val="minor"/>
      </rPr>
      <t>2</t>
    </r>
  </si>
  <si>
    <t>PWF = (1+i)^(-n)</t>
  </si>
  <si>
    <t>SPWF(i,n) = (1-(1+i)^(-n))/i</t>
  </si>
  <si>
    <t>ESPWF = (1-((1+e1)/(1+i))^n)/(i-e1)</t>
  </si>
  <si>
    <t>ESPWF = (1-((1+e2)/(1+i))^n)/(i-e2)</t>
  </si>
  <si>
    <t>ESPWF = (1-((1+e3)/(1+i))^n)/(i-e3)</t>
  </si>
  <si>
    <r>
      <t>PV</t>
    </r>
    <r>
      <rPr>
        <vertAlign val="subscript"/>
        <sz val="11"/>
        <color theme="1"/>
        <rFont val="Calibri"/>
        <family val="2"/>
        <scheme val="minor"/>
      </rPr>
      <t>costs</t>
    </r>
    <r>
      <rPr>
        <sz val="11"/>
        <color theme="1"/>
        <rFont val="Calibri"/>
        <family val="2"/>
        <scheme val="minor"/>
      </rPr>
      <t xml:space="preserve"> = IC + FO&amp;M*SPWF - (ACS</t>
    </r>
    <r>
      <rPr>
        <vertAlign val="subscript"/>
        <sz val="11"/>
        <color theme="1"/>
        <rFont val="Calibri"/>
        <family val="2"/>
        <scheme val="minor"/>
      </rPr>
      <t>NG</t>
    </r>
    <r>
      <rPr>
        <sz val="11"/>
        <color theme="1"/>
        <rFont val="Calibri"/>
        <family val="2"/>
        <scheme val="minor"/>
      </rPr>
      <t>*ESPWF</t>
    </r>
    <r>
      <rPr>
        <vertAlign val="subscript"/>
        <sz val="11"/>
        <color theme="1"/>
        <rFont val="Calibri"/>
        <family val="2"/>
        <scheme val="minor"/>
      </rPr>
      <t>NG</t>
    </r>
    <r>
      <rPr>
        <sz val="11"/>
        <color theme="1"/>
        <rFont val="Calibri"/>
        <family val="2"/>
        <scheme val="minor"/>
      </rPr>
      <t xml:space="preserve"> + ACS</t>
    </r>
    <r>
      <rPr>
        <vertAlign val="subscript"/>
        <sz val="11"/>
        <color theme="1"/>
        <rFont val="Calibri"/>
        <family val="2"/>
        <scheme val="minor"/>
      </rPr>
      <t>Elec.</t>
    </r>
    <r>
      <rPr>
        <sz val="11"/>
        <color theme="1"/>
        <rFont val="Calibri"/>
        <family val="2"/>
        <scheme val="minor"/>
      </rPr>
      <t>*ESPWF</t>
    </r>
    <r>
      <rPr>
        <vertAlign val="subscript"/>
        <sz val="11"/>
        <color theme="1"/>
        <rFont val="Calibri"/>
        <family val="2"/>
        <scheme val="minor"/>
      </rPr>
      <t>Elec.</t>
    </r>
    <r>
      <rPr>
        <sz val="11"/>
        <color theme="1"/>
        <rFont val="Calibri"/>
        <family val="2"/>
        <scheme val="minor"/>
      </rPr>
      <t xml:space="preserve"> + ACS</t>
    </r>
    <r>
      <rPr>
        <vertAlign val="subscript"/>
        <sz val="11"/>
        <color theme="1"/>
        <rFont val="Calibri"/>
        <family val="2"/>
        <scheme val="minor"/>
      </rPr>
      <t>Carbon</t>
    </r>
    <r>
      <rPr>
        <sz val="11"/>
        <color theme="1"/>
        <rFont val="Calibri"/>
        <family val="2"/>
        <scheme val="minor"/>
      </rPr>
      <t xml:space="preserve"> * ESPWF</t>
    </r>
    <r>
      <rPr>
        <vertAlign val="subscript"/>
        <sz val="11"/>
        <color theme="1"/>
        <rFont val="Calibri"/>
        <family val="2"/>
        <scheme val="minor"/>
      </rPr>
      <t>Carbon</t>
    </r>
    <r>
      <rPr>
        <sz val="11"/>
        <color theme="1"/>
        <rFont val="Calibri"/>
        <family val="2"/>
        <scheme val="minor"/>
      </rPr>
      <t>)+ RC*PWF</t>
    </r>
  </si>
  <si>
    <r>
      <t>ATC = PV</t>
    </r>
    <r>
      <rPr>
        <vertAlign val="subscript"/>
        <sz val="11"/>
        <color theme="1"/>
        <rFont val="Calibri"/>
        <family val="2"/>
        <scheme val="minor"/>
      </rPr>
      <t>costs</t>
    </r>
    <r>
      <rPr>
        <sz val="11"/>
        <color theme="1"/>
        <rFont val="Calibri"/>
        <family val="2"/>
        <scheme val="minor"/>
      </rPr>
      <t>/SPWF</t>
    </r>
  </si>
  <si>
    <t>Energy Efficiency</t>
  </si>
  <si>
    <t>Process Integration</t>
  </si>
  <si>
    <t>Heat Pumps</t>
  </si>
  <si>
    <t>Industrial Electrification</t>
  </si>
  <si>
    <t>Electric Boilers</t>
  </si>
  <si>
    <t>Onsite Solar</t>
  </si>
  <si>
    <t>Low-Carbon Fuels, Feedstocks, and Energy Sources (LCFFES)</t>
  </si>
  <si>
    <t>Default Values Added. Update Project Lifetime and Discount Rate</t>
  </si>
  <si>
    <t>Carbon Capture, Utilization, and Storage (CCUS)</t>
  </si>
  <si>
    <t>0</t>
  </si>
  <si>
    <t>CO2 from Direct Combustion (kg per MWh of end-use demand)</t>
  </si>
  <si>
    <t>Current</t>
  </si>
  <si>
    <t>Mid-case</t>
  </si>
  <si>
    <t>State</t>
  </si>
  <si>
    <t>AL</t>
  </si>
  <si>
    <t>AR</t>
  </si>
  <si>
    <t>AZ</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</si>
  <si>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</si>
  <si>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</si>
  <si>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</si>
  <si>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</si>
  <si>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</si>
  <si>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</si>
  <si>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</si>
  <si>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</si>
  <si>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</si>
  <si>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</si>
  <si>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</si>
  <si>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</si>
  <si>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</si>
  <si>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</si>
  <si>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</si>
  <si>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</si>
  <si>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</si>
  <si>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</si>
  <si>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</si>
  <si>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</si>
  <si>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</si>
  <si>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</si>
  <si>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</si>
  <si>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</si>
  <si>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</si>
  <si>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</si>
  <si>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</si>
  <si>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</si>
  <si>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</si>
  <si>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</si>
  <si>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</si>
  <si>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</si>
  <si>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</si>
  <si>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</si>
  <si>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</si>
  <si>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</si>
  <si>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</si>
  <si>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</si>
  <si>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</si>
  <si>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</si>
  <si>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</si>
  <si>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</si>
  <si>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</si>
  <si>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</si>
  <si>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STATE (select from dropdown)</t>
  </si>
  <si>
    <t>If switching fuels, select the fuel to switch FROM</t>
  </si>
  <si>
    <t>If switching fuels, select the fuel to switch TO</t>
  </si>
  <si>
    <t>Switched Fuel Enegy Consumption</t>
  </si>
  <si>
    <t>Annual Switched Fuel Energy Cost</t>
  </si>
  <si>
    <r>
      <t xml:space="preserve">Annual Fixed Operation and Maintenance Cost
</t>
    </r>
    <r>
      <rPr>
        <b/>
        <i/>
        <sz val="11"/>
        <color rgb="FFC00000"/>
        <rFont val="Calibri"/>
        <family val="2"/>
        <scheme val="minor"/>
      </rPr>
      <t>(do not include energy costs)</t>
    </r>
  </si>
  <si>
    <t>Title and Category of Assessment Recommendation</t>
  </si>
  <si>
    <t>Energy Sources for Assessment Recommendations</t>
  </si>
  <si>
    <t xml:space="preserve">Energy Savings </t>
  </si>
  <si>
    <t>Impact from Fuel Switching</t>
  </si>
  <si>
    <t>Energy Cost Savings</t>
  </si>
  <si>
    <t>Gasoline</t>
  </si>
  <si>
    <t>Diesel</t>
  </si>
  <si>
    <t>Filled with Calculated Outputs</t>
  </si>
  <si>
    <t>Source for Fuels: EIA (https://www.eia.gov/environment/emissions/co2_vol_mass.php)</t>
  </si>
  <si>
    <r>
      <t>MT CO</t>
    </r>
    <r>
      <rPr>
        <vertAlign val="subscript"/>
        <sz val="11"/>
        <color theme="1"/>
        <rFont val="Calibri"/>
        <family val="2"/>
        <scheme val="minor"/>
      </rPr>
      <t>2</t>
    </r>
    <r>
      <rPr>
        <sz val="11"/>
        <color theme="1"/>
        <rFont val="Calibri"/>
        <family val="2"/>
        <scheme val="minor"/>
      </rPr>
      <t>/kWh</t>
    </r>
  </si>
  <si>
    <r>
      <t>MT CO</t>
    </r>
    <r>
      <rPr>
        <vertAlign val="subscript"/>
        <sz val="11"/>
        <color theme="1"/>
        <rFont val="Calibri"/>
        <family val="2"/>
        <scheme val="minor"/>
      </rPr>
      <t>2</t>
    </r>
    <r>
      <rPr>
        <sz val="11"/>
        <color theme="1"/>
        <rFont val="Calibri"/>
        <family val="2"/>
        <scheme val="minor"/>
      </rPr>
      <t>/MMBtu</t>
    </r>
  </si>
  <si>
    <r>
      <t xml:space="preserve">Annual Primary Fuel Saved </t>
    </r>
    <r>
      <rPr>
        <b/>
        <sz val="11"/>
        <color rgb="FFC00000"/>
        <rFont val="Calibri"/>
        <family val="2"/>
        <scheme val="minor"/>
      </rPr>
      <t>(Avoided Consumption)</t>
    </r>
  </si>
  <si>
    <r>
      <t xml:space="preserve">Annual Secondary Fuel Saved </t>
    </r>
    <r>
      <rPr>
        <b/>
        <sz val="11"/>
        <color rgb="FFC00000"/>
        <rFont val="Calibri"/>
        <family val="2"/>
        <scheme val="minor"/>
      </rPr>
      <t>(Avoided Consumption)</t>
    </r>
  </si>
  <si>
    <t>Fuel switched TO</t>
  </si>
  <si>
    <r>
      <t xml:space="preserve">Annual Fuel Cost Savings </t>
    </r>
    <r>
      <rPr>
        <b/>
        <sz val="11"/>
        <color rgb="FFC00000"/>
        <rFont val="Calibri"/>
        <family val="2"/>
        <scheme val="minor"/>
      </rPr>
      <t>(Avoided Cost)</t>
    </r>
  </si>
  <si>
    <t>Implementation Cost</t>
  </si>
  <si>
    <t>Fuel Cost Escalation Rate</t>
  </si>
  <si>
    <t>MMBtu/yr or kWh/yr</t>
  </si>
  <si>
    <r>
      <t>Annualized  Avoided CO</t>
    </r>
    <r>
      <rPr>
        <b/>
        <vertAlign val="subscript"/>
        <sz val="11"/>
        <color theme="1"/>
        <rFont val="Calibri"/>
        <family val="2"/>
        <scheme val="minor"/>
      </rPr>
      <t>2</t>
    </r>
  </si>
  <si>
    <r>
      <t>Levelized Cost of Avoided CO</t>
    </r>
    <r>
      <rPr>
        <b/>
        <vertAlign val="subscript"/>
        <sz val="11"/>
        <color theme="1"/>
        <rFont val="Calibri"/>
        <family val="2"/>
        <scheme val="minor"/>
      </rPr>
      <t>2</t>
    </r>
  </si>
  <si>
    <t>Static (grid emissions do not change over time)</t>
  </si>
  <si>
    <t>Project Lifetime Average Electricity Emissions</t>
  </si>
  <si>
    <t>Escalated SPWF for Custom Grid Emission De-escalation</t>
  </si>
  <si>
    <t>Project Lifetime LRMER Average Electricity Emissions</t>
  </si>
  <si>
    <t>Annualized Electricity Emissions as per User Choice</t>
  </si>
  <si>
    <t>Units (ensure consistency of manual entries with these units)</t>
  </si>
  <si>
    <t xml:space="preserve">1 - Specify Electricity Emissions Factor (A or B) and Carbon Cost </t>
  </si>
  <si>
    <t>Option A</t>
  </si>
  <si>
    <t>Option B</t>
  </si>
  <si>
    <t>Decarbonization Pillar</t>
  </si>
  <si>
    <t>Enter Inputs in Option A if Available, Otherwise Proceed to Option B (Option A overwrites Option B)</t>
  </si>
  <si>
    <t>Dynamic NREL's Cambium mid-case forecast (average emission factor)</t>
  </si>
  <si>
    <t>Dynamic NREL's Cambium mid-case forecast (long-run marginal emission factor)</t>
  </si>
  <si>
    <t>Biogas, RNG, Green Hydrogen or Other Clean Fuel</t>
  </si>
  <si>
    <t>1 Metric Tonne (MT) = 1,000 kg or 2,204.62 lbs</t>
  </si>
  <si>
    <t>AK</t>
  </si>
  <si>
    <t>DC</t>
  </si>
  <si>
    <t>HI</t>
  </si>
  <si>
    <t>PR</t>
  </si>
  <si>
    <t>Custom Fuel/Blend 1</t>
  </si>
  <si>
    <t>Custom Fuel/Blend 2</t>
  </si>
  <si>
    <t>Custom Fuel/Blend 3</t>
  </si>
  <si>
    <t>Do not leave the de-escalation factor cell blank if choosing option A</t>
  </si>
  <si>
    <t>Lifetime</t>
  </si>
  <si>
    <t>Cambium 2022 Lifetime Emissions (kgCO2e/MWh) Based on Mid-case with Tax Credit Phase-out Forecast (Average Emission Rates)</t>
  </si>
  <si>
    <t>Cambium 2022 Lifetime Emissions (kgCO2e/MWh) based on Mid-case with Tax Credit Phase-out Forecast (Long-range Marginal Emission Rates)</t>
  </si>
  <si>
    <t>Cambium 2022 Yearly Emissions (kgCO2e/MWh) Based on Mid-case with Tax Credit Phase-out Forecast (Average Emission Rates)</t>
  </si>
  <si>
    <t>Cambium 2022 Yearly Emissions (kgCO2e/MWh) Based on Mid-case with Tax Credit Phase-out Forecast (Long-range Marginal Emission Rates)</t>
  </si>
  <si>
    <t>Present Value of Lifetime Costs</t>
  </si>
  <si>
    <r>
      <t>Annualized Avoided CO</t>
    </r>
    <r>
      <rPr>
        <b/>
        <vertAlign val="subscript"/>
        <sz val="11"/>
        <color theme="1"/>
        <rFont val="Calibri"/>
        <family val="2"/>
        <scheme val="minor"/>
      </rPr>
      <t>2</t>
    </r>
    <r>
      <rPr>
        <b/>
        <sz val="11"/>
        <color theme="1"/>
        <rFont val="Calibri"/>
        <family val="2"/>
        <scheme val="minor"/>
      </rPr>
      <t>e</t>
    </r>
  </si>
  <si>
    <r>
      <t>Levelized Cost of Avoided CO</t>
    </r>
    <r>
      <rPr>
        <b/>
        <vertAlign val="subscript"/>
        <sz val="11"/>
        <color theme="1"/>
        <rFont val="Calibri"/>
        <family val="2"/>
        <scheme val="minor"/>
      </rPr>
      <t>2</t>
    </r>
    <r>
      <rPr>
        <b/>
        <sz val="11"/>
        <color theme="1"/>
        <rFont val="Calibri"/>
        <family val="2"/>
        <scheme val="minor"/>
      </rPr>
      <t>e</t>
    </r>
  </si>
  <si>
    <r>
      <t>ACO</t>
    </r>
    <r>
      <rPr>
        <vertAlign val="subscript"/>
        <sz val="11"/>
        <color theme="1"/>
        <rFont val="Calibri"/>
        <family val="2"/>
        <scheme val="minor"/>
      </rPr>
      <t>2</t>
    </r>
    <r>
      <rPr>
        <sz val="11"/>
        <color theme="1"/>
        <rFont val="Calibri"/>
        <family val="2"/>
        <scheme val="minor"/>
      </rPr>
      <t>e</t>
    </r>
  </si>
  <si>
    <r>
      <t>LCAC = ATC/ACO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</si>
  <si>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</si>
  <si>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e/yr</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</si>
  <si>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</si>
  <si>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</si>
  <si>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</si>
  <si>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</si>
  <si>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</si>
  <si>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</si>
  <si>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</si>
  <si>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</si>
  <si>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t>Clean Electricity Share (%)</t>
  </si>
  <si>
    <t>Industrial Heat Pump</t>
  </si>
  <si>
    <t>Air Compressor Efficiency</t>
  </si>
  <si>
    <t>Process Heating Efficiency</t>
  </si>
  <si>
    <t>HVAC Energy Efficiency</t>
  </si>
  <si>
    <t>2022 (eGRID)</t>
  </si>
  <si>
    <t>BASELINE YEAR (select from dropdown)</t>
  </si>
  <si>
    <t>Electric Boiler</t>
  </si>
  <si>
    <t>ACE</t>
  </si>
  <si>
    <t>LCCE = ATC/ACE</t>
  </si>
  <si>
    <t>$/MMBtu</t>
  </si>
  <si>
    <t>Annual Conserved Energy - MMBtu</t>
  </si>
  <si>
    <t>Levelized Cost of Conserved Energy - MMBtu</t>
  </si>
  <si>
    <t>MWh/yr</t>
  </si>
  <si>
    <t>$/MWh</t>
  </si>
  <si>
    <t>Annual Conserved Energy - MWh</t>
  </si>
  <si>
    <t>Levelized Cost of Conserved Energy - MWh</t>
  </si>
  <si>
    <t>Levelized Cost Tool - Input Spreadsheet</t>
  </si>
  <si>
    <t>Version 2.0</t>
  </si>
  <si>
    <t>Initial Release: August 11, 2023</t>
  </si>
  <si>
    <t>Past</t>
  </si>
  <si>
    <t>2023 (eGRID)</t>
  </si>
  <si>
    <t>Input Cells Not Following Through from the 'Inputs for Conserved Energy' Sheet</t>
  </si>
  <si>
    <t>Inputs for Assessment Recommendations</t>
  </si>
  <si>
    <t>2 - Inputs for Assessment Recommendations</t>
  </si>
  <si>
    <r>
      <t>Enter Custom Electricity Emissions Factor (MT CO</t>
    </r>
    <r>
      <rPr>
        <b/>
        <vertAlign val="subscript"/>
        <sz val="12"/>
        <rFont val="Calibri"/>
        <family val="2"/>
        <scheme val="minor"/>
      </rPr>
      <t>2</t>
    </r>
    <r>
      <rPr>
        <b/>
        <sz val="12"/>
        <rFont val="Calibri"/>
        <family val="2"/>
        <scheme val="minor"/>
      </rPr>
      <t>/kWh)</t>
    </r>
  </si>
  <si>
    <r>
      <t>Additional Cost of CO</t>
    </r>
    <r>
      <rPr>
        <b/>
        <vertAlign val="subscript"/>
        <sz val="12"/>
        <color theme="1"/>
        <rFont val="Calibri"/>
        <family val="2"/>
        <scheme val="minor"/>
      </rPr>
      <t>2</t>
    </r>
    <r>
      <rPr>
        <b/>
        <sz val="12"/>
        <color theme="1"/>
        <rFont val="Calibri"/>
        <family val="2"/>
        <scheme val="minor"/>
      </rPr>
      <t xml:space="preserve"> ($/MT CO</t>
    </r>
    <r>
      <rPr>
        <b/>
        <vertAlign val="subscript"/>
        <sz val="12"/>
        <color theme="1"/>
        <rFont val="Calibri"/>
        <family val="2"/>
        <scheme val="minor"/>
      </rPr>
      <t>2</t>
    </r>
    <r>
      <rPr>
        <b/>
        <sz val="12"/>
        <color theme="1"/>
        <rFont val="Calibri"/>
        <family val="2"/>
        <scheme val="minor"/>
      </rPr>
      <t>)</t>
    </r>
  </si>
  <si>
    <t>De-escalation rate is represented by a negative value and static emissions are represented by '0'</t>
  </si>
  <si>
    <t>Enter Facility-specific Electricity Emissions Factor and De-escalation Factor</t>
  </si>
  <si>
    <t>Select Electricity Emissions from Local Database</t>
  </si>
  <si>
    <t>For collapsing multiple recommendation of the same category in the final image</t>
  </si>
  <si>
    <t>Decarbonization Measure Category</t>
  </si>
  <si>
    <r>
      <t xml:space="preserve">1- Custom Electricity Emissions Factor </t>
    </r>
    <r>
      <rPr>
        <sz val="12"/>
        <rFont val="Calibri"/>
        <family val="2"/>
        <scheme val="minor"/>
      </rPr>
      <t>(Enter value with facility's onsite or offsite clean power procurement)</t>
    </r>
  </si>
  <si>
    <r>
      <rPr>
        <b/>
        <sz val="12"/>
        <color theme="1"/>
        <rFont val="Calibri"/>
        <family val="2"/>
        <scheme val="minor"/>
      </rPr>
      <t>2- Custom Electricity Emissions Factor De-escalation Factor (% per year)</t>
    </r>
    <r>
      <rPr>
        <sz val="12"/>
        <color theme="1"/>
        <rFont val="Calibri"/>
        <family val="2"/>
        <scheme val="minor"/>
      </rPr>
      <t xml:space="preserve"> </t>
    </r>
  </si>
  <si>
    <t>1- Select State and Grid Emissions Factor</t>
  </si>
  <si>
    <t>2- Select Temporal Variation in Grid Emissions Factor</t>
  </si>
  <si>
    <t>3- For Facilities with Clean Electricity Procurement</t>
  </si>
  <si>
    <r>
      <t xml:space="preserve">Annual Fixed Operation and Maintenance Cost
</t>
    </r>
    <r>
      <rPr>
        <b/>
        <i/>
        <sz val="11"/>
        <color rgb="FFC00000"/>
        <rFont val="Calibri"/>
        <family val="2"/>
        <scheme val="minor"/>
      </rPr>
      <t>(optional)</t>
    </r>
  </si>
  <si>
    <r>
      <t xml:space="preserve">Energy Cost Escalation </t>
    </r>
    <r>
      <rPr>
        <b/>
        <i/>
        <sz val="11"/>
        <color rgb="FFC00000"/>
        <rFont val="Calibri"/>
        <family val="2"/>
        <scheme val="minor"/>
      </rPr>
      <t>(optional)</t>
    </r>
  </si>
  <si>
    <r>
      <t xml:space="preserve">Energy and Carbon Cost Escalation </t>
    </r>
    <r>
      <rPr>
        <b/>
        <i/>
        <sz val="11"/>
        <color rgb="FFC00000"/>
        <rFont val="Calibri"/>
        <family val="2"/>
        <scheme val="minor"/>
      </rPr>
      <t>(optional)</t>
    </r>
  </si>
  <si>
    <t>Input Cells Following Through from the 'Inputs for Conserved Energy' Sheet</t>
  </si>
  <si>
    <t>Input Cells for Specifying Grid Emissions and Carbon Cost</t>
  </si>
  <si>
    <t>Output Cells with Calculations and Formulas (Do not 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</si>
</sst>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0.0"/>
    <numFmt numFmtId="168" formatCode="_(&quot;$&quot;* #,##0.0_);_(&quot;$&quot;* \(#,##0.0\);_(&quot;$&quot;* &quot;-&quot;??_);_(@_)"/>
  </numFmts>
  <fonts count="2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Calibri"/>
      <family val="2"/>
      <scheme val="minor"/>
    </font>
    <font>
      <sz val="8"/>
      <name val="Calibri"/>
      <family val="2"/>
      <scheme val="minor"/>
    </font>
    <font>
      <b/>
      <vertAlign val="subscript"/>
      <sz val="11"/>
      <color theme="1"/>
      <name val="Calibri"/>
      <family val="2"/>
      <scheme val="minor"/>
    </font>
    <font>
      <b/>
      <sz val="11"/>
      <color indexed="8"/>
      <name val="Calibri"/>
      <family val="2"/>
    </font>
    <font>
      <sz val="11"/>
      <color indexed="8"/>
      <name val="Calibri"/>
      <family val="2"/>
    </font>
    <font>
      <b/>
      <sz val="11"/>
      <name val="Calibri"/>
      <family val="2"/>
      <scheme val="minor"/>
    </font>
    <font>
      <sz val="11"/>
      <name val="Calibri"/>
      <family val="2"/>
      <scheme val="minor"/>
    </font>
    <font>
      <b/>
      <sz val="10"/>
      <color rgb="FFC00000"/>
      <name val="Calibri"/>
      <family val="2"/>
      <scheme val="minor"/>
    </font>
    <font>
      <b/>
      <i/>
      <sz val="10"/>
      <color rgb="FFC00000"/>
      <name val="Calibri"/>
      <family val="2"/>
      <scheme val="minor"/>
    </font>
    <font>
      <b/>
      <i/>
      <sz val="11"/>
      <color rgb="FFC00000"/>
      <name val="Calibri"/>
      <family val="2"/>
      <scheme val="minor"/>
    </font>
    <font>
      <b/>
      <sz val="11"/>
      <color rgb="FFC00000"/>
      <name val="Calibri"/>
      <family val="2"/>
      <scheme val="minor"/>
    </font>
    <font>
      <sz val="24"/>
      <color theme="1"/>
      <name val="Calibri"/>
      <family val="2"/>
      <scheme val="minor"/>
    </font>
    <font>
      <b/>
      <sz val="12"/>
      <color theme="1"/>
      <name val="Calibri"/>
      <family val="2"/>
      <scheme val="minor"/>
    </font>
    <font>
      <b/>
      <sz val="24"/>
      <color theme="1"/>
      <name val="Calibri"/>
      <family val="2"/>
      <scheme val="minor"/>
    </font>
    <font>
      <sz val="12"/>
      <color theme="1"/>
      <name val="Calibri"/>
      <family val="2"/>
      <scheme val="minor"/>
    </font>
    <font>
      <b/>
      <sz val="12"/>
      <color theme="0"/>
      <name val="Calibri"/>
      <family val="2"/>
      <scheme val="minor"/>
    </font>
    <font>
      <b/>
      <sz val="12"/>
      <name val="Calibri"/>
      <family val="2"/>
      <scheme val="minor"/>
    </font>
    <font>
      <i/>
      <sz val="9"/>
      <color theme="1"/>
      <name val="Calibri"/>
      <family val="2"/>
      <scheme val="minor"/>
    </font>
    <font>
      <sz val="9"/>
      <color indexed="81"/>
      <name val="Tahoma"/>
      <family val="2"/>
    </font>
    <font>
      <i/>
      <sz val="11"/>
      <color theme="1"/>
      <name val="Calibri"/>
      <family val="2"/>
      <scheme val="minor"/>
    </font>
    <font>
      <sz val="12"/>
      <name val="Calibri"/>
      <family val="2"/>
      <scheme val="minor"/>
    </font>
    <font>
      <b/>
      <vertAlign val="subscript"/>
      <sz val="12"/>
      <name val="Calibri"/>
      <family val="2"/>
      <scheme val="minor"/>
    </font>
    <font>
      <b/>
      <sz val="12"/>
      <color rgb="FFC00000"/>
      <name val="Calibri"/>
      <family val="2"/>
      <scheme val="minor"/>
    </font>
    <font>
      <b/>
      <vertAlign val="subscript"/>
      <sz val="12"/>
      <color theme="1"/>
      <name val="Calibri"/>
      <family val="2"/>
      <scheme val="minor"/>
    </font>
    <font>
      <b/>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rgb="FFFFFF00"/>
        <bgColor indexed="64"/>
      </patternFill>
    </fill>
  </fills>
  <borders count="5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00">
    <xf numFmtId="0" fontId="0" fillId="0" borderId="0" xfId="0"/>
    <xf numFmtId="0" fontId="0" fillId="0" borderId="1" xfId="0" applyBorder="1"/>
    <xf numFmtId="0" fontId="0" fillId="0" borderId="7" xfId="0" applyBorder="1" applyAlignment="1">
      <alignment vertical="center"/>
    </xf>
    <xf numFmtId="0" fontId="0" fillId="0" borderId="0" xfId="0"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3" fillId="0" borderId="0" xfId="0" applyFont="1" applyAlignment="1">
      <alignment vertical="center" wrapText="1"/>
    </xf>
    <xf numFmtId="0" fontId="0" fillId="0" borderId="11" xfId="0" applyBorder="1" applyAlignment="1">
      <alignment vertical="center"/>
    </xf>
    <xf numFmtId="0" fontId="0" fillId="0" borderId="12" xfId="0" applyBorder="1" applyAlignment="1">
      <alignment vertical="center"/>
    </xf>
    <xf numFmtId="0" fontId="0" fillId="0" borderId="10" xfId="0" applyBorder="1" applyAlignment="1">
      <alignment vertical="center" wrapText="1"/>
    </xf>
    <xf numFmtId="0" fontId="0" fillId="0" borderId="9" xfId="0" applyBorder="1"/>
    <xf numFmtId="0" fontId="3" fillId="2" borderId="9" xfId="0" applyFont="1" applyFill="1" applyBorder="1"/>
    <xf numFmtId="0" fontId="8" fillId="0" borderId="9" xfId="0" applyFont="1" applyBorder="1" applyAlignment="1">
      <alignment horizontal="left"/>
    </xf>
    <xf numFmtId="0" fontId="3" fillId="2" borderId="1" xfId="0" applyFont="1" applyFill="1" applyBorder="1" applyAlignment="1">
      <alignment vertical="center" wrapText="1"/>
    </xf>
    <xf numFmtId="0" fontId="2" fillId="7" borderId="3" xfId="0" applyFont="1" applyFill="1" applyBorder="1" applyAlignment="1">
      <alignment vertical="center" wrapText="1"/>
    </xf>
    <xf numFmtId="0" fontId="3" fillId="2" borderId="2" xfId="0" applyFont="1" applyFill="1" applyBorder="1" applyAlignment="1">
      <alignment horizontal="left" vertical="center" wrapText="1"/>
    </xf>
    <xf numFmtId="0" fontId="2" fillId="7" borderId="17" xfId="0" applyFont="1" applyFill="1" applyBorder="1" applyAlignment="1">
      <alignment horizontal="left" vertical="center" wrapText="1"/>
    </xf>
    <xf numFmtId="0" fontId="3" fillId="5" borderId="5" xfId="0" applyFont="1" applyFill="1" applyBorder="1" applyAlignment="1">
      <alignment vertical="center" wrapText="1"/>
    </xf>
    <xf numFmtId="0" fontId="3" fillId="5" borderId="6" xfId="0" applyFont="1" applyFill="1" applyBorder="1" applyAlignment="1">
      <alignment vertical="center" wrapText="1"/>
    </xf>
    <xf numFmtId="0" fontId="3" fillId="5" borderId="18" xfId="0" applyFont="1" applyFill="1" applyBorder="1" applyAlignment="1">
      <alignment vertical="center"/>
    </xf>
    <xf numFmtId="0" fontId="3" fillId="5" borderId="18" xfId="0" applyFont="1" applyFill="1" applyBorder="1" applyAlignment="1">
      <alignment vertical="center" wrapText="1"/>
    </xf>
    <xf numFmtId="0" fontId="0" fillId="3" borderId="0" xfId="0" applyFill="1"/>
    <xf numFmtId="0" fontId="0" fillId="0" borderId="0" xfId="0" applyAlignment="1">
      <alignment vertical="center"/>
    </xf>
    <xf numFmtId="0" fontId="9" fillId="8" borderId="3" xfId="0" applyFont="1" applyFill="1" applyBorder="1" applyAlignment="1">
      <alignment vertical="center" wrapText="1"/>
    </xf>
    <xf numFmtId="0" fontId="9" fillId="8" borderId="17" xfId="0" applyFont="1" applyFill="1" applyBorder="1" applyAlignment="1">
      <alignment horizontal="left" vertical="center" wrapText="1"/>
    </xf>
    <xf numFmtId="0" fontId="0" fillId="3" borderId="0" xfId="0" applyFill="1" applyAlignment="1">
      <alignment vertical="center"/>
    </xf>
    <xf numFmtId="0" fontId="0" fillId="3" borderId="0" xfId="0" applyFill="1" applyAlignment="1">
      <alignment horizontal="center" vertical="center"/>
    </xf>
    <xf numFmtId="0" fontId="0" fillId="5" borderId="6" xfId="0" applyFill="1" applyBorder="1" applyAlignment="1">
      <alignment horizontal="center" vertical="center" wrapText="1"/>
    </xf>
    <xf numFmtId="0" fontId="0" fillId="0" borderId="0" xfId="0" applyAlignment="1">
      <alignment horizontal="center" vertical="center"/>
    </xf>
    <xf numFmtId="0" fontId="15" fillId="3" borderId="0" xfId="0" applyFont="1" applyFill="1"/>
    <xf numFmtId="0" fontId="9" fillId="5" borderId="18" xfId="0" applyFont="1" applyFill="1" applyBorder="1" applyAlignment="1">
      <alignment vertical="center" wrapText="1"/>
    </xf>
    <xf numFmtId="0" fontId="0" fillId="3" borderId="1" xfId="0" applyFill="1" applyBorder="1" applyAlignment="1">
      <alignment horizontal="center"/>
    </xf>
    <xf numFmtId="0" fontId="0" fillId="3" borderId="20"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18" fillId="3" borderId="0" xfId="0" applyFont="1" applyFill="1"/>
    <xf numFmtId="167" fontId="0" fillId="0" borderId="0" xfId="0" applyNumberFormat="1"/>
    <xf numFmtId="0" fontId="3" fillId="0" borderId="0" xfId="0" applyFont="1"/>
    <xf numFmtId="0" fontId="19" fillId="3" borderId="0" xfId="0" applyFont="1" applyFill="1" applyAlignment="1">
      <alignment horizontal="center" vertical="center"/>
    </xf>
    <xf numFmtId="0" fontId="3" fillId="3" borderId="0" xfId="0" applyFont="1" applyFill="1" applyAlignment="1">
      <alignment horizontal="center" vertic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2" fillId="9" borderId="6" xfId="0" applyFont="1" applyFill="1" applyBorder="1" applyAlignment="1">
      <alignment horizontal="center"/>
    </xf>
    <xf numFmtId="0" fontId="9" fillId="3" borderId="0" xfId="0" applyFont="1" applyFill="1" applyAlignment="1">
      <alignment vertical="center" wrapText="1"/>
    </xf>
    <xf numFmtId="0" fontId="9" fillId="3" borderId="0" xfId="0" applyFont="1" applyFill="1" applyAlignment="1">
      <alignment horizontal="left" vertical="center" wrapText="1"/>
    </xf>
    <xf numFmtId="0" fontId="0" fillId="5" borderId="5" xfId="0" applyFill="1" applyBorder="1" applyAlignment="1">
      <alignment vertical="center" wrapText="1"/>
    </xf>
    <xf numFmtId="0" fontId="9" fillId="5" borderId="5" xfId="0" applyFont="1" applyFill="1" applyBorder="1" applyAlignment="1">
      <alignment vertical="center" wrapText="1"/>
    </xf>
    <xf numFmtId="0" fontId="16" fillId="3" borderId="0" xfId="0" applyFont="1" applyFill="1" applyAlignment="1">
      <alignment horizontal="center" vertical="center" textRotation="90"/>
    </xf>
    <xf numFmtId="0" fontId="23" fillId="0" borderId="0" xfId="0" applyFont="1"/>
    <xf numFmtId="2" fontId="7" fillId="6" borderId="9" xfId="0" applyNumberFormat="1" applyFont="1" applyFill="1" applyBorder="1" applyAlignment="1">
      <alignment horizontal="center"/>
    </xf>
    <xf numFmtId="2" fontId="3" fillId="6" borderId="9" xfId="0" applyNumberFormat="1" applyFont="1" applyFill="1" applyBorder="1" applyAlignment="1">
      <alignment horizontal="center"/>
    </xf>
    <xf numFmtId="0" fontId="3" fillId="5" borderId="9" xfId="0" applyFont="1" applyFill="1" applyBorder="1" applyAlignment="1">
      <alignment horizontal="center"/>
    </xf>
    <xf numFmtId="0" fontId="3" fillId="5" borderId="4" xfId="0" applyFont="1" applyFill="1" applyBorder="1" applyAlignment="1">
      <alignment vertical="center" wrapText="1"/>
    </xf>
    <xf numFmtId="0" fontId="0" fillId="0" borderId="9" xfId="0" applyBorder="1" applyAlignment="1">
      <alignment horizontal="center"/>
    </xf>
    <xf numFmtId="0" fontId="3" fillId="0" borderId="4" xfId="0" applyFont="1" applyBorder="1"/>
    <xf numFmtId="0" fontId="0" fillId="0" borderId="5" xfId="0" applyBorder="1"/>
    <xf numFmtId="0" fontId="0" fillId="0" borderId="6" xfId="0" applyBorder="1"/>
    <xf numFmtId="0" fontId="0" fillId="9" borderId="0" xfId="0" applyFill="1"/>
    <xf numFmtId="167" fontId="8" fillId="0" borderId="9" xfId="0" applyNumberFormat="1" applyFont="1" applyBorder="1" applyAlignment="1">
      <alignment horizontal="center"/>
    </xf>
    <xf numFmtId="0" fontId="3" fillId="5" borderId="4" xfId="0" applyFont="1" applyFill="1" applyBorder="1" applyAlignment="1">
      <alignment vertical="center"/>
    </xf>
    <xf numFmtId="0" fontId="3" fillId="5" borderId="22" xfId="0" applyFont="1" applyFill="1" applyBorder="1" applyAlignment="1">
      <alignment vertical="center" wrapText="1"/>
    </xf>
    <xf numFmtId="0" fontId="3" fillId="5" borderId="21" xfId="0" applyFont="1" applyFill="1" applyBorder="1" applyAlignment="1">
      <alignment vertical="center" wrapText="1"/>
    </xf>
    <xf numFmtId="0" fontId="0" fillId="5" borderId="4" xfId="0" applyFill="1" applyBorder="1" applyAlignment="1">
      <alignment horizontal="center" vertical="center"/>
    </xf>
    <xf numFmtId="0" fontId="14" fillId="5" borderId="4"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0" fillId="5" borderId="4" xfId="0" applyFill="1" applyBorder="1" applyAlignment="1">
      <alignment horizontal="center" vertical="center" wrapText="1"/>
    </xf>
    <xf numFmtId="0" fontId="11" fillId="5" borderId="5" xfId="0" applyFont="1" applyFill="1" applyBorder="1" applyAlignment="1">
      <alignment horizontal="center" vertical="center" wrapText="1"/>
    </xf>
    <xf numFmtId="0" fontId="14" fillId="5" borderId="21"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21" xfId="0" applyFill="1" applyBorder="1" applyAlignment="1">
      <alignment horizontal="center" vertical="center" wrapText="1"/>
    </xf>
    <xf numFmtId="0" fontId="0" fillId="5" borderId="22" xfId="0" applyFill="1" applyBorder="1" applyAlignment="1">
      <alignment horizontal="center" vertical="center" wrapText="1"/>
    </xf>
    <xf numFmtId="0" fontId="0" fillId="5" borderId="4" xfId="0" applyFill="1" applyBorder="1" applyAlignment="1">
      <alignment vertical="center"/>
    </xf>
    <xf numFmtId="0" fontId="3" fillId="5" borderId="4"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5" borderId="22" xfId="0" applyFill="1" applyBorder="1" applyAlignment="1">
      <alignment vertical="center" wrapText="1"/>
    </xf>
    <xf numFmtId="0" fontId="0" fillId="5" borderId="6" xfId="0" applyFill="1"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xf>
    <xf numFmtId="0" fontId="3" fillId="5" borderId="14" xfId="0" applyFont="1" applyFill="1" applyBorder="1" applyAlignment="1">
      <alignment horizontal="center"/>
    </xf>
    <xf numFmtId="0" fontId="0" fillId="5" borderId="23"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18" xfId="0" applyFill="1" applyBorder="1" applyAlignment="1">
      <alignment vertical="center"/>
    </xf>
    <xf numFmtId="0" fontId="20" fillId="5" borderId="4" xfId="0" applyFont="1" applyFill="1" applyBorder="1" applyAlignment="1">
      <alignment vertical="center" wrapText="1"/>
    </xf>
    <xf numFmtId="0" fontId="16" fillId="6" borderId="4" xfId="0" applyFont="1" applyFill="1" applyBorder="1" applyAlignment="1">
      <alignment vertical="center" wrapText="1"/>
    </xf>
    <xf numFmtId="0" fontId="26" fillId="3" borderId="0" xfId="0" applyFont="1" applyFill="1" applyAlignment="1">
      <alignment horizontal="left" vertical="center" wrapText="1"/>
    </xf>
    <xf numFmtId="0" fontId="26" fillId="3" borderId="0" xfId="0" applyFont="1" applyFill="1" applyAlignment="1">
      <alignment vertical="center"/>
    </xf>
    <xf numFmtId="0" fontId="26" fillId="3" borderId="0" xfId="0" applyFont="1" applyFill="1" applyAlignment="1">
      <alignment vertical="center" wrapText="1"/>
    </xf>
    <xf numFmtId="0" fontId="18" fillId="5" borderId="4" xfId="0" applyFont="1" applyFill="1" applyBorder="1" applyAlignment="1">
      <alignment vertical="center" wrapText="1"/>
    </xf>
    <xf numFmtId="0" fontId="26" fillId="3" borderId="0" xfId="0" applyFont="1" applyFill="1" applyAlignment="1">
      <alignment horizontal="left"/>
    </xf>
    <xf numFmtId="0" fontId="16" fillId="3" borderId="0" xfId="0" applyFont="1" applyFill="1" applyAlignment="1">
      <alignment vertical="center"/>
    </xf>
    <xf numFmtId="0" fontId="9" fillId="3" borderId="0" xfId="0" applyFont="1" applyFill="1" applyAlignment="1">
      <alignment horizontal="center" vertical="center" textRotation="90"/>
    </xf>
    <xf numFmtId="0" fontId="28" fillId="3" borderId="0" xfId="0" applyFont="1" applyFill="1" applyAlignment="1">
      <alignment horizontal="center" vertical="center"/>
    </xf>
    <xf numFmtId="0" fontId="9" fillId="3" borderId="0" xfId="0" applyFont="1" applyFill="1" applyAlignment="1">
      <alignment vertical="center" textRotation="90"/>
    </xf>
    <xf numFmtId="0" fontId="16" fillId="6" borderId="4" xfId="0" applyFont="1" applyFill="1" applyBorder="1" applyAlignment="1">
      <alignment horizontal="left" vertical="center" wrapText="1"/>
    </xf>
    <xf numFmtId="164" fontId="0" fillId="2" borderId="27" xfId="1" applyNumberFormat="1" applyFont="1" applyFill="1" applyBorder="1"/>
    <xf numFmtId="166" fontId="0" fillId="2" borderId="27" xfId="3" applyNumberFormat="1" applyFont="1" applyFill="1" applyBorder="1"/>
    <xf numFmtId="166" fontId="0" fillId="2" borderId="26" xfId="3" applyNumberFormat="1" applyFont="1" applyFill="1" applyBorder="1"/>
    <xf numFmtId="9" fontId="10" fillId="2" borderId="27" xfId="2" applyFont="1" applyFill="1" applyBorder="1" applyAlignment="1">
      <alignment vertical="center"/>
    </xf>
    <xf numFmtId="168" fontId="0" fillId="8" borderId="25" xfId="1" applyNumberFormat="1" applyFont="1" applyFill="1" applyBorder="1" applyAlignment="1">
      <alignment vertical="center"/>
    </xf>
    <xf numFmtId="1" fontId="10" fillId="8" borderId="26" xfId="3" applyNumberFormat="1" applyFont="1" applyFill="1" applyBorder="1" applyAlignment="1">
      <alignment vertical="center"/>
    </xf>
    <xf numFmtId="0" fontId="3" fillId="5" borderId="3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32" xfId="0" applyFill="1" applyBorder="1" applyAlignment="1">
      <alignment horizontal="center" vertical="center" wrapText="1"/>
    </xf>
    <xf numFmtId="0" fontId="0" fillId="5" borderId="20" xfId="0" applyFill="1" applyBorder="1" applyAlignment="1">
      <alignment horizontal="center" vertical="center" wrapText="1"/>
    </xf>
    <xf numFmtId="0" fontId="0" fillId="5" borderId="3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2" xfId="0" applyFill="1" applyBorder="1" applyAlignment="1">
      <alignment vertical="center" wrapText="1"/>
    </xf>
    <xf numFmtId="0" fontId="0" fillId="5" borderId="2" xfId="0" applyFill="1" applyBorder="1" applyAlignment="1">
      <alignment vertical="center" wrapText="1"/>
    </xf>
    <xf numFmtId="0" fontId="0" fillId="5" borderId="1" xfId="0" applyFill="1" applyBorder="1" applyAlignment="1">
      <alignment vertical="center" wrapText="1"/>
    </xf>
    <xf numFmtId="0" fontId="0" fillId="5" borderId="20" xfId="0" applyFill="1" applyBorder="1" applyAlignment="1">
      <alignment vertical="center" wrapText="1"/>
    </xf>
    <xf numFmtId="0" fontId="0" fillId="5" borderId="20" xfId="0" applyFill="1" applyBorder="1" applyAlignment="1">
      <alignment vertical="center"/>
    </xf>
    <xf numFmtId="164" fontId="0" fillId="2" borderId="9" xfId="1" applyNumberFormat="1" applyFont="1" applyFill="1" applyBorder="1"/>
    <xf numFmtId="166" fontId="0" fillId="2" borderId="9" xfId="3" applyNumberFormat="1" applyFont="1" applyFill="1" applyBorder="1"/>
    <xf numFmtId="9" fontId="10" fillId="2" borderId="9" xfId="2" applyFont="1" applyFill="1" applyBorder="1" applyAlignment="1">
      <alignment vertical="center"/>
    </xf>
    <xf numFmtId="165" fontId="10" fillId="2" borderId="9" xfId="2" applyNumberFormat="1" applyFont="1" applyFill="1" applyBorder="1" applyAlignment="1">
      <alignment vertical="center"/>
    </xf>
    <xf numFmtId="167" fontId="0" fillId="8" borderId="9" xfId="0" applyNumberFormat="1" applyFill="1" applyBorder="1" applyAlignment="1">
      <alignment vertical="center"/>
    </xf>
    <xf numFmtId="0" fontId="0" fillId="5" borderId="18" xfId="0" applyFill="1" applyBorder="1" applyAlignment="1">
      <alignment horizontal="center" vertical="center"/>
    </xf>
    <xf numFmtId="164" fontId="0" fillId="2" borderId="11" xfId="1" applyNumberFormat="1" applyFont="1" applyFill="1" applyBorder="1"/>
    <xf numFmtId="164" fontId="0" fillId="2" borderId="35" xfId="1" applyNumberFormat="1" applyFont="1" applyFill="1" applyBorder="1"/>
    <xf numFmtId="164" fontId="0" fillId="2" borderId="12" xfId="1" applyNumberFormat="1" applyFont="1" applyFill="1" applyBorder="1"/>
    <xf numFmtId="164" fontId="0" fillId="2" borderId="10" xfId="1" applyNumberFormat="1" applyFont="1" applyFill="1" applyBorder="1"/>
    <xf numFmtId="164" fontId="0" fillId="2" borderId="36" xfId="1" applyNumberFormat="1" applyFont="1" applyFill="1" applyBorder="1"/>
    <xf numFmtId="0" fontId="11" fillId="5" borderId="6" xfId="0" applyFont="1" applyFill="1" applyBorder="1" applyAlignment="1">
      <alignment horizontal="center" vertical="center" wrapText="1"/>
    </xf>
    <xf numFmtId="166" fontId="0" fillId="2" borderId="11" xfId="3" applyNumberFormat="1" applyFont="1" applyFill="1" applyBorder="1"/>
    <xf numFmtId="166" fontId="0" fillId="2" borderId="35" xfId="3" applyNumberFormat="1" applyFont="1" applyFill="1" applyBorder="1"/>
    <xf numFmtId="166" fontId="0" fillId="2" borderId="12" xfId="3" applyNumberFormat="1" applyFont="1" applyFill="1" applyBorder="1"/>
    <xf numFmtId="166" fontId="0" fillId="2" borderId="10" xfId="3" applyNumberFormat="1" applyFont="1" applyFill="1" applyBorder="1"/>
    <xf numFmtId="166" fontId="0" fillId="2" borderId="36" xfId="3" applyNumberFormat="1" applyFont="1" applyFill="1" applyBorder="1"/>
    <xf numFmtId="44" fontId="0" fillId="2" borderId="11" xfId="1" applyFont="1" applyFill="1" applyBorder="1"/>
    <xf numFmtId="44" fontId="0" fillId="2" borderId="12" xfId="1" applyFont="1" applyFill="1" applyBorder="1"/>
    <xf numFmtId="0" fontId="10" fillId="2" borderId="35" xfId="0" applyFont="1" applyFill="1" applyBorder="1" applyAlignment="1">
      <alignment vertical="center"/>
    </xf>
    <xf numFmtId="9" fontId="10" fillId="2" borderId="10" xfId="2" applyFont="1" applyFill="1" applyBorder="1" applyAlignment="1">
      <alignment vertical="center"/>
    </xf>
    <xf numFmtId="0" fontId="10" fillId="2" borderId="36" xfId="0" applyFont="1" applyFill="1" applyBorder="1" applyAlignment="1">
      <alignment vertical="center"/>
    </xf>
    <xf numFmtId="165" fontId="10" fillId="2" borderId="11" xfId="2" applyNumberFormat="1" applyFont="1" applyFill="1" applyBorder="1" applyAlignment="1">
      <alignment vertical="center"/>
    </xf>
    <xf numFmtId="165" fontId="10" fillId="2" borderId="35" xfId="2" applyNumberFormat="1" applyFont="1" applyFill="1" applyBorder="1" applyAlignment="1">
      <alignment vertical="center"/>
    </xf>
    <xf numFmtId="165" fontId="10" fillId="2" borderId="12" xfId="2" applyNumberFormat="1" applyFont="1" applyFill="1" applyBorder="1" applyAlignment="1">
      <alignment vertical="center"/>
    </xf>
    <xf numFmtId="165" fontId="10" fillId="2" borderId="36" xfId="2" applyNumberFormat="1" applyFont="1" applyFill="1" applyBorder="1" applyAlignment="1">
      <alignment vertical="center"/>
    </xf>
    <xf numFmtId="167" fontId="0" fillId="8" borderId="13" xfId="0" applyNumberFormat="1" applyFill="1" applyBorder="1" applyAlignment="1">
      <alignment vertical="center"/>
    </xf>
    <xf numFmtId="168" fontId="0" fillId="8" borderId="33" xfId="1" applyNumberFormat="1" applyFont="1" applyFill="1" applyBorder="1" applyAlignment="1">
      <alignment vertical="center"/>
    </xf>
    <xf numFmtId="168" fontId="0" fillId="8" borderId="34" xfId="1" applyNumberFormat="1" applyFont="1" applyFill="1" applyBorder="1" applyAlignment="1">
      <alignment vertical="center"/>
    </xf>
    <xf numFmtId="0" fontId="0" fillId="5" borderId="37" xfId="0" applyFill="1" applyBorder="1" applyAlignment="1">
      <alignment horizontal="center" vertical="center" wrapText="1"/>
    </xf>
    <xf numFmtId="167" fontId="0" fillId="8" borderId="14" xfId="0" applyNumberFormat="1" applyFill="1" applyBorder="1" applyAlignment="1">
      <alignment vertical="center"/>
    </xf>
    <xf numFmtId="0" fontId="0" fillId="2" borderId="39" xfId="0" applyFill="1" applyBorder="1"/>
    <xf numFmtId="0" fontId="0" fillId="2" borderId="40" xfId="0" applyFill="1" applyBorder="1"/>
    <xf numFmtId="0" fontId="0" fillId="5" borderId="1" xfId="0" applyFill="1" applyBorder="1" applyAlignment="1">
      <alignment vertical="center"/>
    </xf>
    <xf numFmtId="0" fontId="0" fillId="8" borderId="33" xfId="0" applyFill="1" applyBorder="1"/>
    <xf numFmtId="0" fontId="0" fillId="8" borderId="34" xfId="0" applyFill="1" applyBorder="1"/>
    <xf numFmtId="0" fontId="3" fillId="5" borderId="20" xfId="0" applyFont="1" applyFill="1" applyBorder="1" applyAlignment="1">
      <alignment horizontal="center" vertical="center" wrapText="1"/>
    </xf>
    <xf numFmtId="9" fontId="0" fillId="2" borderId="9" xfId="2" applyFont="1" applyFill="1" applyBorder="1"/>
    <xf numFmtId="0" fontId="0" fillId="8" borderId="25" xfId="0" applyFill="1" applyBorder="1"/>
    <xf numFmtId="0" fontId="0" fillId="2" borderId="28" xfId="0" applyFill="1" applyBorder="1"/>
    <xf numFmtId="164" fontId="0" fillId="2" borderId="26" xfId="1" applyNumberFormat="1" applyFont="1" applyFill="1" applyBorder="1"/>
    <xf numFmtId="164" fontId="0" fillId="2" borderId="29" xfId="1" applyNumberFormat="1" applyFont="1" applyFill="1" applyBorder="1"/>
    <xf numFmtId="166" fontId="0" fillId="2" borderId="29" xfId="3" applyNumberFormat="1" applyFont="1" applyFill="1" applyBorder="1"/>
    <xf numFmtId="0" fontId="10" fillId="2" borderId="29" xfId="0" applyFont="1" applyFill="1" applyBorder="1" applyAlignment="1">
      <alignment vertical="center"/>
    </xf>
    <xf numFmtId="165" fontId="10" fillId="2" borderId="26" xfId="2" applyNumberFormat="1" applyFont="1" applyFill="1" applyBorder="1" applyAlignment="1">
      <alignment vertical="center"/>
    </xf>
    <xf numFmtId="165" fontId="10" fillId="2" borderId="29" xfId="2" applyNumberFormat="1" applyFont="1" applyFill="1" applyBorder="1" applyAlignment="1">
      <alignment vertical="center"/>
    </xf>
    <xf numFmtId="167" fontId="0" fillId="8" borderId="30" xfId="0" applyNumberFormat="1" applyFill="1" applyBorder="1" applyAlignment="1">
      <alignment vertical="center"/>
    </xf>
    <xf numFmtId="167" fontId="0" fillId="8" borderId="27" xfId="0" applyNumberFormat="1" applyFill="1" applyBorder="1" applyAlignment="1">
      <alignment vertical="center"/>
    </xf>
    <xf numFmtId="167" fontId="0" fillId="8" borderId="41" xfId="0" applyNumberFormat="1" applyFill="1" applyBorder="1" applyAlignment="1">
      <alignment vertical="center"/>
    </xf>
    <xf numFmtId="0" fontId="0" fillId="5" borderId="23" xfId="0" applyFill="1" applyBorder="1" applyAlignment="1">
      <alignment vertical="center" wrapText="1"/>
    </xf>
    <xf numFmtId="0" fontId="0" fillId="5" borderId="37" xfId="0" applyFill="1" applyBorder="1" applyAlignment="1">
      <alignment vertical="center" wrapText="1"/>
    </xf>
    <xf numFmtId="0" fontId="0" fillId="2" borderId="11" xfId="0" applyFill="1" applyBorder="1"/>
    <xf numFmtId="0" fontId="0" fillId="10" borderId="35" xfId="0" applyFill="1" applyBorder="1"/>
    <xf numFmtId="0" fontId="0" fillId="2" borderId="12" xfId="0" applyFill="1" applyBorder="1"/>
    <xf numFmtId="0" fontId="0" fillId="10" borderId="36" xfId="0" applyFill="1" applyBorder="1"/>
    <xf numFmtId="164" fontId="0" fillId="2" borderId="42" xfId="1" applyNumberFormat="1" applyFont="1" applyFill="1" applyBorder="1"/>
    <xf numFmtId="164" fontId="0" fillId="2" borderId="44" xfId="1" applyNumberFormat="1" applyFont="1" applyFill="1" applyBorder="1"/>
    <xf numFmtId="164" fontId="0" fillId="2" borderId="43" xfId="1" applyNumberFormat="1" applyFont="1" applyFill="1" applyBorder="1"/>
    <xf numFmtId="166" fontId="0" fillId="2" borderId="42" xfId="3" applyNumberFormat="1" applyFont="1" applyFill="1" applyBorder="1"/>
    <xf numFmtId="166" fontId="0" fillId="2" borderId="44" xfId="3" applyNumberFormat="1" applyFont="1" applyFill="1" applyBorder="1"/>
    <xf numFmtId="166" fontId="0" fillId="2" borderId="43" xfId="3" applyNumberFormat="1" applyFont="1" applyFill="1" applyBorder="1"/>
    <xf numFmtId="9" fontId="0" fillId="2" borderId="44" xfId="2" applyFont="1" applyFill="1" applyBorder="1"/>
    <xf numFmtId="1" fontId="0" fillId="2" borderId="43" xfId="3" applyNumberFormat="1" applyFont="1" applyFill="1" applyBorder="1"/>
    <xf numFmtId="1" fontId="0" fillId="2" borderId="35" xfId="3" applyNumberFormat="1" applyFont="1" applyFill="1" applyBorder="1"/>
    <xf numFmtId="9" fontId="0" fillId="2" borderId="10" xfId="2" applyFont="1" applyFill="1" applyBorder="1"/>
    <xf numFmtId="1" fontId="0" fillId="2" borderId="36" xfId="3" applyNumberFormat="1" applyFont="1" applyFill="1" applyBorder="1"/>
    <xf numFmtId="165" fontId="10" fillId="2" borderId="42" xfId="2" applyNumberFormat="1" applyFont="1" applyFill="1" applyBorder="1" applyAlignment="1">
      <alignment vertical="center"/>
    </xf>
    <xf numFmtId="165" fontId="10" fillId="2" borderId="44" xfId="2" applyNumberFormat="1" applyFont="1" applyFill="1" applyBorder="1" applyAlignment="1">
      <alignment vertical="center"/>
    </xf>
    <xf numFmtId="165" fontId="10" fillId="10" borderId="43" xfId="2" applyNumberFormat="1" applyFont="1" applyFill="1" applyBorder="1" applyAlignment="1">
      <alignment vertical="center"/>
    </xf>
    <xf numFmtId="165" fontId="10" fillId="10" borderId="35" xfId="2" applyNumberFormat="1" applyFont="1" applyFill="1" applyBorder="1" applyAlignment="1">
      <alignment vertical="center"/>
    </xf>
    <xf numFmtId="165" fontId="10" fillId="2" borderId="10" xfId="2" applyNumberFormat="1" applyFont="1" applyFill="1" applyBorder="1" applyAlignment="1">
      <alignment vertical="center"/>
    </xf>
    <xf numFmtId="165" fontId="10" fillId="10" borderId="36" xfId="2" applyNumberFormat="1" applyFont="1" applyFill="1" applyBorder="1" applyAlignment="1">
      <alignment vertical="center"/>
    </xf>
    <xf numFmtId="167" fontId="0" fillId="8" borderId="44" xfId="0" applyNumberFormat="1" applyFill="1" applyBorder="1" applyAlignment="1">
      <alignment vertical="center"/>
    </xf>
    <xf numFmtId="168" fontId="9" fillId="8" borderId="43" xfId="1" applyNumberFormat="1" applyFont="1" applyFill="1" applyBorder="1" applyAlignment="1">
      <alignment vertical="center"/>
    </xf>
    <xf numFmtId="168" fontId="9" fillId="8" borderId="35" xfId="1" applyNumberFormat="1" applyFont="1" applyFill="1" applyBorder="1" applyAlignment="1">
      <alignment vertical="center"/>
    </xf>
    <xf numFmtId="167" fontId="0" fillId="8" borderId="10" xfId="0" applyNumberFormat="1" applyFill="1" applyBorder="1" applyAlignment="1">
      <alignment vertical="center"/>
    </xf>
    <xf numFmtId="168" fontId="9" fillId="8" borderId="36" xfId="1" applyNumberFormat="1" applyFont="1" applyFill="1" applyBorder="1" applyAlignment="1">
      <alignment vertical="center"/>
    </xf>
    <xf numFmtId="167" fontId="10" fillId="8" borderId="42" xfId="3" applyNumberFormat="1" applyFont="1" applyFill="1" applyBorder="1" applyAlignment="1">
      <alignment vertical="center"/>
    </xf>
    <xf numFmtId="167" fontId="10" fillId="8" borderId="11" xfId="3" applyNumberFormat="1" applyFont="1" applyFill="1" applyBorder="1" applyAlignment="1">
      <alignment vertical="center"/>
    </xf>
    <xf numFmtId="167" fontId="10" fillId="8" borderId="12" xfId="3" applyNumberFormat="1" applyFont="1" applyFill="1" applyBorder="1" applyAlignment="1">
      <alignment vertical="center"/>
    </xf>
    <xf numFmtId="0" fontId="3" fillId="5" borderId="19" xfId="0" applyFont="1" applyFill="1" applyBorder="1" applyAlignment="1">
      <alignment vertical="center" wrapText="1"/>
    </xf>
    <xf numFmtId="0" fontId="3" fillId="5" borderId="20" xfId="0" applyFont="1" applyFill="1" applyBorder="1" applyAlignment="1">
      <alignment vertical="center" wrapText="1"/>
    </xf>
    <xf numFmtId="0" fontId="3" fillId="5" borderId="31" xfId="0" applyFont="1" applyFill="1" applyBorder="1" applyAlignment="1">
      <alignment vertical="center" wrapText="1"/>
    </xf>
    <xf numFmtId="0" fontId="3" fillId="5" borderId="2" xfId="0" applyFont="1" applyFill="1" applyBorder="1" applyAlignment="1">
      <alignment vertical="center" wrapText="1"/>
    </xf>
    <xf numFmtId="1" fontId="10" fillId="8" borderId="11" xfId="3" applyNumberFormat="1" applyFont="1" applyFill="1" applyBorder="1" applyAlignment="1">
      <alignment vertical="center"/>
    </xf>
    <xf numFmtId="44" fontId="9" fillId="8" borderId="35" xfId="1" applyFont="1" applyFill="1" applyBorder="1" applyAlignment="1">
      <alignment vertical="center"/>
    </xf>
    <xf numFmtId="1" fontId="10" fillId="8" borderId="12" xfId="3" applyNumberFormat="1" applyFont="1" applyFill="1" applyBorder="1" applyAlignment="1">
      <alignment vertical="center"/>
    </xf>
    <xf numFmtId="44" fontId="9" fillId="8" borderId="36" xfId="1" applyFont="1" applyFill="1" applyBorder="1" applyAlignment="1">
      <alignment vertical="center"/>
    </xf>
    <xf numFmtId="0" fontId="3" fillId="5" borderId="1" xfId="0" applyFont="1" applyFill="1" applyBorder="1" applyAlignment="1">
      <alignment vertical="center"/>
    </xf>
    <xf numFmtId="0" fontId="3" fillId="5" borderId="19" xfId="0" applyFont="1" applyFill="1" applyBorder="1" applyAlignment="1">
      <alignment vertical="center"/>
    </xf>
    <xf numFmtId="0" fontId="3" fillId="5" borderId="1" xfId="0" applyFont="1" applyFill="1" applyBorder="1" applyAlignment="1">
      <alignment vertical="center" wrapText="1"/>
    </xf>
    <xf numFmtId="0" fontId="3" fillId="5" borderId="32" xfId="0" applyFont="1" applyFill="1" applyBorder="1" applyAlignment="1">
      <alignment vertical="center" wrapText="1"/>
    </xf>
    <xf numFmtId="0" fontId="9" fillId="5" borderId="2" xfId="0" applyFont="1" applyFill="1" applyBorder="1" applyAlignment="1">
      <alignment vertical="center" wrapText="1"/>
    </xf>
    <xf numFmtId="0" fontId="3" fillId="5" borderId="24" xfId="0" applyFont="1" applyFill="1" applyBorder="1" applyAlignment="1">
      <alignment vertical="center" wrapText="1"/>
    </xf>
    <xf numFmtId="0" fontId="3" fillId="5" borderId="38" xfId="0" applyFont="1" applyFill="1" applyBorder="1" applyAlignment="1">
      <alignment vertical="center" wrapText="1"/>
    </xf>
    <xf numFmtId="167" fontId="10" fillId="8" borderId="26" xfId="3" applyNumberFormat="1" applyFont="1" applyFill="1" applyBorder="1" applyAlignment="1">
      <alignment vertical="center"/>
    </xf>
    <xf numFmtId="168" fontId="9" fillId="8" borderId="29" xfId="1" applyNumberFormat="1" applyFont="1" applyFill="1" applyBorder="1" applyAlignment="1">
      <alignment vertical="center"/>
    </xf>
    <xf numFmtId="44" fontId="9" fillId="8" borderId="29" xfId="1" applyFont="1" applyFill="1" applyBorder="1" applyAlignment="1">
      <alignment vertical="center"/>
    </xf>
    <xf numFmtId="11" fontId="0" fillId="8" borderId="13" xfId="0" applyNumberFormat="1" applyFill="1" applyBorder="1"/>
    <xf numFmtId="43" fontId="0" fillId="3" borderId="0" xfId="0" applyNumberFormat="1" applyFill="1"/>
    <xf numFmtId="11" fontId="0" fillId="8" borderId="9" xfId="0" applyNumberFormat="1" applyFill="1" applyBorder="1"/>
    <xf numFmtId="11" fontId="0" fillId="8" borderId="14" xfId="0" applyNumberFormat="1" applyFill="1" applyBorder="1"/>
    <xf numFmtId="168" fontId="0" fillId="8" borderId="45" xfId="1" applyNumberFormat="1" applyFont="1" applyFill="1" applyBorder="1" applyAlignment="1">
      <alignment vertical="center"/>
    </xf>
    <xf numFmtId="168" fontId="0" fillId="8" borderId="46" xfId="1" applyNumberFormat="1" applyFont="1" applyFill="1" applyBorder="1" applyAlignment="1">
      <alignment vertical="center"/>
    </xf>
    <xf numFmtId="168" fontId="0" fillId="8" borderId="47" xfId="1" applyNumberFormat="1" applyFont="1" applyFill="1" applyBorder="1" applyAlignment="1">
      <alignment vertical="center"/>
    </xf>
    <xf numFmtId="164" fontId="0" fillId="8" borderId="48" xfId="1" applyNumberFormat="1" applyFont="1" applyFill="1" applyBorder="1"/>
    <xf numFmtId="164" fontId="0" fillId="8" borderId="13" xfId="1" applyNumberFormat="1" applyFont="1" applyFill="1" applyBorder="1"/>
    <xf numFmtId="164" fontId="0" fillId="8" borderId="49" xfId="1" applyNumberFormat="1" applyFont="1" applyFill="1" applyBorder="1"/>
    <xf numFmtId="0" fontId="0" fillId="5" borderId="19" xfId="0" applyFill="1" applyBorder="1" applyAlignment="1">
      <alignment horizontal="center" vertical="center" wrapText="1"/>
    </xf>
    <xf numFmtId="1" fontId="0" fillId="8" borderId="33" xfId="0" applyNumberFormat="1" applyFill="1" applyBorder="1"/>
    <xf numFmtId="1" fontId="0" fillId="8" borderId="34" xfId="0" applyNumberFormat="1" applyFill="1" applyBorder="1"/>
    <xf numFmtId="0" fontId="14" fillId="5" borderId="5" xfId="0" applyFont="1" applyFill="1" applyBorder="1" applyAlignment="1">
      <alignment horizontal="center" vertical="center" wrapText="1"/>
    </xf>
    <xf numFmtId="0" fontId="0" fillId="10" borderId="29" xfId="0" applyFill="1" applyBorder="1"/>
    <xf numFmtId="0" fontId="14" fillId="5" borderId="23" xfId="0" applyFont="1" applyFill="1" applyBorder="1" applyAlignment="1">
      <alignment vertical="center" wrapText="1"/>
    </xf>
    <xf numFmtId="0" fontId="0" fillId="2" borderId="26" xfId="0" applyFill="1" applyBorder="1"/>
    <xf numFmtId="0" fontId="0" fillId="5" borderId="23" xfId="0" applyFill="1" applyBorder="1" applyAlignment="1">
      <alignment vertical="center"/>
    </xf>
    <xf numFmtId="0" fontId="3" fillId="5" borderId="23" xfId="0" applyFont="1" applyFill="1" applyBorder="1" applyAlignment="1">
      <alignment vertical="center"/>
    </xf>
    <xf numFmtId="0" fontId="18" fillId="11" borderId="6" xfId="0" applyFont="1" applyFill="1" applyBorder="1" applyAlignment="1">
      <alignment vertical="center"/>
    </xf>
    <xf numFmtId="9" fontId="18" fillId="11" borderId="6" xfId="2" applyFont="1" applyFill="1" applyBorder="1" applyAlignment="1">
      <alignment vertical="center"/>
    </xf>
    <xf numFmtId="44" fontId="18" fillId="11" borderId="6" xfId="1" applyFont="1" applyFill="1" applyBorder="1" applyAlignment="1">
      <alignment horizontal="right" vertical="center"/>
    </xf>
    <xf numFmtId="0" fontId="17" fillId="3" borderId="0" xfId="0" applyFont="1" applyFill="1" applyAlignment="1">
      <alignment horizontal="center" vertical="center"/>
    </xf>
    <xf numFmtId="0" fontId="15" fillId="3" borderId="0" xfId="0" applyFont="1" applyFill="1" applyAlignment="1">
      <alignment horizontal="center" vertical="center"/>
    </xf>
    <xf numFmtId="0" fontId="15" fillId="3" borderId="0" xfId="0" applyFont="1" applyFill="1" applyAlignment="1">
      <alignment horizontal="center"/>
    </xf>
    <xf numFmtId="0" fontId="18" fillId="3" borderId="0" xfId="0" applyFont="1" applyFill="1" applyAlignment="1">
      <alignment horizontal="center"/>
    </xf>
    <xf numFmtId="0" fontId="16" fillId="0" borderId="0" xfId="0" applyFont="1" applyAlignment="1">
      <alignment horizontal="center" vertical="center" textRotation="90"/>
    </xf>
    <xf numFmtId="0" fontId="19" fillId="9" borderId="1" xfId="0" applyFont="1" applyFill="1" applyBorder="1" applyAlignment="1">
      <alignment horizontal="center" vertical="center"/>
    </xf>
    <xf numFmtId="0" fontId="19" fillId="9" borderId="20"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3" xfId="0" applyFont="1" applyFill="1" applyBorder="1" applyAlignment="1">
      <alignment horizontal="center" vertical="center"/>
    </xf>
    <xf numFmtId="0" fontId="19" fillId="9" borderId="16" xfId="0" applyFont="1" applyFill="1" applyBorder="1" applyAlignment="1">
      <alignment horizontal="center" vertical="center"/>
    </xf>
    <xf numFmtId="0" fontId="19" fillId="9" borderId="17"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20"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0" xfId="0" applyFont="1" applyFill="1" applyAlignment="1">
      <alignment horizontal="center" vertical="center"/>
    </xf>
    <xf numFmtId="0" fontId="3" fillId="5" borderId="8"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17" xfId="0"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11" borderId="1" xfId="0" applyFont="1" applyFill="1" applyBorder="1" applyAlignment="1">
      <alignment horizontal="left"/>
    </xf>
    <xf numFmtId="0" fontId="3" fillId="11" borderId="2" xfId="0" applyFont="1" applyFill="1" applyBorder="1" applyAlignment="1">
      <alignment horizontal="left"/>
    </xf>
    <xf numFmtId="0" fontId="9" fillId="8" borderId="3" xfId="0" applyFont="1" applyFill="1" applyBorder="1" applyAlignment="1">
      <alignment horizontal="left" vertical="center" wrapText="1"/>
    </xf>
    <xf numFmtId="0" fontId="9" fillId="8" borderId="17" xfId="0" applyFont="1" applyFill="1" applyBorder="1" applyAlignment="1">
      <alignment horizontal="left" vertical="center" wrapText="1"/>
    </xf>
    <xf numFmtId="0" fontId="26" fillId="3" borderId="7" xfId="0" applyFont="1" applyFill="1" applyBorder="1" applyAlignment="1">
      <alignment horizontal="left" vertical="center" wrapText="1"/>
    </xf>
    <xf numFmtId="0" fontId="26" fillId="3" borderId="0" xfId="0" applyFont="1" applyFill="1" applyAlignment="1">
      <alignment horizontal="left" vertical="center" wrapText="1"/>
    </xf>
    <xf numFmtId="0" fontId="9" fillId="3" borderId="0" xfId="0" applyFont="1" applyFill="1" applyAlignment="1">
      <alignment horizontal="center" vertical="center" textRotation="90"/>
    </xf>
    <xf numFmtId="0" fontId="20" fillId="5" borderId="4" xfId="0" applyFont="1" applyFill="1" applyBorder="1" applyAlignment="1">
      <alignment horizontal="left" vertical="center" wrapText="1"/>
    </xf>
    <xf numFmtId="0" fontId="20" fillId="5" borderId="6"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8" xfId="0" applyFont="1" applyFill="1" applyBorder="1" applyAlignment="1">
      <alignment horizontal="center" vertical="center" wrapText="1"/>
    </xf>
    <xf numFmtId="0" fontId="18" fillId="11" borderId="5"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5" borderId="5" xfId="0" applyFont="1" applyFill="1" applyBorder="1" applyAlignment="1">
      <alignment horizontal="center" vertical="center" wrapText="1"/>
    </xf>
    <xf numFmtId="0" fontId="3" fillId="10" borderId="7" xfId="0" applyFont="1" applyFill="1" applyBorder="1" applyAlignment="1">
      <alignment horizontal="left" vertical="center" wrapText="1"/>
    </xf>
    <xf numFmtId="0" fontId="3" fillId="10" borderId="8" xfId="0" applyFont="1" applyFill="1" applyBorder="1" applyAlignment="1">
      <alignment horizontal="left" vertical="center" wrapText="1"/>
    </xf>
    <xf numFmtId="0" fontId="26" fillId="3" borderId="4" xfId="0" applyFont="1" applyFill="1" applyBorder="1" applyAlignment="1">
      <alignment horizontal="left" vertical="center" wrapText="1"/>
    </xf>
    <xf numFmtId="0" fontId="26" fillId="3" borderId="6" xfId="0" applyFont="1" applyFill="1" applyBorder="1" applyAlignment="1">
      <alignment horizontal="left" vertical="center" wrapText="1"/>
    </xf>
    <xf numFmtId="0" fontId="20" fillId="5" borderId="1" xfId="0" applyFont="1" applyFill="1" applyBorder="1" applyAlignment="1">
      <alignment horizontal="center" vertical="center"/>
    </xf>
    <xf numFmtId="0" fontId="20" fillId="5" borderId="2" xfId="0" applyFont="1" applyFill="1" applyBorder="1" applyAlignment="1">
      <alignment horizontal="center" vertical="center"/>
    </xf>
    <xf numFmtId="0" fontId="16" fillId="5" borderId="6" xfId="0" applyFont="1" applyFill="1" applyBorder="1" applyAlignment="1">
      <alignment horizontal="center" vertical="center" wrapText="1"/>
    </xf>
    <xf numFmtId="0" fontId="18" fillId="11" borderId="16" xfId="0" applyFont="1" applyFill="1" applyBorder="1" applyAlignment="1">
      <alignment horizontal="center" vertical="center"/>
    </xf>
    <xf numFmtId="0" fontId="18" fillId="11" borderId="17" xfId="0" applyFont="1" applyFill="1" applyBorder="1" applyAlignment="1">
      <alignment horizontal="center" vertical="center"/>
    </xf>
    <xf numFmtId="0" fontId="18" fillId="11" borderId="3" xfId="0"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Font="1" applyFill="1" applyBorder="1" applyAlignment="1">
      <alignment horizontal="center" vertical="center"/>
    </xf>
    <xf numFmtId="0" fontId="16" fillId="5" borderId="6" xfId="0" applyFont="1" applyFill="1" applyBorder="1" applyAlignment="1">
      <alignment horizontal="center" vertical="center"/>
    </xf>
    <xf numFmtId="0" fontId="19" fillId="9" borderId="4" xfId="0" applyFont="1" applyFill="1" applyBorder="1" applyAlignment="1">
      <alignment horizontal="center" vertical="center"/>
    </xf>
    <xf numFmtId="0" fontId="19" fillId="9" borderId="5" xfId="0" applyFont="1" applyFill="1" applyBorder="1" applyAlignment="1">
      <alignment horizontal="center" vertical="center"/>
    </xf>
    <xf numFmtId="0" fontId="19" fillId="9" borderId="6" xfId="0" applyFont="1" applyFill="1" applyBorder="1" applyAlignment="1">
      <alignment horizontal="center" vertical="center"/>
    </xf>
    <xf numFmtId="0" fontId="21" fillId="3" borderId="4" xfId="0" applyFont="1" applyFill="1" applyBorder="1" applyAlignment="1">
      <alignment horizontal="left" vertical="top"/>
    </xf>
    <xf numFmtId="0" fontId="21" fillId="3" borderId="5" xfId="0" applyFont="1" applyFill="1" applyBorder="1" applyAlignment="1">
      <alignment horizontal="left" vertical="top"/>
    </xf>
    <xf numFmtId="0" fontId="21" fillId="3" borderId="6" xfId="0" applyFont="1" applyFill="1" applyBorder="1" applyAlignment="1">
      <alignment horizontal="left" vertical="top"/>
    </xf>
    <xf numFmtId="0" fontId="3" fillId="4" borderId="9" xfId="0" applyFont="1" applyFill="1" applyBorder="1" applyAlignment="1">
      <alignment horizontal="center"/>
    </xf>
    <xf numFmtId="0" fontId="3" fillId="5" borderId="14" xfId="0" applyFont="1" applyFill="1" applyBorder="1" applyAlignment="1">
      <alignment horizontal="center"/>
    </xf>
    <xf numFmtId="0" fontId="3" fillId="5" borderId="15" xfId="0" applyFont="1" applyFill="1" applyBorder="1" applyAlignment="1">
      <alignment horizontal="center"/>
    </xf>
    <xf numFmtId="0" fontId="3" fillId="5" borderId="13" xfId="0" applyFont="1" applyFill="1" applyBorder="1" applyAlignment="1">
      <alignment horizontal="center"/>
    </xf>
    <xf numFmtId="0" fontId="2" fillId="9" borderId="0" xfId="0" applyFont="1" applyFill="1" applyAlignment="1">
      <alignment horizontal="center" vertical="center"/>
    </xf>
  </cellXfs>
  <cellStyles count="4">
    <cellStyle name="Comma" xfId="3" builtinId="3"/>
    <cellStyle name="Currency" xfId="1" builtinId="4"/>
    <cellStyle name="Normal" xfId="0" builtinId="0"/>
    <cellStyle name="Percent" xfId="2" builtinId="5"/>
  </cellStyles>
  <dxfs count="19">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14</xdr:col>
      <xdr:colOff>394834</xdr:colOff>
      <xdr:row>3</xdr:row>
      <xdr:rowOff>28844</xdr:rowOff>
    </xdr:from>
    <xdr:to>
      <xdr:col>19</xdr:col>
      <xdr:colOff>439123</xdr:colOff>
      <xdr:row>7</xdr:row>
      <xdr:rowOff>68408</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9234" y="581294"/>
          <a:ext cx="3092289" cy="776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127000</xdr:rowOff>
    </xdr:from>
    <xdr:to>
      <xdr:col>14</xdr:col>
      <xdr:colOff>5694</xdr:colOff>
      <xdr:row>7</xdr:row>
      <xdr:rowOff>81644</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4500" y="489857"/>
          <a:ext cx="4540341" cy="861787"/>
        </a:xfrm>
        <a:prstGeom prst="rect">
          <a:avLst/>
        </a:prstGeom>
        <a:noFill/>
        <a:ln>
          <a:noFill/>
        </a:ln>
      </xdr:spPr>
    </xdr:pic>
    <xdr:clientData/>
  </xdr:twoCellAnchor>
  <xdr:oneCellAnchor>
    <xdr:from>
      <xdr:col>2</xdr:col>
      <xdr:colOff>448235</xdr:colOff>
      <xdr:row>19</xdr:row>
      <xdr:rowOff>56029</xdr:rowOff>
    </xdr:from>
    <xdr:ext cx="8964706" cy="5252571"/>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667435" y="3897779"/>
          <a:ext cx="8964706" cy="5252571"/>
        </a:xfrm>
        <a:prstGeom prst="rect">
          <a:avLst/>
        </a:prstGeom>
        <a:no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t>	The levelized cost tool intuitively</a:t>
          </a:r>
          <a:r>
            <a:rPr lang="en-US" sz="1400" baseline="0"/>
            <a:t> visualizes the techno-economics of IAC assessment recommendations</a:t>
          </a:r>
          <a:r>
            <a:rPr lang="en-US" sz="1400"/>
            <a:t>. It has two</a:t>
          </a:r>
          <a:r>
            <a:rPr lang="en-US" sz="1400" baseline="0"/>
            <a:t> components </a:t>
          </a:r>
          <a:r>
            <a:rPr lang="en-US" sz="1400"/>
            <a:t>to accomplish this: an Excel-based input spreadsheet and a web-based visualization tool. This spreadsheet takes user inputs</a:t>
          </a:r>
          <a:r>
            <a:rPr lang="en-US" sz="1400" baseline="0"/>
            <a:t> for the assessment recommendation that include</a:t>
          </a:r>
          <a:r>
            <a:rPr lang="en-US" sz="1400"/>
            <a:t> energy consumption, energy costs, and savings to calculate the levelized costs of conserved</a:t>
          </a:r>
          <a:r>
            <a:rPr lang="en-US" sz="1400" baseline="0"/>
            <a:t> energy and avoided carbon. </a:t>
          </a:r>
          <a:r>
            <a:rPr lang="en-US" sz="1400"/>
            <a:t>The web-based tool takes the calculations</a:t>
          </a:r>
          <a:r>
            <a:rPr lang="en-US" sz="1400" baseline="0"/>
            <a:t> </a:t>
          </a:r>
          <a:r>
            <a:rPr lang="en-US" sz="1400"/>
            <a:t>from this spreadsheet to generate a</a:t>
          </a:r>
          <a:r>
            <a:rPr lang="en-US" sz="1400" baseline="0"/>
            <a:t> levelized cost</a:t>
          </a:r>
          <a:r>
            <a:rPr lang="en-US" sz="1400"/>
            <a:t> curve. This graphical representation compares the cost and savings for different</a:t>
          </a:r>
          <a:r>
            <a:rPr lang="en-US" sz="1400" baseline="0"/>
            <a:t> </a:t>
          </a:r>
          <a:r>
            <a:rPr lang="en-US" sz="1400"/>
            <a:t>assessment recommendations,</a:t>
          </a:r>
          <a:r>
            <a:rPr lang="en-US" sz="1400" baseline="0"/>
            <a:t> which is useful for</a:t>
          </a:r>
          <a:r>
            <a:rPr lang="en-US" sz="1400"/>
            <a:t> implementation prioritization.</a:t>
          </a:r>
        </a:p>
        <a:p>
          <a:endParaRPr lang="en-US" sz="1400"/>
        </a:p>
        <a:p>
          <a:r>
            <a:rPr lang="en-US" sz="1400"/>
            <a:t>	In the "Assessment Recommendations" tab, users can input multiple</a:t>
          </a:r>
          <a:r>
            <a:rPr lang="en-US" sz="1400" baseline="0"/>
            <a:t> assessment recommendations</a:t>
          </a:r>
          <a:r>
            <a:rPr lang="en-US" sz="1400"/>
            <a:t> along with their energy usage and cost</a:t>
          </a:r>
          <a:r>
            <a:rPr lang="en-US" sz="1400" baseline="0"/>
            <a:t> savings</a:t>
          </a:r>
          <a:r>
            <a:rPr lang="en-US" sz="1400"/>
            <a:t>. These inputs are</a:t>
          </a:r>
          <a:r>
            <a:rPr lang="en-US" sz="1400" baseline="0"/>
            <a:t> </a:t>
          </a:r>
          <a:r>
            <a:rPr lang="en-US" sz="1400"/>
            <a:t>used to calculate the levelized costs. The tool comes with</a:t>
          </a:r>
          <a:r>
            <a:rPr lang="en-US" sz="1400" baseline="0"/>
            <a:t> a selection of commonly used fuels in the industry for the users to input their energy use and savings. </a:t>
          </a:r>
          <a:r>
            <a:rPr lang="en-US" sz="1400"/>
            <a:t>It also allows users to specify grid</a:t>
          </a:r>
          <a:r>
            <a:rPr lang="en-US" sz="1400" baseline="0"/>
            <a:t> electricity profile for the levelized cost calculations from either the baked in eGRID database or custom inputs</a:t>
          </a:r>
          <a:r>
            <a:rPr lang="en-US" sz="1400"/>
            <a:t>. Multiple inputs and variables are factored into the calculation of levelized costs.</a:t>
          </a:r>
          <a:r>
            <a:rPr lang="en-US" sz="1400" baseline="0"/>
            <a:t> They include </a:t>
          </a:r>
          <a:r>
            <a:rPr lang="en-US" sz="1400"/>
            <a:t>implementation costs, energy consumption, energy savings, and operation and maintenance costs, . Additional variables, such as the discount rates on investment costs and the annual rate of change in energy and carbon costs (if applicable), are</a:t>
          </a:r>
          <a:r>
            <a:rPr lang="en-US" sz="1400" baseline="0"/>
            <a:t> also factored in</a:t>
          </a:r>
          <a:r>
            <a:rPr lang="en-US" sz="1400"/>
            <a:t> for analyzing lifetime costs.</a:t>
          </a:r>
        </a:p>
        <a:p>
          <a:endParaRPr lang="en-US" sz="1400"/>
        </a:p>
        <a:p>
          <a:r>
            <a:rPr lang="en-US" sz="1400"/>
            <a:t>	After user input, this spreadsheet can</a:t>
          </a:r>
          <a:r>
            <a:rPr lang="en-US" sz="1400" baseline="0"/>
            <a:t> </a:t>
          </a:r>
          <a:r>
            <a:rPr lang="en-US" sz="1400"/>
            <a:t>be uploaded to the web-based tool to create the levelized</a:t>
          </a:r>
          <a:r>
            <a:rPr lang="en-US" sz="1400" baseline="0"/>
            <a:t> cost curves for conserved energy and carbon</a:t>
          </a:r>
          <a:r>
            <a:rPr lang="en-US" sz="1400"/>
            <a:t>. The resulting bar</a:t>
          </a:r>
          <a:r>
            <a:rPr lang="en-US" sz="1400" baseline="0"/>
            <a:t> charts show </a:t>
          </a:r>
          <a:r>
            <a:rPr lang="en-US" sz="1400"/>
            <a:t>the assessment recommendations in the bars, with their costs represented on the y-axis,</a:t>
          </a:r>
          <a:r>
            <a:rPr lang="en-US" sz="1400" baseline="0"/>
            <a:t> whereas the width of the bars represents the conserved energy and abated carbon</a:t>
          </a:r>
          <a:r>
            <a:rPr lang="en-US" sz="1400"/>
            <a:t>. The levelized cost curve</a:t>
          </a:r>
          <a:r>
            <a:rPr lang="en-US" sz="1400" baseline="0"/>
            <a:t> </a:t>
          </a:r>
          <a:r>
            <a:rPr lang="en-US" sz="1400"/>
            <a:t>empowers users to make informed investment decisions on different assessment recommendations by comparing viable costs and emission reductions through this</a:t>
          </a:r>
          <a:r>
            <a:rPr lang="en-US" sz="1400" baseline="0"/>
            <a:t> information-dense </a:t>
          </a:r>
          <a:r>
            <a:rPr lang="en-US" sz="1400"/>
            <a:t>visualization.</a:t>
          </a:r>
        </a:p>
        <a:p>
          <a:endParaRPr lang="en-US" sz="1400"/>
        </a:p>
        <a:p>
          <a:r>
            <a:rPr lang="en-US" sz="1400" b="1"/>
            <a:t>Note to the user: </a:t>
          </a:r>
          <a:r>
            <a:rPr lang="en-US" sz="1400"/>
            <a:t>Please refer to the tool user guide document for comprehensive, step-by-step guidance on the tool.</a:t>
          </a:r>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2D29-3A1A-47A7-980B-391270F34238}">
  <sheetPr codeName="Sheet6"/>
  <dimension ref="D12:Q25"/>
  <sheetViews>
    <sheetView tabSelected="1" zoomScaleNormal="100" workbookViewId="0">
      <selection activeCell="D12" sqref="D12:Q13"/>
    </sheetView>
  </sheetViews>
  <sheetFormatPr defaultColWidth="8.7265625" defaultRowHeight="14.5" x14ac:dyDescent="0.35"/>
  <cols>
    <col min="1" max="10" width="8.7265625" style="21"/>
    <col min="11" max="11" width="12.7265625" style="21" customWidth="1"/>
    <col min="12" max="16384" width="8.7265625" style="21"/>
  </cols>
  <sheetData>
    <row r="12" spans="4:17" ht="14.65" customHeight="1" x14ac:dyDescent="0.35">
      <c r="D12" s="236" t="s">
        <v>211</v>
      </c>
      <c r="E12" s="236"/>
      <c r="F12" s="236"/>
      <c r="G12" s="236"/>
      <c r="H12" s="236"/>
      <c r="I12" s="236"/>
      <c r="J12" s="236"/>
      <c r="K12" s="236"/>
      <c r="L12" s="236"/>
      <c r="M12" s="236"/>
      <c r="N12" s="236"/>
      <c r="O12" s="236"/>
      <c r="P12" s="236"/>
      <c r="Q12" s="236"/>
    </row>
    <row r="13" spans="4:17" ht="52.9" customHeight="1" x14ac:dyDescent="0.35">
      <c r="D13" s="236"/>
      <c r="E13" s="236"/>
      <c r="F13" s="236"/>
      <c r="G13" s="236"/>
      <c r="H13" s="236"/>
      <c r="I13" s="236"/>
      <c r="J13" s="236"/>
      <c r="K13" s="236"/>
      <c r="L13" s="236"/>
      <c r="M13" s="236"/>
      <c r="N13" s="236"/>
      <c r="O13" s="236"/>
      <c r="P13" s="236"/>
      <c r="Q13" s="236"/>
    </row>
    <row r="14" spans="4:17" ht="14.65" customHeight="1" x14ac:dyDescent="0.7">
      <c r="D14" s="29"/>
      <c r="E14" s="29"/>
      <c r="F14" s="29"/>
      <c r="G14" s="29"/>
      <c r="H14" s="29"/>
      <c r="I14" s="29"/>
      <c r="J14" s="29"/>
      <c r="K14" s="29"/>
      <c r="L14" s="29"/>
      <c r="M14" s="29"/>
      <c r="N14" s="29"/>
      <c r="O14" s="29"/>
      <c r="P14" s="29"/>
      <c r="Q14" s="29"/>
    </row>
    <row r="15" spans="4:17" ht="14.65" customHeight="1" x14ac:dyDescent="0.7">
      <c r="D15" s="29"/>
      <c r="E15" s="29"/>
      <c r="F15" s="29"/>
      <c r="G15" s="29"/>
      <c r="H15" s="29"/>
      <c r="I15" s="238" t="s">
        <v>212</v>
      </c>
      <c r="J15" s="238"/>
      <c r="K15" s="238"/>
      <c r="L15" s="29"/>
      <c r="M15" s="29"/>
      <c r="N15" s="29"/>
      <c r="O15" s="29"/>
      <c r="P15" s="29"/>
      <c r="Q15" s="29"/>
    </row>
    <row r="16" spans="4:17" ht="14.65" customHeight="1" x14ac:dyDescent="0.7">
      <c r="D16" s="29"/>
      <c r="E16" s="29"/>
      <c r="F16" s="29"/>
      <c r="G16" s="29"/>
      <c r="H16" s="29"/>
      <c r="I16" s="238"/>
      <c r="J16" s="238"/>
      <c r="K16" s="238"/>
      <c r="L16" s="29"/>
      <c r="M16" s="29"/>
      <c r="N16" s="29"/>
      <c r="O16" s="29"/>
      <c r="P16" s="29"/>
      <c r="Q16" s="29"/>
    </row>
    <row r="17" spans="4:17" ht="14.65" customHeight="1" x14ac:dyDescent="0.7">
      <c r="D17" s="29"/>
      <c r="E17" s="29"/>
      <c r="F17" s="29"/>
      <c r="G17" s="29"/>
      <c r="H17" s="29"/>
      <c r="I17" s="238"/>
      <c r="J17" s="238"/>
      <c r="K17" s="238"/>
      <c r="L17" s="29"/>
      <c r="M17" s="29"/>
      <c r="N17" s="29"/>
      <c r="O17" s="29"/>
      <c r="P17" s="29"/>
      <c r="Q17" s="29"/>
    </row>
    <row r="19" spans="4:17" ht="15.5" x14ac:dyDescent="0.35">
      <c r="I19" s="239" t="s">
        <v>213</v>
      </c>
      <c r="J19" s="239"/>
      <c r="K19" s="239"/>
    </row>
    <row r="23" spans="4:17" ht="14.65" customHeight="1" x14ac:dyDescent="0.35">
      <c r="K23" s="37"/>
    </row>
    <row r="24" spans="4:17" x14ac:dyDescent="0.35">
      <c r="D24" s="237"/>
      <c r="E24" s="237"/>
      <c r="F24" s="237"/>
      <c r="G24" s="237"/>
      <c r="H24" s="237"/>
      <c r="I24" s="237"/>
      <c r="J24" s="237"/>
      <c r="K24" s="237"/>
      <c r="L24" s="237"/>
      <c r="M24" s="237"/>
      <c r="N24" s="237"/>
      <c r="O24" s="237"/>
      <c r="P24" s="237"/>
      <c r="Q24" s="237"/>
    </row>
    <row r="25" spans="4:17" x14ac:dyDescent="0.35">
      <c r="D25" s="237"/>
      <c r="E25" s="237"/>
      <c r="F25" s="237"/>
      <c r="G25" s="237"/>
      <c r="H25" s="237"/>
      <c r="I25" s="237"/>
      <c r="J25" s="237"/>
      <c r="K25" s="237"/>
      <c r="L25" s="237"/>
      <c r="M25" s="237"/>
      <c r="N25" s="237"/>
      <c r="O25" s="237"/>
      <c r="P25" s="237"/>
      <c r="Q25" s="237"/>
    </row>
  </sheetData>
  <mergeCells count="4">
    <mergeCell ref="D12:Q13"/>
    <mergeCell ref="D24:Q25"/>
    <mergeCell ref="I15:K17"/>
    <mergeCell ref="I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B9A40-C0C3-462C-9813-EFE2DCCFBAF6}">
  <dimension ref="A2:AE76"/>
  <sheetViews>
    <sheetView zoomScale="80" zoomScaleNormal="80" workbookViewId="0">
      <pane xSplit="5" topLeftCell="M1" activePane="topRight" state="frozen"/>
      <selection activeCell="A7" sqref="A7"/>
      <selection pane="topRight" activeCell="E13" sqref="E13"/>
    </sheetView>
  </sheetViews>
  <sheetFormatPr defaultRowHeight="14.5" x14ac:dyDescent="0.35"/>
  <cols>
    <col min="1" max="1" width="2.7265625" style="21" customWidth="1"/>
    <col min="2" max="3" width="8.7265625" style="21" customWidth="1"/>
    <col min="4" max="4" width="33.7265625" style="21" customWidth="1"/>
    <col min="5" max="5" width="58.54296875" style="21" customWidth="1"/>
    <col min="6" max="7" width="17.453125" style="21" customWidth="1"/>
    <col min="8" max="8" width="25.26953125" style="21" customWidth="1"/>
    <col min="9" max="9" width="14.7265625" style="21" customWidth="1"/>
    <col min="10" max="14" width="12.7265625" style="21" customWidth="1"/>
    <col min="15" max="15" width="13.453125" style="21" bestFit="1" customWidth="1"/>
    <col min="16" max="16" width="15.7265625" style="21" customWidth="1"/>
    <col min="17" max="17" width="17.54296875" style="21" customWidth="1"/>
    <col min="18" max="19" width="10.54296875" style="21" customWidth="1"/>
    <col min="20" max="20" width="17" style="21" customWidth="1"/>
    <col min="21" max="21" width="15.08984375" style="21" customWidth="1"/>
    <col min="22" max="22" width="14.90625" style="21" customWidth="1"/>
    <col min="23" max="23" width="11.453125" style="21" hidden="1" customWidth="1"/>
    <col min="24" max="24" width="17.26953125" style="21" hidden="1" customWidth="1"/>
    <col min="25" max="25" width="9.1796875" style="21" hidden="1" customWidth="1"/>
    <col min="26" max="26" width="9.1796875" style="21" customWidth="1"/>
    <col min="27" max="27" width="10.453125" style="21" customWidth="1"/>
    <col min="28" max="29" width="12.453125" style="21" customWidth="1"/>
    <col min="30" max="30" width="10.7265625" style="21" customWidth="1"/>
    <col min="31" max="31" width="12" style="21" customWidth="1"/>
    <col min="32" max="16384" width="8.7265625" style="21"/>
  </cols>
  <sheetData>
    <row r="2" spans="1:31" ht="15" thickBot="1" x14ac:dyDescent="0.4"/>
    <row r="3" spans="1:31" ht="18" customHeight="1" x14ac:dyDescent="0.35">
      <c r="D3" s="13" t="s">
        <v>0</v>
      </c>
      <c r="E3" s="15" t="s">
        <v>1</v>
      </c>
    </row>
    <row r="4" spans="1:31" ht="18" customHeight="1" thickBot="1" x14ac:dyDescent="0.4">
      <c r="D4" s="23" t="s">
        <v>3</v>
      </c>
      <c r="E4" s="24" t="s">
        <v>138</v>
      </c>
    </row>
    <row r="5" spans="1:31" ht="18" customHeight="1" x14ac:dyDescent="0.35">
      <c r="D5" s="45"/>
      <c r="E5" s="46"/>
    </row>
    <row r="6" spans="1:31" ht="15" thickBot="1" x14ac:dyDescent="0.4"/>
    <row r="7" spans="1:31" ht="14.65" customHeight="1" x14ac:dyDescent="0.35">
      <c r="E7" s="241" t="s">
        <v>217</v>
      </c>
      <c r="F7" s="242"/>
      <c r="G7" s="242"/>
      <c r="H7" s="242"/>
      <c r="I7" s="242"/>
      <c r="J7" s="242"/>
      <c r="K7" s="242"/>
      <c r="L7" s="242"/>
      <c r="M7" s="242"/>
      <c r="N7" s="242"/>
      <c r="O7" s="242"/>
      <c r="P7" s="242"/>
      <c r="Q7" s="242"/>
      <c r="R7" s="242"/>
      <c r="S7" s="242"/>
      <c r="T7" s="242"/>
      <c r="U7" s="243"/>
    </row>
    <row r="8" spans="1:31" ht="15" customHeight="1" thickBot="1" x14ac:dyDescent="0.4">
      <c r="E8" s="244"/>
      <c r="F8" s="245"/>
      <c r="G8" s="245"/>
      <c r="H8" s="245"/>
      <c r="I8" s="245"/>
      <c r="J8" s="245"/>
      <c r="K8" s="245"/>
      <c r="L8" s="245"/>
      <c r="M8" s="245"/>
      <c r="N8" s="245"/>
      <c r="O8" s="245"/>
      <c r="P8" s="245"/>
      <c r="Q8" s="245"/>
      <c r="R8" s="245"/>
      <c r="S8" s="245"/>
      <c r="T8" s="245"/>
      <c r="U8" s="246"/>
    </row>
    <row r="9" spans="1:31" x14ac:dyDescent="0.35">
      <c r="E9" s="247" t="s">
        <v>131</v>
      </c>
      <c r="F9" s="247" t="s">
        <v>132</v>
      </c>
      <c r="G9" s="249"/>
      <c r="H9" s="250"/>
      <c r="I9" s="247" t="s">
        <v>133</v>
      </c>
      <c r="J9" s="249"/>
      <c r="K9" s="250"/>
      <c r="L9" s="247" t="s">
        <v>134</v>
      </c>
      <c r="M9" s="250"/>
      <c r="N9" s="247" t="s">
        <v>135</v>
      </c>
      <c r="O9" s="250"/>
      <c r="P9" s="247" t="s">
        <v>2</v>
      </c>
      <c r="Q9" s="249"/>
      <c r="R9" s="249"/>
      <c r="S9" s="250"/>
      <c r="T9" s="247" t="s">
        <v>232</v>
      </c>
      <c r="U9" s="250"/>
    </row>
    <row r="10" spans="1:31" ht="15" thickBot="1" x14ac:dyDescent="0.4">
      <c r="E10" s="248"/>
      <c r="F10" s="248"/>
      <c r="G10" s="251"/>
      <c r="H10" s="252"/>
      <c r="I10" s="248"/>
      <c r="J10" s="251"/>
      <c r="K10" s="252"/>
      <c r="L10" s="248"/>
      <c r="M10" s="252"/>
      <c r="N10" s="248"/>
      <c r="O10" s="252"/>
      <c r="P10" s="248"/>
      <c r="Q10" s="251"/>
      <c r="R10" s="251"/>
      <c r="S10" s="252"/>
      <c r="T10" s="253"/>
      <c r="U10" s="254"/>
    </row>
    <row r="11" spans="1:31" ht="108" customHeight="1" thickBot="1" x14ac:dyDescent="0.4">
      <c r="D11" s="204" t="s">
        <v>13</v>
      </c>
      <c r="E11" s="205" t="s">
        <v>14</v>
      </c>
      <c r="F11" s="206" t="s">
        <v>15</v>
      </c>
      <c r="G11" s="207" t="s">
        <v>16</v>
      </c>
      <c r="H11" s="199" t="s">
        <v>17</v>
      </c>
      <c r="I11" s="206" t="s">
        <v>18</v>
      </c>
      <c r="J11" s="207" t="s">
        <v>142</v>
      </c>
      <c r="K11" s="208" t="s">
        <v>143</v>
      </c>
      <c r="L11" s="198" t="s">
        <v>128</v>
      </c>
      <c r="M11" s="199" t="s">
        <v>129</v>
      </c>
      <c r="N11" s="198" t="s">
        <v>19</v>
      </c>
      <c r="O11" s="199" t="s">
        <v>145</v>
      </c>
      <c r="P11" s="206" t="s">
        <v>146</v>
      </c>
      <c r="Q11" s="207" t="s">
        <v>231</v>
      </c>
      <c r="R11" s="207" t="s">
        <v>23</v>
      </c>
      <c r="S11" s="199" t="s">
        <v>24</v>
      </c>
      <c r="T11" s="206" t="s">
        <v>25</v>
      </c>
      <c r="U11" s="209" t="s">
        <v>147</v>
      </c>
      <c r="V11" s="196" t="s">
        <v>34</v>
      </c>
      <c r="W11" s="197" t="s">
        <v>28</v>
      </c>
      <c r="X11" s="197" t="s">
        <v>29</v>
      </c>
      <c r="Y11" s="197" t="s">
        <v>30</v>
      </c>
      <c r="Z11" s="197" t="s">
        <v>31</v>
      </c>
      <c r="AA11" s="210" t="s">
        <v>179</v>
      </c>
      <c r="AB11" s="198" t="s">
        <v>205</v>
      </c>
      <c r="AC11" s="209" t="s">
        <v>206</v>
      </c>
      <c r="AD11" s="198" t="s">
        <v>209</v>
      </c>
      <c r="AE11" s="209" t="s">
        <v>210</v>
      </c>
    </row>
    <row r="12" spans="1:31" s="26" customFormat="1" ht="51.65" customHeight="1" thickBot="1" x14ac:dyDescent="0.4">
      <c r="A12" s="28"/>
      <c r="D12" s="64"/>
      <c r="E12" s="121"/>
      <c r="F12" s="65" t="s">
        <v>126</v>
      </c>
      <c r="G12" s="66" t="s">
        <v>35</v>
      </c>
      <c r="H12" s="67" t="s">
        <v>127</v>
      </c>
      <c r="I12" s="68"/>
      <c r="J12" s="66" t="s">
        <v>36</v>
      </c>
      <c r="K12" s="127" t="s">
        <v>36</v>
      </c>
      <c r="L12" s="70" t="s">
        <v>144</v>
      </c>
      <c r="M12" s="27"/>
      <c r="N12" s="72"/>
      <c r="O12" s="27"/>
      <c r="P12" s="68" t="s">
        <v>37</v>
      </c>
      <c r="Q12" s="73" t="s">
        <v>38</v>
      </c>
      <c r="R12" s="73" t="s">
        <v>39</v>
      </c>
      <c r="S12" s="27" t="s">
        <v>40</v>
      </c>
      <c r="T12" s="68" t="s">
        <v>41</v>
      </c>
      <c r="U12" s="83" t="s">
        <v>42</v>
      </c>
      <c r="V12" s="84" t="s">
        <v>51</v>
      </c>
      <c r="W12" s="71" t="s">
        <v>45</v>
      </c>
      <c r="X12" s="71" t="s">
        <v>46</v>
      </c>
      <c r="Y12" s="71" t="s">
        <v>47</v>
      </c>
      <c r="Z12" s="71" t="s">
        <v>48</v>
      </c>
      <c r="AA12" s="145" t="s">
        <v>50</v>
      </c>
      <c r="AB12" s="72" t="s">
        <v>202</v>
      </c>
      <c r="AC12" s="83" t="s">
        <v>203</v>
      </c>
      <c r="AD12" s="72" t="s">
        <v>202</v>
      </c>
      <c r="AE12" s="83" t="s">
        <v>203</v>
      </c>
    </row>
    <row r="13" spans="1:31" s="25" customFormat="1" ht="31.15" customHeight="1" thickBot="1" x14ac:dyDescent="0.4">
      <c r="A13" s="22"/>
      <c r="D13" s="74"/>
      <c r="E13" s="85"/>
      <c r="F13" s="75"/>
      <c r="G13" s="76"/>
      <c r="H13" s="77"/>
      <c r="I13" s="68" t="s">
        <v>53</v>
      </c>
      <c r="J13" s="73" t="s">
        <v>52</v>
      </c>
      <c r="K13" s="27" t="s">
        <v>52</v>
      </c>
      <c r="L13" s="72" t="s">
        <v>148</v>
      </c>
      <c r="M13" s="27" t="s">
        <v>54</v>
      </c>
      <c r="N13" s="72" t="s">
        <v>54</v>
      </c>
      <c r="O13" s="27" t="s">
        <v>54</v>
      </c>
      <c r="P13" s="68" t="s">
        <v>55</v>
      </c>
      <c r="Q13" s="73" t="s">
        <v>54</v>
      </c>
      <c r="R13" s="78"/>
      <c r="S13" s="79"/>
      <c r="T13" s="80"/>
      <c r="U13" s="165"/>
      <c r="V13" s="85" t="s">
        <v>63</v>
      </c>
      <c r="W13" s="47" t="s">
        <v>57</v>
      </c>
      <c r="X13" s="47" t="s">
        <v>58</v>
      </c>
      <c r="Y13" s="81" t="s">
        <v>59</v>
      </c>
      <c r="Z13" s="81" t="s">
        <v>60</v>
      </c>
      <c r="AA13" s="166" t="s">
        <v>62</v>
      </c>
      <c r="AB13" s="72" t="s">
        <v>52</v>
      </c>
      <c r="AC13" s="83" t="s">
        <v>204</v>
      </c>
      <c r="AD13" s="72" t="s">
        <v>207</v>
      </c>
      <c r="AE13" s="83" t="s">
        <v>208</v>
      </c>
    </row>
    <row r="14" spans="1:31" x14ac:dyDescent="0.35">
      <c r="B14" s="240"/>
      <c r="C14" s="49"/>
      <c r="D14" s="154">
        <f>IF(E14&lt;&gt;"",1,"")</f>
        <v>1</v>
      </c>
      <c r="E14" s="155" t="s">
        <v>196</v>
      </c>
      <c r="F14" s="156" t="s">
        <v>7</v>
      </c>
      <c r="G14" s="98"/>
      <c r="H14" s="157"/>
      <c r="I14" s="100">
        <v>44000</v>
      </c>
      <c r="J14" s="99">
        <v>0</v>
      </c>
      <c r="K14" s="158">
        <v>0</v>
      </c>
      <c r="L14" s="100">
        <v>0</v>
      </c>
      <c r="M14" s="157"/>
      <c r="N14" s="156">
        <v>4500</v>
      </c>
      <c r="O14" s="157">
        <v>0</v>
      </c>
      <c r="P14" s="156">
        <v>17000</v>
      </c>
      <c r="Q14" s="98">
        <v>1300</v>
      </c>
      <c r="R14" s="101">
        <f t="shared" ref="R14:R45" si="0">IF(E14&lt;&gt;"",5%,"")</f>
        <v>0.05</v>
      </c>
      <c r="S14" s="159">
        <v>10</v>
      </c>
      <c r="T14" s="160">
        <f t="shared" ref="T14:T45" si="1">IF(E14&lt;&gt;"",3.5%,"")</f>
        <v>3.5000000000000003E-2</v>
      </c>
      <c r="U14" s="161">
        <f t="shared" ref="U14:U45" si="2">IF(E14&lt;&gt;"",3.5%,"")</f>
        <v>3.5000000000000003E-2</v>
      </c>
      <c r="V14" s="102">
        <f t="shared" ref="V14:V45" si="3">IF(P14&lt;&gt;"",AA14/X14,"")</f>
        <v>-1705.0782422296106</v>
      </c>
      <c r="W14" s="162">
        <f t="shared" ref="W14:W45" si="4">IF(R14&lt;&gt;"",(1+R14)^(-S14),"")</f>
        <v>0.61391325354075932</v>
      </c>
      <c r="X14" s="163">
        <f t="shared" ref="X14:X45" si="5">IF(R14&lt;&gt;"",(1-(1+R14)^(-S14))/R14,"")</f>
        <v>7.7217349291848132</v>
      </c>
      <c r="Y14" s="163">
        <f t="shared" ref="Y14:Y45" si="6">IF(R14&lt;&gt;"",(1-((1+T14)/(1+R14))^S14)/(R14-T14),"")</f>
        <v>8.9343150284350408</v>
      </c>
      <c r="Z14" s="163">
        <f t="shared" ref="Z14:Z45" si="7">IF(R14&lt;&gt;"",(1-((1+U14)/(1+R14))^S14)/(R14-U14),"")</f>
        <v>8.9343150284350408</v>
      </c>
      <c r="AA14" s="164">
        <f>IF(P14&lt;&gt;"",(P14+(Q14*X14)+(M14*(IF(H14='Emission Factors'!$B$3,Y14,Z14)))-((O14*Z14)+(N14*Y14))),"")</f>
        <v>-13166.162220017428</v>
      </c>
      <c r="AB14" s="211">
        <f t="shared" ref="AB14:AB45" si="8">IF(OR(I14&lt;&gt;"",J14&lt;&gt;"",K14&lt;&gt;"",L14&lt;&gt;""),((I14*0.00341214)+J14+K14-IF(H14="Electricity",L14*0.00341214,L14)),"")</f>
        <v>150.13416000000001</v>
      </c>
      <c r="AC14" s="212">
        <f t="shared" ref="AC14:AC45" si="9">IF(AND(AB14&lt;&gt;"",AB14&gt;0),V14/AB14,"")</f>
        <v>-11.357030553403773</v>
      </c>
      <c r="AD14" s="103">
        <f>IF(AB14&lt;&gt;"",AB14/3.41214,"")</f>
        <v>44</v>
      </c>
      <c r="AE14" s="213">
        <f t="shared" ref="AE14:AE45" si="10">IF(AND(AD14&lt;&gt;"",AD14&gt;0),V14/AD14,"")</f>
        <v>-38.751778232491148</v>
      </c>
    </row>
    <row r="15" spans="1:31" x14ac:dyDescent="0.35">
      <c r="B15" s="240"/>
      <c r="C15" s="49"/>
      <c r="D15" s="150">
        <f t="shared" ref="D15:D33" si="11">IF(E15&lt;&gt;"",D14+1,"")</f>
        <v>2</v>
      </c>
      <c r="E15" s="147" t="s">
        <v>197</v>
      </c>
      <c r="F15" s="122" t="s">
        <v>8</v>
      </c>
      <c r="G15" s="116"/>
      <c r="H15" s="123"/>
      <c r="I15" s="128">
        <v>0</v>
      </c>
      <c r="J15" s="117">
        <v>1100</v>
      </c>
      <c r="K15" s="129">
        <v>0</v>
      </c>
      <c r="L15" s="128">
        <v>0</v>
      </c>
      <c r="M15" s="123"/>
      <c r="N15" s="133">
        <v>0</v>
      </c>
      <c r="O15" s="123">
        <v>16000</v>
      </c>
      <c r="P15" s="122">
        <v>8000</v>
      </c>
      <c r="Q15" s="116">
        <v>700</v>
      </c>
      <c r="R15" s="118">
        <f t="shared" si="0"/>
        <v>0.05</v>
      </c>
      <c r="S15" s="135">
        <v>20</v>
      </c>
      <c r="T15" s="138">
        <f t="shared" si="1"/>
        <v>3.5000000000000003E-2</v>
      </c>
      <c r="U15" s="139">
        <f t="shared" si="2"/>
        <v>3.5000000000000003E-2</v>
      </c>
      <c r="V15" s="143">
        <f t="shared" si="3"/>
        <v>-20062.031565150846</v>
      </c>
      <c r="W15" s="142">
        <f t="shared" si="4"/>
        <v>0.37688948287300061</v>
      </c>
      <c r="X15" s="120">
        <f t="shared" si="5"/>
        <v>12.462210342539986</v>
      </c>
      <c r="Y15" s="120">
        <f t="shared" si="6"/>
        <v>16.671300281460283</v>
      </c>
      <c r="Z15" s="120">
        <f t="shared" si="7"/>
        <v>16.671300281460283</v>
      </c>
      <c r="AA15" s="146">
        <f>IF(P15&lt;&gt;"",(P15+(Q15*X15)+(M15*(IF(H15='Emission Factors'!$B$3,Y15,Z15)))-((O15*Z15)+(N15*Y15))),"")</f>
        <v>-250017.25726358657</v>
      </c>
      <c r="AB15" s="194">
        <f t="shared" si="8"/>
        <v>1100</v>
      </c>
      <c r="AC15" s="190">
        <f t="shared" si="9"/>
        <v>-18.238210513773495</v>
      </c>
      <c r="AD15" s="200">
        <f t="shared" ref="AD15:AD76" si="12">IF(AB15&lt;&gt;"",AB15/3.41214,"")</f>
        <v>322.37833148698473</v>
      </c>
      <c r="AE15" s="201">
        <f t="shared" si="10"/>
        <v>-62.231327622467091</v>
      </c>
    </row>
    <row r="16" spans="1:31" x14ac:dyDescent="0.35">
      <c r="B16" s="240"/>
      <c r="C16" s="49"/>
      <c r="D16" s="150">
        <f t="shared" si="11"/>
        <v>3</v>
      </c>
      <c r="E16" s="147" t="s">
        <v>198</v>
      </c>
      <c r="F16" s="122" t="s">
        <v>7</v>
      </c>
      <c r="G16" s="116" t="s">
        <v>8</v>
      </c>
      <c r="H16" s="123"/>
      <c r="I16" s="128">
        <v>37000</v>
      </c>
      <c r="J16" s="117">
        <v>0</v>
      </c>
      <c r="K16" s="129">
        <v>250</v>
      </c>
      <c r="L16" s="128">
        <v>0</v>
      </c>
      <c r="M16" s="123"/>
      <c r="N16" s="122">
        <v>11000</v>
      </c>
      <c r="O16" s="123">
        <v>3000</v>
      </c>
      <c r="P16" s="122">
        <v>95000</v>
      </c>
      <c r="Q16" s="116">
        <v>3200</v>
      </c>
      <c r="R16" s="118">
        <f t="shared" si="0"/>
        <v>0.05</v>
      </c>
      <c r="S16" s="135">
        <v>20</v>
      </c>
      <c r="T16" s="138">
        <f t="shared" si="1"/>
        <v>3.5000000000000003E-2</v>
      </c>
      <c r="U16" s="139">
        <f t="shared" si="2"/>
        <v>3.5000000000000003E-2</v>
      </c>
      <c r="V16" s="143">
        <f t="shared" si="3"/>
        <v>-7905.4299467261535</v>
      </c>
      <c r="W16" s="142">
        <f t="shared" si="4"/>
        <v>0.37688948287300061</v>
      </c>
      <c r="X16" s="120">
        <f t="shared" si="5"/>
        <v>12.462210342539986</v>
      </c>
      <c r="Y16" s="120">
        <f t="shared" si="6"/>
        <v>16.671300281460283</v>
      </c>
      <c r="Z16" s="120">
        <f t="shared" si="7"/>
        <v>16.671300281460283</v>
      </c>
      <c r="AA16" s="146">
        <f>IF(P16&lt;&gt;"",(P16+(Q16*X16)+(M16*(IF(H16='Emission Factors'!$B$3,Y16,Z16)))-((O16*Z16)+(N16*Y16))),"")</f>
        <v>-98519.130844316009</v>
      </c>
      <c r="AB16" s="194">
        <f t="shared" si="8"/>
        <v>376.24918000000002</v>
      </c>
      <c r="AC16" s="190">
        <f t="shared" si="9"/>
        <v>-21.011155284713585</v>
      </c>
      <c r="AD16" s="200">
        <f t="shared" si="12"/>
        <v>110.26780261067834</v>
      </c>
      <c r="AE16" s="201">
        <f t="shared" si="10"/>
        <v>-71.693003393182622</v>
      </c>
    </row>
    <row r="17" spans="2:31" x14ac:dyDescent="0.35">
      <c r="B17" s="240"/>
      <c r="C17" s="49"/>
      <c r="D17" s="150">
        <f t="shared" si="11"/>
        <v>4</v>
      </c>
      <c r="E17" s="147" t="s">
        <v>195</v>
      </c>
      <c r="F17" s="122" t="s">
        <v>8</v>
      </c>
      <c r="G17" s="116"/>
      <c r="H17" s="123" t="s">
        <v>7</v>
      </c>
      <c r="I17" s="128">
        <v>0</v>
      </c>
      <c r="J17" s="117">
        <v>2600</v>
      </c>
      <c r="K17" s="129">
        <v>0</v>
      </c>
      <c r="L17" s="128">
        <v>171000</v>
      </c>
      <c r="M17" s="123">
        <v>19000</v>
      </c>
      <c r="N17" s="122">
        <v>0</v>
      </c>
      <c r="O17" s="123">
        <v>16800</v>
      </c>
      <c r="P17" s="122">
        <v>39000</v>
      </c>
      <c r="Q17" s="116">
        <v>4500</v>
      </c>
      <c r="R17" s="118">
        <f t="shared" si="0"/>
        <v>0.05</v>
      </c>
      <c r="S17" s="135">
        <v>20</v>
      </c>
      <c r="T17" s="138">
        <f t="shared" si="1"/>
        <v>3.5000000000000003E-2</v>
      </c>
      <c r="U17" s="139">
        <f t="shared" si="2"/>
        <v>3.5000000000000003E-2</v>
      </c>
      <c r="V17" s="143">
        <f t="shared" si="3"/>
        <v>10572.507086554961</v>
      </c>
      <c r="W17" s="142">
        <f t="shared" si="4"/>
        <v>0.37688948287300061</v>
      </c>
      <c r="X17" s="120">
        <f t="shared" si="5"/>
        <v>12.462210342539986</v>
      </c>
      <c r="Y17" s="120">
        <f t="shared" si="6"/>
        <v>16.671300281460283</v>
      </c>
      <c r="Z17" s="120">
        <f t="shared" si="7"/>
        <v>16.671300281460283</v>
      </c>
      <c r="AA17" s="146">
        <f>IF(P17&lt;&gt;"",(P17+(Q17*X17)+(M17*(IF(H17='Emission Factors'!$B$3,Y17,Z17)))-((O17*Z17)+(N17*Y17))),"")</f>
        <v>131756.80716064252</v>
      </c>
      <c r="AB17" s="194">
        <f t="shared" si="8"/>
        <v>2016.52406</v>
      </c>
      <c r="AC17" s="190">
        <f t="shared" si="9"/>
        <v>5.2429362467190002</v>
      </c>
      <c r="AD17" s="200">
        <f t="shared" si="12"/>
        <v>590.98514715105478</v>
      </c>
      <c r="AE17" s="201">
        <f t="shared" si="10"/>
        <v>17.889632484879769</v>
      </c>
    </row>
    <row r="18" spans="2:31" x14ac:dyDescent="0.35">
      <c r="B18" s="240"/>
      <c r="C18" s="49"/>
      <c r="D18" s="150">
        <f t="shared" si="11"/>
        <v>5</v>
      </c>
      <c r="E18" s="147" t="s">
        <v>201</v>
      </c>
      <c r="F18" s="122" t="s">
        <v>8</v>
      </c>
      <c r="G18" s="116"/>
      <c r="H18" s="123" t="s">
        <v>7</v>
      </c>
      <c r="I18" s="128">
        <v>0</v>
      </c>
      <c r="J18" s="117">
        <v>2000</v>
      </c>
      <c r="K18" s="129">
        <v>0</v>
      </c>
      <c r="L18" s="128">
        <v>187000</v>
      </c>
      <c r="M18" s="123">
        <v>21000</v>
      </c>
      <c r="N18" s="122">
        <v>0</v>
      </c>
      <c r="O18" s="123">
        <v>14500</v>
      </c>
      <c r="P18" s="122">
        <v>120000</v>
      </c>
      <c r="Q18" s="116">
        <v>8567</v>
      </c>
      <c r="R18" s="118">
        <f t="shared" si="0"/>
        <v>0.05</v>
      </c>
      <c r="S18" s="135">
        <v>10</v>
      </c>
      <c r="T18" s="138">
        <f t="shared" si="1"/>
        <v>3.5000000000000003E-2</v>
      </c>
      <c r="U18" s="139">
        <f t="shared" si="2"/>
        <v>3.5000000000000003E-2</v>
      </c>
      <c r="V18" s="143">
        <f t="shared" si="3"/>
        <v>31628.274353227123</v>
      </c>
      <c r="W18" s="142">
        <f t="shared" si="4"/>
        <v>0.61391325354075932</v>
      </c>
      <c r="X18" s="120">
        <f t="shared" si="5"/>
        <v>7.7217349291848132</v>
      </c>
      <c r="Y18" s="120">
        <f t="shared" si="6"/>
        <v>8.9343150284350408</v>
      </c>
      <c r="Z18" s="120">
        <f t="shared" si="7"/>
        <v>8.9343150284350408</v>
      </c>
      <c r="AA18" s="146">
        <f>IF(P18&lt;&gt;"",(P18+(Q18*X18)+(M18*(IF(H18='Emission Factors'!$B$3,Y18,Z18)))-((O18*Z18)+(N18*Y18))),"")</f>
        <v>244225.15082315408</v>
      </c>
      <c r="AB18" s="194">
        <f t="shared" si="8"/>
        <v>1361.9298199999998</v>
      </c>
      <c r="AC18" s="190">
        <f t="shared" si="9"/>
        <v>23.223130802163599</v>
      </c>
      <c r="AD18" s="200">
        <f t="shared" si="12"/>
        <v>399.1424208854267</v>
      </c>
      <c r="AE18" s="201">
        <f t="shared" si="10"/>
        <v>79.240573535294502</v>
      </c>
    </row>
    <row r="19" spans="2:31" x14ac:dyDescent="0.35">
      <c r="B19" s="240"/>
      <c r="C19" s="49"/>
      <c r="D19" s="150">
        <f t="shared" si="11"/>
        <v>6</v>
      </c>
      <c r="E19" s="147" t="s">
        <v>69</v>
      </c>
      <c r="F19" s="122" t="s">
        <v>7</v>
      </c>
      <c r="G19" s="116"/>
      <c r="H19" s="123"/>
      <c r="I19" s="128">
        <v>52000</v>
      </c>
      <c r="J19" s="117">
        <v>2400</v>
      </c>
      <c r="K19" s="129">
        <v>0</v>
      </c>
      <c r="L19" s="128">
        <v>0</v>
      </c>
      <c r="M19" s="123"/>
      <c r="N19" s="122">
        <v>9000</v>
      </c>
      <c r="O19" s="123">
        <v>0</v>
      </c>
      <c r="P19" s="122">
        <v>32000</v>
      </c>
      <c r="Q19" s="116">
        <v>3000</v>
      </c>
      <c r="R19" s="118">
        <f t="shared" si="0"/>
        <v>0.05</v>
      </c>
      <c r="S19" s="135">
        <f t="shared" ref="S19:S50" si="13">IF(E19&lt;&gt;"",10,"")</f>
        <v>10</v>
      </c>
      <c r="T19" s="138">
        <f t="shared" si="1"/>
        <v>3.5000000000000003E-2</v>
      </c>
      <c r="U19" s="139">
        <f t="shared" si="2"/>
        <v>3.5000000000000003E-2</v>
      </c>
      <c r="V19" s="143">
        <f t="shared" si="3"/>
        <v>-3269.165634390135</v>
      </c>
      <c r="W19" s="142">
        <f t="shared" si="4"/>
        <v>0.61391325354075932</v>
      </c>
      <c r="X19" s="120">
        <f t="shared" si="5"/>
        <v>7.7217349291848132</v>
      </c>
      <c r="Y19" s="120">
        <f t="shared" si="6"/>
        <v>8.9343150284350408</v>
      </c>
      <c r="Z19" s="120">
        <f t="shared" si="7"/>
        <v>8.9343150284350408</v>
      </c>
      <c r="AA19" s="146">
        <f>IF(P19&lt;&gt;"",(P19+(Q19*X19)+(M19*(IF(H19='Emission Factors'!$B$3,Y19,Z19)))-((O19*Z19)+(N19*Y19))),"")</f>
        <v>-25243.630468360934</v>
      </c>
      <c r="AB19" s="194">
        <f t="shared" si="8"/>
        <v>2577.4312799999998</v>
      </c>
      <c r="AC19" s="190">
        <f t="shared" si="9"/>
        <v>-1.2683812987596454</v>
      </c>
      <c r="AD19" s="200">
        <f t="shared" si="12"/>
        <v>755.37090506251207</v>
      </c>
      <c r="AE19" s="201">
        <f t="shared" si="10"/>
        <v>-4.3278945647497364</v>
      </c>
    </row>
    <row r="20" spans="2:31" x14ac:dyDescent="0.35">
      <c r="B20" s="240"/>
      <c r="C20" s="49"/>
      <c r="D20" s="150" t="str">
        <f t="shared" si="11"/>
        <v/>
      </c>
      <c r="E20" s="147"/>
      <c r="F20" s="122"/>
      <c r="G20" s="116"/>
      <c r="H20" s="123"/>
      <c r="I20" s="128"/>
      <c r="J20" s="117"/>
      <c r="K20" s="129"/>
      <c r="L20" s="128"/>
      <c r="M20" s="123"/>
      <c r="N20" s="133"/>
      <c r="O20" s="123"/>
      <c r="P20" s="122"/>
      <c r="Q20" s="116"/>
      <c r="R20" s="118" t="str">
        <f t="shared" si="0"/>
        <v/>
      </c>
      <c r="S20" s="135" t="str">
        <f t="shared" si="13"/>
        <v/>
      </c>
      <c r="T20" s="138" t="str">
        <f t="shared" si="1"/>
        <v/>
      </c>
      <c r="U20" s="139" t="str">
        <f t="shared" si="2"/>
        <v/>
      </c>
      <c r="V20" s="143" t="str">
        <f t="shared" si="3"/>
        <v/>
      </c>
      <c r="W20" s="142" t="str">
        <f t="shared" si="4"/>
        <v/>
      </c>
      <c r="X20" s="120" t="str">
        <f t="shared" si="5"/>
        <v/>
      </c>
      <c r="Y20" s="120" t="str">
        <f t="shared" si="6"/>
        <v/>
      </c>
      <c r="Z20" s="120" t="str">
        <f t="shared" si="7"/>
        <v/>
      </c>
      <c r="AA20" s="146" t="str">
        <f>IF(P20&lt;&gt;"",(P20+(Q20*X20)+(M20*(IF(H20='Emission Factors'!$B$3,Y20,Z20)))-((O20*Z20)+(N20*Y20))),"")</f>
        <v/>
      </c>
      <c r="AB20" s="194" t="str">
        <f t="shared" si="8"/>
        <v/>
      </c>
      <c r="AC20" s="190" t="str">
        <f t="shared" si="9"/>
        <v/>
      </c>
      <c r="AD20" s="200" t="str">
        <f t="shared" si="12"/>
        <v/>
      </c>
      <c r="AE20" s="201" t="str">
        <f t="shared" si="10"/>
        <v/>
      </c>
    </row>
    <row r="21" spans="2:31" x14ac:dyDescent="0.35">
      <c r="B21" s="240"/>
      <c r="C21" s="49"/>
      <c r="D21" s="150" t="str">
        <f t="shared" si="11"/>
        <v/>
      </c>
      <c r="E21" s="147"/>
      <c r="F21" s="122"/>
      <c r="G21" s="116"/>
      <c r="H21" s="123"/>
      <c r="I21" s="128"/>
      <c r="J21" s="117"/>
      <c r="K21" s="129"/>
      <c r="L21" s="128"/>
      <c r="M21" s="123"/>
      <c r="N21" s="133"/>
      <c r="O21" s="123"/>
      <c r="P21" s="122"/>
      <c r="Q21" s="116"/>
      <c r="R21" s="118" t="str">
        <f t="shared" si="0"/>
        <v/>
      </c>
      <c r="S21" s="135" t="str">
        <f t="shared" si="13"/>
        <v/>
      </c>
      <c r="T21" s="138" t="str">
        <f t="shared" si="1"/>
        <v/>
      </c>
      <c r="U21" s="139" t="str">
        <f t="shared" si="2"/>
        <v/>
      </c>
      <c r="V21" s="143" t="str">
        <f t="shared" si="3"/>
        <v/>
      </c>
      <c r="W21" s="142" t="str">
        <f t="shared" si="4"/>
        <v/>
      </c>
      <c r="X21" s="120" t="str">
        <f t="shared" si="5"/>
        <v/>
      </c>
      <c r="Y21" s="120" t="str">
        <f t="shared" si="6"/>
        <v/>
      </c>
      <c r="Z21" s="120" t="str">
        <f t="shared" si="7"/>
        <v/>
      </c>
      <c r="AA21" s="146" t="str">
        <f>IF(P21&lt;&gt;"",(P21+(Q21*X21)+(M21*(IF(H21='Emission Factors'!$B$3,Y21,Z21)))-((O21*Z21)+(N21*Y21))),"")</f>
        <v/>
      </c>
      <c r="AB21" s="194" t="str">
        <f t="shared" si="8"/>
        <v/>
      </c>
      <c r="AC21" s="190" t="str">
        <f t="shared" si="9"/>
        <v/>
      </c>
      <c r="AD21" s="200" t="str">
        <f t="shared" si="12"/>
        <v/>
      </c>
      <c r="AE21" s="201" t="str">
        <f t="shared" si="10"/>
        <v/>
      </c>
    </row>
    <row r="22" spans="2:31" x14ac:dyDescent="0.35">
      <c r="B22" s="240"/>
      <c r="C22" s="49"/>
      <c r="D22" s="150" t="str">
        <f t="shared" si="11"/>
        <v/>
      </c>
      <c r="E22" s="147"/>
      <c r="F22" s="122"/>
      <c r="G22" s="116"/>
      <c r="H22" s="123"/>
      <c r="I22" s="128"/>
      <c r="J22" s="117"/>
      <c r="K22" s="129"/>
      <c r="L22" s="128"/>
      <c r="M22" s="123"/>
      <c r="N22" s="133"/>
      <c r="O22" s="123"/>
      <c r="P22" s="122"/>
      <c r="Q22" s="116"/>
      <c r="R22" s="118" t="str">
        <f t="shared" si="0"/>
        <v/>
      </c>
      <c r="S22" s="135" t="str">
        <f t="shared" si="13"/>
        <v/>
      </c>
      <c r="T22" s="138" t="str">
        <f t="shared" si="1"/>
        <v/>
      </c>
      <c r="U22" s="139" t="str">
        <f t="shared" si="2"/>
        <v/>
      </c>
      <c r="V22" s="143" t="str">
        <f t="shared" si="3"/>
        <v/>
      </c>
      <c r="W22" s="142" t="str">
        <f t="shared" si="4"/>
        <v/>
      </c>
      <c r="X22" s="120" t="str">
        <f t="shared" si="5"/>
        <v/>
      </c>
      <c r="Y22" s="120" t="str">
        <f t="shared" si="6"/>
        <v/>
      </c>
      <c r="Z22" s="120" t="str">
        <f t="shared" si="7"/>
        <v/>
      </c>
      <c r="AA22" s="146" t="str">
        <f>IF(P22&lt;&gt;"",(P22+(Q22*X22)+(M22*(IF(H22='Emission Factors'!$B$3,Y22,Z22)))-((O22*Z22)+(N22*Y22))),"")</f>
        <v/>
      </c>
      <c r="AB22" s="194" t="str">
        <f t="shared" si="8"/>
        <v/>
      </c>
      <c r="AC22" s="190" t="str">
        <f t="shared" si="9"/>
        <v/>
      </c>
      <c r="AD22" s="200" t="str">
        <f t="shared" si="12"/>
        <v/>
      </c>
      <c r="AE22" s="201" t="str">
        <f t="shared" si="10"/>
        <v/>
      </c>
    </row>
    <row r="23" spans="2:31" x14ac:dyDescent="0.35">
      <c r="B23" s="240"/>
      <c r="C23" s="49"/>
      <c r="D23" s="150" t="str">
        <f t="shared" si="11"/>
        <v/>
      </c>
      <c r="E23" s="147"/>
      <c r="F23" s="122"/>
      <c r="G23" s="116"/>
      <c r="H23" s="123"/>
      <c r="I23" s="128"/>
      <c r="J23" s="117"/>
      <c r="K23" s="129"/>
      <c r="L23" s="128"/>
      <c r="M23" s="123"/>
      <c r="N23" s="133"/>
      <c r="O23" s="123"/>
      <c r="P23" s="122"/>
      <c r="Q23" s="116"/>
      <c r="R23" s="118" t="str">
        <f t="shared" si="0"/>
        <v/>
      </c>
      <c r="S23" s="135" t="str">
        <f t="shared" si="13"/>
        <v/>
      </c>
      <c r="T23" s="138" t="str">
        <f t="shared" si="1"/>
        <v/>
      </c>
      <c r="U23" s="139" t="str">
        <f t="shared" si="2"/>
        <v/>
      </c>
      <c r="V23" s="143" t="str">
        <f t="shared" si="3"/>
        <v/>
      </c>
      <c r="W23" s="142" t="str">
        <f t="shared" si="4"/>
        <v/>
      </c>
      <c r="X23" s="120" t="str">
        <f t="shared" si="5"/>
        <v/>
      </c>
      <c r="Y23" s="120" t="str">
        <f t="shared" si="6"/>
        <v/>
      </c>
      <c r="Z23" s="120" t="str">
        <f t="shared" si="7"/>
        <v/>
      </c>
      <c r="AA23" s="146" t="str">
        <f>IF(P23&lt;&gt;"",(P23+(Q23*X23)+(M23*(IF(H23='Emission Factors'!$B$3,Y23,Z23)))-((O23*Z23)+(N23*Y23))),"")</f>
        <v/>
      </c>
      <c r="AB23" s="194" t="str">
        <f t="shared" si="8"/>
        <v/>
      </c>
      <c r="AC23" s="190" t="str">
        <f t="shared" si="9"/>
        <v/>
      </c>
      <c r="AD23" s="200" t="str">
        <f t="shared" si="12"/>
        <v/>
      </c>
      <c r="AE23" s="201" t="str">
        <f t="shared" si="10"/>
        <v/>
      </c>
    </row>
    <row r="24" spans="2:31" x14ac:dyDescent="0.35">
      <c r="B24" s="240"/>
      <c r="C24" s="49"/>
      <c r="D24" s="150" t="str">
        <f t="shared" si="11"/>
        <v/>
      </c>
      <c r="E24" s="147"/>
      <c r="F24" s="122"/>
      <c r="G24" s="116"/>
      <c r="H24" s="123"/>
      <c r="I24" s="128"/>
      <c r="J24" s="117"/>
      <c r="K24" s="129"/>
      <c r="L24" s="128"/>
      <c r="M24" s="123"/>
      <c r="N24" s="133"/>
      <c r="O24" s="123"/>
      <c r="P24" s="122"/>
      <c r="Q24" s="116"/>
      <c r="R24" s="118" t="str">
        <f t="shared" si="0"/>
        <v/>
      </c>
      <c r="S24" s="135" t="str">
        <f t="shared" si="13"/>
        <v/>
      </c>
      <c r="T24" s="138" t="str">
        <f t="shared" si="1"/>
        <v/>
      </c>
      <c r="U24" s="139" t="str">
        <f t="shared" si="2"/>
        <v/>
      </c>
      <c r="V24" s="143" t="str">
        <f t="shared" si="3"/>
        <v/>
      </c>
      <c r="W24" s="142" t="str">
        <f t="shared" si="4"/>
        <v/>
      </c>
      <c r="X24" s="120" t="str">
        <f t="shared" si="5"/>
        <v/>
      </c>
      <c r="Y24" s="120" t="str">
        <f t="shared" si="6"/>
        <v/>
      </c>
      <c r="Z24" s="120" t="str">
        <f t="shared" si="7"/>
        <v/>
      </c>
      <c r="AA24" s="146" t="str">
        <f>IF(P24&lt;&gt;"",(P24+(Q24*X24)+(M24*(IF(H24='Emission Factors'!$B$3,Y24,Z24)))-((O24*Z24)+(N24*Y24))),"")</f>
        <v/>
      </c>
      <c r="AB24" s="194" t="str">
        <f t="shared" si="8"/>
        <v/>
      </c>
      <c r="AC24" s="190" t="str">
        <f t="shared" si="9"/>
        <v/>
      </c>
      <c r="AD24" s="200" t="str">
        <f t="shared" si="12"/>
        <v/>
      </c>
      <c r="AE24" s="201" t="str">
        <f t="shared" si="10"/>
        <v/>
      </c>
    </row>
    <row r="25" spans="2:31" x14ac:dyDescent="0.35">
      <c r="B25" s="240"/>
      <c r="C25" s="49"/>
      <c r="D25" s="150" t="str">
        <f t="shared" si="11"/>
        <v/>
      </c>
      <c r="E25" s="147"/>
      <c r="F25" s="122"/>
      <c r="G25" s="116"/>
      <c r="H25" s="123"/>
      <c r="I25" s="128"/>
      <c r="J25" s="117"/>
      <c r="K25" s="129"/>
      <c r="L25" s="128"/>
      <c r="M25" s="123"/>
      <c r="N25" s="133"/>
      <c r="O25" s="123"/>
      <c r="P25" s="122"/>
      <c r="Q25" s="116"/>
      <c r="R25" s="118" t="str">
        <f t="shared" si="0"/>
        <v/>
      </c>
      <c r="S25" s="135" t="str">
        <f t="shared" si="13"/>
        <v/>
      </c>
      <c r="T25" s="138" t="str">
        <f t="shared" si="1"/>
        <v/>
      </c>
      <c r="U25" s="139" t="str">
        <f t="shared" si="2"/>
        <v/>
      </c>
      <c r="V25" s="143" t="str">
        <f t="shared" si="3"/>
        <v/>
      </c>
      <c r="W25" s="142" t="str">
        <f t="shared" si="4"/>
        <v/>
      </c>
      <c r="X25" s="120" t="str">
        <f t="shared" si="5"/>
        <v/>
      </c>
      <c r="Y25" s="120" t="str">
        <f t="shared" si="6"/>
        <v/>
      </c>
      <c r="Z25" s="120" t="str">
        <f t="shared" si="7"/>
        <v/>
      </c>
      <c r="AA25" s="146" t="str">
        <f>IF(P25&lt;&gt;"",(P25+(Q25*X25)+(M25*(IF(H25='Emission Factors'!$B$3,Y25,Z25)))-((O25*Z25)+(N25*Y25))),"")</f>
        <v/>
      </c>
      <c r="AB25" s="194" t="str">
        <f t="shared" si="8"/>
        <v/>
      </c>
      <c r="AC25" s="190" t="str">
        <f t="shared" si="9"/>
        <v/>
      </c>
      <c r="AD25" s="200" t="str">
        <f t="shared" si="12"/>
        <v/>
      </c>
      <c r="AE25" s="201" t="str">
        <f t="shared" si="10"/>
        <v/>
      </c>
    </row>
    <row r="26" spans="2:31" x14ac:dyDescent="0.35">
      <c r="B26" s="240"/>
      <c r="C26" s="49"/>
      <c r="D26" s="150" t="str">
        <f t="shared" si="11"/>
        <v/>
      </c>
      <c r="E26" s="147"/>
      <c r="F26" s="122"/>
      <c r="G26" s="116"/>
      <c r="H26" s="123"/>
      <c r="I26" s="128"/>
      <c r="J26" s="117"/>
      <c r="K26" s="129"/>
      <c r="L26" s="128"/>
      <c r="M26" s="123"/>
      <c r="N26" s="133"/>
      <c r="O26" s="123"/>
      <c r="P26" s="122"/>
      <c r="Q26" s="116"/>
      <c r="R26" s="118" t="str">
        <f t="shared" si="0"/>
        <v/>
      </c>
      <c r="S26" s="135" t="str">
        <f t="shared" si="13"/>
        <v/>
      </c>
      <c r="T26" s="138" t="str">
        <f t="shared" si="1"/>
        <v/>
      </c>
      <c r="U26" s="139" t="str">
        <f t="shared" si="2"/>
        <v/>
      </c>
      <c r="V26" s="143" t="str">
        <f t="shared" si="3"/>
        <v/>
      </c>
      <c r="W26" s="142" t="str">
        <f t="shared" si="4"/>
        <v/>
      </c>
      <c r="X26" s="120" t="str">
        <f t="shared" si="5"/>
        <v/>
      </c>
      <c r="Y26" s="120" t="str">
        <f t="shared" si="6"/>
        <v/>
      </c>
      <c r="Z26" s="120" t="str">
        <f t="shared" si="7"/>
        <v/>
      </c>
      <c r="AA26" s="146" t="str">
        <f>IF(P26&lt;&gt;"",(P26+(Q26*X26)+(M26*(IF(H26='Emission Factors'!$B$3,Y26,Z26)))-((O26*Z26)+(N26*Y26))),"")</f>
        <v/>
      </c>
      <c r="AB26" s="194" t="str">
        <f t="shared" si="8"/>
        <v/>
      </c>
      <c r="AC26" s="190" t="str">
        <f t="shared" si="9"/>
        <v/>
      </c>
      <c r="AD26" s="200" t="str">
        <f t="shared" si="12"/>
        <v/>
      </c>
      <c r="AE26" s="201" t="str">
        <f t="shared" si="10"/>
        <v/>
      </c>
    </row>
    <row r="27" spans="2:31" x14ac:dyDescent="0.35">
      <c r="B27" s="240"/>
      <c r="C27" s="49"/>
      <c r="D27" s="150" t="str">
        <f t="shared" si="11"/>
        <v/>
      </c>
      <c r="E27" s="147"/>
      <c r="F27" s="122"/>
      <c r="G27" s="116"/>
      <c r="H27" s="123"/>
      <c r="I27" s="128"/>
      <c r="J27" s="117"/>
      <c r="K27" s="129"/>
      <c r="L27" s="128"/>
      <c r="M27" s="123"/>
      <c r="N27" s="133"/>
      <c r="O27" s="123"/>
      <c r="P27" s="122"/>
      <c r="Q27" s="116"/>
      <c r="R27" s="118" t="str">
        <f t="shared" si="0"/>
        <v/>
      </c>
      <c r="S27" s="135" t="str">
        <f t="shared" si="13"/>
        <v/>
      </c>
      <c r="T27" s="138" t="str">
        <f t="shared" si="1"/>
        <v/>
      </c>
      <c r="U27" s="139" t="str">
        <f t="shared" si="2"/>
        <v/>
      </c>
      <c r="V27" s="143" t="str">
        <f t="shared" si="3"/>
        <v/>
      </c>
      <c r="W27" s="142" t="str">
        <f t="shared" si="4"/>
        <v/>
      </c>
      <c r="X27" s="120" t="str">
        <f t="shared" si="5"/>
        <v/>
      </c>
      <c r="Y27" s="120" t="str">
        <f t="shared" si="6"/>
        <v/>
      </c>
      <c r="Z27" s="120" t="str">
        <f t="shared" si="7"/>
        <v/>
      </c>
      <c r="AA27" s="146" t="str">
        <f>IF(P27&lt;&gt;"",(P27+(Q27*X27)+(M27*(IF(H27='Emission Factors'!$B$3,Y27,Z27)))-((O27*Z27)+(N27*Y27))),"")</f>
        <v/>
      </c>
      <c r="AB27" s="194" t="str">
        <f t="shared" si="8"/>
        <v/>
      </c>
      <c r="AC27" s="190" t="str">
        <f t="shared" si="9"/>
        <v/>
      </c>
      <c r="AD27" s="200" t="str">
        <f t="shared" si="12"/>
        <v/>
      </c>
      <c r="AE27" s="201" t="str">
        <f t="shared" si="10"/>
        <v/>
      </c>
    </row>
    <row r="28" spans="2:31" x14ac:dyDescent="0.35">
      <c r="B28" s="240"/>
      <c r="C28" s="49"/>
      <c r="D28" s="150" t="str">
        <f t="shared" si="11"/>
        <v/>
      </c>
      <c r="E28" s="147"/>
      <c r="F28" s="122"/>
      <c r="G28" s="116"/>
      <c r="H28" s="123"/>
      <c r="I28" s="128"/>
      <c r="J28" s="117"/>
      <c r="K28" s="129"/>
      <c r="L28" s="128"/>
      <c r="M28" s="123"/>
      <c r="N28" s="133"/>
      <c r="O28" s="123"/>
      <c r="P28" s="122"/>
      <c r="Q28" s="116"/>
      <c r="R28" s="118" t="str">
        <f t="shared" si="0"/>
        <v/>
      </c>
      <c r="S28" s="135" t="str">
        <f t="shared" si="13"/>
        <v/>
      </c>
      <c r="T28" s="138" t="str">
        <f t="shared" si="1"/>
        <v/>
      </c>
      <c r="U28" s="139" t="str">
        <f t="shared" si="2"/>
        <v/>
      </c>
      <c r="V28" s="143" t="str">
        <f t="shared" si="3"/>
        <v/>
      </c>
      <c r="W28" s="142" t="str">
        <f t="shared" si="4"/>
        <v/>
      </c>
      <c r="X28" s="120" t="str">
        <f t="shared" si="5"/>
        <v/>
      </c>
      <c r="Y28" s="120" t="str">
        <f t="shared" si="6"/>
        <v/>
      </c>
      <c r="Z28" s="120" t="str">
        <f t="shared" si="7"/>
        <v/>
      </c>
      <c r="AA28" s="146" t="str">
        <f>IF(P28&lt;&gt;"",(P28+(Q28*X28)+(M28*(IF(H28='Emission Factors'!$B$3,Y28,Z28)))-((O28*Z28)+(N28*Y28))),"")</f>
        <v/>
      </c>
      <c r="AB28" s="194" t="str">
        <f t="shared" si="8"/>
        <v/>
      </c>
      <c r="AC28" s="190" t="str">
        <f t="shared" si="9"/>
        <v/>
      </c>
      <c r="AD28" s="200" t="str">
        <f t="shared" si="12"/>
        <v/>
      </c>
      <c r="AE28" s="201" t="str">
        <f t="shared" si="10"/>
        <v/>
      </c>
    </row>
    <row r="29" spans="2:31" x14ac:dyDescent="0.35">
      <c r="B29" s="240"/>
      <c r="C29" s="49"/>
      <c r="D29" s="150" t="str">
        <f t="shared" si="11"/>
        <v/>
      </c>
      <c r="E29" s="147"/>
      <c r="F29" s="122"/>
      <c r="G29" s="116"/>
      <c r="H29" s="123"/>
      <c r="I29" s="128"/>
      <c r="J29" s="117"/>
      <c r="K29" s="129"/>
      <c r="L29" s="128"/>
      <c r="M29" s="123"/>
      <c r="N29" s="133"/>
      <c r="O29" s="123"/>
      <c r="P29" s="122"/>
      <c r="Q29" s="116"/>
      <c r="R29" s="118" t="str">
        <f t="shared" si="0"/>
        <v/>
      </c>
      <c r="S29" s="135" t="str">
        <f t="shared" si="13"/>
        <v/>
      </c>
      <c r="T29" s="138" t="str">
        <f t="shared" si="1"/>
        <v/>
      </c>
      <c r="U29" s="139" t="str">
        <f t="shared" si="2"/>
        <v/>
      </c>
      <c r="V29" s="143" t="str">
        <f t="shared" si="3"/>
        <v/>
      </c>
      <c r="W29" s="142" t="str">
        <f t="shared" si="4"/>
        <v/>
      </c>
      <c r="X29" s="120" t="str">
        <f t="shared" si="5"/>
        <v/>
      </c>
      <c r="Y29" s="120" t="str">
        <f t="shared" si="6"/>
        <v/>
      </c>
      <c r="Z29" s="120" t="str">
        <f t="shared" si="7"/>
        <v/>
      </c>
      <c r="AA29" s="146" t="str">
        <f>IF(P29&lt;&gt;"",(P29+(Q29*X29)+(M29*(IF(H29='Emission Factors'!$B$3,Y29,Z29)))-((O29*Z29)+(N29*Y29))),"")</f>
        <v/>
      </c>
      <c r="AB29" s="194" t="str">
        <f t="shared" si="8"/>
        <v/>
      </c>
      <c r="AC29" s="190" t="str">
        <f t="shared" si="9"/>
        <v/>
      </c>
      <c r="AD29" s="200" t="str">
        <f t="shared" si="12"/>
        <v/>
      </c>
      <c r="AE29" s="201" t="str">
        <f t="shared" si="10"/>
        <v/>
      </c>
    </row>
    <row r="30" spans="2:31" x14ac:dyDescent="0.35">
      <c r="B30" s="240"/>
      <c r="C30" s="49"/>
      <c r="D30" s="150" t="str">
        <f t="shared" si="11"/>
        <v/>
      </c>
      <c r="E30" s="147"/>
      <c r="F30" s="122"/>
      <c r="G30" s="116"/>
      <c r="H30" s="123"/>
      <c r="I30" s="128"/>
      <c r="J30" s="117"/>
      <c r="K30" s="129"/>
      <c r="L30" s="128"/>
      <c r="M30" s="123"/>
      <c r="N30" s="133"/>
      <c r="O30" s="123"/>
      <c r="P30" s="122"/>
      <c r="Q30" s="116"/>
      <c r="R30" s="118" t="str">
        <f t="shared" si="0"/>
        <v/>
      </c>
      <c r="S30" s="135" t="str">
        <f t="shared" si="13"/>
        <v/>
      </c>
      <c r="T30" s="138" t="str">
        <f t="shared" si="1"/>
        <v/>
      </c>
      <c r="U30" s="139" t="str">
        <f t="shared" si="2"/>
        <v/>
      </c>
      <c r="V30" s="143" t="str">
        <f t="shared" si="3"/>
        <v/>
      </c>
      <c r="W30" s="142" t="str">
        <f t="shared" si="4"/>
        <v/>
      </c>
      <c r="X30" s="120" t="str">
        <f t="shared" si="5"/>
        <v/>
      </c>
      <c r="Y30" s="120" t="str">
        <f t="shared" si="6"/>
        <v/>
      </c>
      <c r="Z30" s="120" t="str">
        <f t="shared" si="7"/>
        <v/>
      </c>
      <c r="AA30" s="146" t="str">
        <f>IF(P30&lt;&gt;"",(P30+(Q30*X30)+(M30*(IF(H30='Emission Factors'!$B$3,Y30,Z30)))-((O30*Z30)+(N30*Y30))),"")</f>
        <v/>
      </c>
      <c r="AB30" s="194" t="str">
        <f t="shared" si="8"/>
        <v/>
      </c>
      <c r="AC30" s="190" t="str">
        <f t="shared" si="9"/>
        <v/>
      </c>
      <c r="AD30" s="200" t="str">
        <f t="shared" si="12"/>
        <v/>
      </c>
      <c r="AE30" s="201" t="str">
        <f t="shared" si="10"/>
        <v/>
      </c>
    </row>
    <row r="31" spans="2:31" x14ac:dyDescent="0.35">
      <c r="B31" s="240"/>
      <c r="C31" s="49"/>
      <c r="D31" s="150" t="str">
        <f t="shared" si="11"/>
        <v/>
      </c>
      <c r="E31" s="147"/>
      <c r="F31" s="122"/>
      <c r="G31" s="116"/>
      <c r="H31" s="123"/>
      <c r="I31" s="128"/>
      <c r="J31" s="117"/>
      <c r="K31" s="129"/>
      <c r="L31" s="128"/>
      <c r="M31" s="123"/>
      <c r="N31" s="133"/>
      <c r="O31" s="123"/>
      <c r="P31" s="122"/>
      <c r="Q31" s="116"/>
      <c r="R31" s="118" t="str">
        <f t="shared" si="0"/>
        <v/>
      </c>
      <c r="S31" s="135" t="str">
        <f t="shared" si="13"/>
        <v/>
      </c>
      <c r="T31" s="138" t="str">
        <f t="shared" si="1"/>
        <v/>
      </c>
      <c r="U31" s="139" t="str">
        <f t="shared" si="2"/>
        <v/>
      </c>
      <c r="V31" s="143" t="str">
        <f t="shared" si="3"/>
        <v/>
      </c>
      <c r="W31" s="142" t="str">
        <f t="shared" si="4"/>
        <v/>
      </c>
      <c r="X31" s="120" t="str">
        <f t="shared" si="5"/>
        <v/>
      </c>
      <c r="Y31" s="120" t="str">
        <f t="shared" si="6"/>
        <v/>
      </c>
      <c r="Z31" s="120" t="str">
        <f t="shared" si="7"/>
        <v/>
      </c>
      <c r="AA31" s="146" t="str">
        <f>IF(P31&lt;&gt;"",(P31+(Q31*X31)+(M31*(IF(H31='Emission Factors'!$B$3,Y31,Z31)))-((O31*Z31)+(N31*Y31))),"")</f>
        <v/>
      </c>
      <c r="AB31" s="194" t="str">
        <f t="shared" si="8"/>
        <v/>
      </c>
      <c r="AC31" s="190" t="str">
        <f t="shared" si="9"/>
        <v/>
      </c>
      <c r="AD31" s="200" t="str">
        <f t="shared" si="12"/>
        <v/>
      </c>
      <c r="AE31" s="201" t="str">
        <f t="shared" si="10"/>
        <v/>
      </c>
    </row>
    <row r="32" spans="2:31" x14ac:dyDescent="0.35">
      <c r="B32" s="240"/>
      <c r="C32" s="49"/>
      <c r="D32" s="150" t="str">
        <f t="shared" si="11"/>
        <v/>
      </c>
      <c r="E32" s="147"/>
      <c r="F32" s="122"/>
      <c r="G32" s="116"/>
      <c r="H32" s="123"/>
      <c r="I32" s="128"/>
      <c r="J32" s="117"/>
      <c r="K32" s="129"/>
      <c r="L32" s="128"/>
      <c r="M32" s="123"/>
      <c r="N32" s="133"/>
      <c r="O32" s="123"/>
      <c r="P32" s="122"/>
      <c r="Q32" s="116"/>
      <c r="R32" s="118" t="str">
        <f t="shared" si="0"/>
        <v/>
      </c>
      <c r="S32" s="135" t="str">
        <f t="shared" si="13"/>
        <v/>
      </c>
      <c r="T32" s="138" t="str">
        <f t="shared" si="1"/>
        <v/>
      </c>
      <c r="U32" s="139" t="str">
        <f t="shared" si="2"/>
        <v/>
      </c>
      <c r="V32" s="143" t="str">
        <f t="shared" si="3"/>
        <v/>
      </c>
      <c r="W32" s="142" t="str">
        <f t="shared" si="4"/>
        <v/>
      </c>
      <c r="X32" s="120" t="str">
        <f t="shared" si="5"/>
        <v/>
      </c>
      <c r="Y32" s="120" t="str">
        <f t="shared" si="6"/>
        <v/>
      </c>
      <c r="Z32" s="120" t="str">
        <f t="shared" si="7"/>
        <v/>
      </c>
      <c r="AA32" s="146" t="str">
        <f>IF(P32&lt;&gt;"",(P32+(Q32*X32)+(M32*(IF(H32='Emission Factors'!$B$3,Y32,Z32)))-((O32*Z32)+(N32*Y32))),"")</f>
        <v/>
      </c>
      <c r="AB32" s="194" t="str">
        <f t="shared" si="8"/>
        <v/>
      </c>
      <c r="AC32" s="190" t="str">
        <f t="shared" si="9"/>
        <v/>
      </c>
      <c r="AD32" s="200" t="str">
        <f t="shared" si="12"/>
        <v/>
      </c>
      <c r="AE32" s="201" t="str">
        <f t="shared" si="10"/>
        <v/>
      </c>
    </row>
    <row r="33" spans="2:31" x14ac:dyDescent="0.35">
      <c r="B33" s="240"/>
      <c r="C33" s="49"/>
      <c r="D33" s="150" t="str">
        <f t="shared" si="11"/>
        <v/>
      </c>
      <c r="E33" s="147"/>
      <c r="F33" s="122"/>
      <c r="G33" s="116"/>
      <c r="H33" s="123"/>
      <c r="I33" s="128"/>
      <c r="J33" s="117"/>
      <c r="K33" s="129"/>
      <c r="L33" s="128"/>
      <c r="M33" s="123"/>
      <c r="N33" s="133"/>
      <c r="O33" s="123"/>
      <c r="P33" s="122"/>
      <c r="Q33" s="116"/>
      <c r="R33" s="118" t="str">
        <f t="shared" si="0"/>
        <v/>
      </c>
      <c r="S33" s="135" t="str">
        <f t="shared" si="13"/>
        <v/>
      </c>
      <c r="T33" s="138" t="str">
        <f t="shared" si="1"/>
        <v/>
      </c>
      <c r="U33" s="139" t="str">
        <f t="shared" si="2"/>
        <v/>
      </c>
      <c r="V33" s="143" t="str">
        <f t="shared" si="3"/>
        <v/>
      </c>
      <c r="W33" s="142" t="str">
        <f t="shared" si="4"/>
        <v/>
      </c>
      <c r="X33" s="120" t="str">
        <f t="shared" si="5"/>
        <v/>
      </c>
      <c r="Y33" s="120" t="str">
        <f t="shared" si="6"/>
        <v/>
      </c>
      <c r="Z33" s="120" t="str">
        <f t="shared" si="7"/>
        <v/>
      </c>
      <c r="AA33" s="146" t="str">
        <f>IF(P33&lt;&gt;"",(P33+(Q33*X33)+(M33*(IF(H33='Emission Factors'!$B$3,Y33,Z33)))-((O33*Z33)+(N33*Y33))),"")</f>
        <v/>
      </c>
      <c r="AB33" s="194" t="str">
        <f t="shared" si="8"/>
        <v/>
      </c>
      <c r="AC33" s="190" t="str">
        <f t="shared" si="9"/>
        <v/>
      </c>
      <c r="AD33" s="200" t="str">
        <f t="shared" si="12"/>
        <v/>
      </c>
      <c r="AE33" s="201" t="str">
        <f t="shared" si="10"/>
        <v/>
      </c>
    </row>
    <row r="34" spans="2:31" x14ac:dyDescent="0.35">
      <c r="B34" s="240"/>
      <c r="C34" s="49"/>
      <c r="D34" s="150"/>
      <c r="E34" s="147"/>
      <c r="F34" s="122"/>
      <c r="G34" s="116"/>
      <c r="H34" s="123"/>
      <c r="I34" s="128"/>
      <c r="J34" s="117"/>
      <c r="K34" s="129"/>
      <c r="L34" s="128"/>
      <c r="M34" s="123"/>
      <c r="N34" s="133"/>
      <c r="O34" s="123"/>
      <c r="P34" s="122"/>
      <c r="Q34" s="116"/>
      <c r="R34" s="118" t="str">
        <f t="shared" si="0"/>
        <v/>
      </c>
      <c r="S34" s="135" t="str">
        <f t="shared" si="13"/>
        <v/>
      </c>
      <c r="T34" s="138" t="str">
        <f t="shared" si="1"/>
        <v/>
      </c>
      <c r="U34" s="139" t="str">
        <f t="shared" si="2"/>
        <v/>
      </c>
      <c r="V34" s="143" t="str">
        <f t="shared" si="3"/>
        <v/>
      </c>
      <c r="W34" s="142" t="str">
        <f t="shared" si="4"/>
        <v/>
      </c>
      <c r="X34" s="120" t="str">
        <f t="shared" si="5"/>
        <v/>
      </c>
      <c r="Y34" s="120" t="str">
        <f t="shared" si="6"/>
        <v/>
      </c>
      <c r="Z34" s="120" t="str">
        <f t="shared" si="7"/>
        <v/>
      </c>
      <c r="AA34" s="146" t="str">
        <f>IF(P34&lt;&gt;"",(P34+(Q34*X34)+(M34*(IF(H34='Emission Factors'!$B$3,Y34,Z34)))-((O34*Z34)+(N34*Y34))),"")</f>
        <v/>
      </c>
      <c r="AB34" s="194" t="str">
        <f t="shared" si="8"/>
        <v/>
      </c>
      <c r="AC34" s="190" t="str">
        <f t="shared" si="9"/>
        <v/>
      </c>
      <c r="AD34" s="200" t="str">
        <f t="shared" si="12"/>
        <v/>
      </c>
      <c r="AE34" s="201" t="str">
        <f t="shared" si="10"/>
        <v/>
      </c>
    </row>
    <row r="35" spans="2:31" x14ac:dyDescent="0.35">
      <c r="B35" s="240"/>
      <c r="C35" s="49"/>
      <c r="D35" s="150" t="str">
        <f t="shared" ref="D35:D76" si="14">IF(E35&lt;&gt;"",D34+1,"")</f>
        <v/>
      </c>
      <c r="E35" s="147"/>
      <c r="F35" s="122"/>
      <c r="G35" s="116"/>
      <c r="H35" s="123"/>
      <c r="I35" s="128"/>
      <c r="J35" s="117"/>
      <c r="K35" s="129"/>
      <c r="L35" s="128"/>
      <c r="M35" s="123"/>
      <c r="N35" s="133"/>
      <c r="O35" s="123"/>
      <c r="P35" s="122"/>
      <c r="Q35" s="116"/>
      <c r="R35" s="118" t="str">
        <f t="shared" si="0"/>
        <v/>
      </c>
      <c r="S35" s="135" t="str">
        <f t="shared" si="13"/>
        <v/>
      </c>
      <c r="T35" s="138" t="str">
        <f t="shared" si="1"/>
        <v/>
      </c>
      <c r="U35" s="139" t="str">
        <f t="shared" si="2"/>
        <v/>
      </c>
      <c r="V35" s="143" t="str">
        <f t="shared" si="3"/>
        <v/>
      </c>
      <c r="W35" s="142" t="str">
        <f t="shared" si="4"/>
        <v/>
      </c>
      <c r="X35" s="120" t="str">
        <f t="shared" si="5"/>
        <v/>
      </c>
      <c r="Y35" s="120" t="str">
        <f t="shared" si="6"/>
        <v/>
      </c>
      <c r="Z35" s="120" t="str">
        <f t="shared" si="7"/>
        <v/>
      </c>
      <c r="AA35" s="146" t="str">
        <f>IF(P35&lt;&gt;"",(P35+(Q35*X35)+(M35*(IF(H35='Emission Factors'!$B$3,Y35,Z35)))-((O35*Z35)+(N35*Y35))),"")</f>
        <v/>
      </c>
      <c r="AB35" s="194" t="str">
        <f t="shared" si="8"/>
        <v/>
      </c>
      <c r="AC35" s="190" t="str">
        <f t="shared" si="9"/>
        <v/>
      </c>
      <c r="AD35" s="200" t="str">
        <f t="shared" si="12"/>
        <v/>
      </c>
      <c r="AE35" s="201" t="str">
        <f t="shared" si="10"/>
        <v/>
      </c>
    </row>
    <row r="36" spans="2:31" x14ac:dyDescent="0.35">
      <c r="B36" s="240"/>
      <c r="C36" s="49"/>
      <c r="D36" s="150" t="str">
        <f t="shared" si="14"/>
        <v/>
      </c>
      <c r="E36" s="147"/>
      <c r="F36" s="122"/>
      <c r="G36" s="116"/>
      <c r="H36" s="123"/>
      <c r="I36" s="128"/>
      <c r="J36" s="117"/>
      <c r="K36" s="129"/>
      <c r="L36" s="128"/>
      <c r="M36" s="123"/>
      <c r="N36" s="133"/>
      <c r="O36" s="123"/>
      <c r="P36" s="122"/>
      <c r="Q36" s="116"/>
      <c r="R36" s="118" t="str">
        <f t="shared" si="0"/>
        <v/>
      </c>
      <c r="S36" s="135" t="str">
        <f t="shared" si="13"/>
        <v/>
      </c>
      <c r="T36" s="138" t="str">
        <f t="shared" si="1"/>
        <v/>
      </c>
      <c r="U36" s="139" t="str">
        <f t="shared" si="2"/>
        <v/>
      </c>
      <c r="V36" s="143" t="str">
        <f t="shared" si="3"/>
        <v/>
      </c>
      <c r="W36" s="142" t="str">
        <f t="shared" si="4"/>
        <v/>
      </c>
      <c r="X36" s="120" t="str">
        <f t="shared" si="5"/>
        <v/>
      </c>
      <c r="Y36" s="120" t="str">
        <f t="shared" si="6"/>
        <v/>
      </c>
      <c r="Z36" s="120" t="str">
        <f t="shared" si="7"/>
        <v/>
      </c>
      <c r="AA36" s="146" t="str">
        <f>IF(P36&lt;&gt;"",(P36+(Q36*X36)+(M36*(IF(H36='Emission Factors'!$B$3,Y36,Z36)))-((O36*Z36)+(N36*Y36))),"")</f>
        <v/>
      </c>
      <c r="AB36" s="194" t="str">
        <f t="shared" si="8"/>
        <v/>
      </c>
      <c r="AC36" s="190" t="str">
        <f t="shared" si="9"/>
        <v/>
      </c>
      <c r="AD36" s="200" t="str">
        <f t="shared" si="12"/>
        <v/>
      </c>
      <c r="AE36" s="201" t="str">
        <f t="shared" si="10"/>
        <v/>
      </c>
    </row>
    <row r="37" spans="2:31" x14ac:dyDescent="0.35">
      <c r="B37" s="240"/>
      <c r="C37" s="49"/>
      <c r="D37" s="150" t="str">
        <f t="shared" si="14"/>
        <v/>
      </c>
      <c r="E37" s="147"/>
      <c r="F37" s="122"/>
      <c r="G37" s="116"/>
      <c r="H37" s="123"/>
      <c r="I37" s="128"/>
      <c r="J37" s="117"/>
      <c r="K37" s="129"/>
      <c r="L37" s="128"/>
      <c r="M37" s="123"/>
      <c r="N37" s="133"/>
      <c r="O37" s="123"/>
      <c r="P37" s="122"/>
      <c r="Q37" s="116"/>
      <c r="R37" s="118" t="str">
        <f t="shared" si="0"/>
        <v/>
      </c>
      <c r="S37" s="135" t="str">
        <f t="shared" si="13"/>
        <v/>
      </c>
      <c r="T37" s="138" t="str">
        <f t="shared" si="1"/>
        <v/>
      </c>
      <c r="U37" s="139" t="str">
        <f t="shared" si="2"/>
        <v/>
      </c>
      <c r="V37" s="143" t="str">
        <f t="shared" si="3"/>
        <v/>
      </c>
      <c r="W37" s="142" t="str">
        <f t="shared" si="4"/>
        <v/>
      </c>
      <c r="X37" s="120" t="str">
        <f t="shared" si="5"/>
        <v/>
      </c>
      <c r="Y37" s="120" t="str">
        <f t="shared" si="6"/>
        <v/>
      </c>
      <c r="Z37" s="120" t="str">
        <f t="shared" si="7"/>
        <v/>
      </c>
      <c r="AA37" s="146" t="str">
        <f>IF(P37&lt;&gt;"",(P37+(Q37*X37)+(M37*(IF(H37='Emission Factors'!$B$3,Y37,Z37)))-((O37*Z37)+(N37*Y37))),"")</f>
        <v/>
      </c>
      <c r="AB37" s="194" t="str">
        <f t="shared" si="8"/>
        <v/>
      </c>
      <c r="AC37" s="190" t="str">
        <f t="shared" si="9"/>
        <v/>
      </c>
      <c r="AD37" s="200" t="str">
        <f t="shared" si="12"/>
        <v/>
      </c>
      <c r="AE37" s="201" t="str">
        <f t="shared" si="10"/>
        <v/>
      </c>
    </row>
    <row r="38" spans="2:31" x14ac:dyDescent="0.35">
      <c r="B38" s="240"/>
      <c r="C38" s="49"/>
      <c r="D38" s="150" t="str">
        <f t="shared" si="14"/>
        <v/>
      </c>
      <c r="E38" s="147"/>
      <c r="F38" s="122"/>
      <c r="G38" s="116"/>
      <c r="H38" s="123"/>
      <c r="I38" s="128"/>
      <c r="J38" s="117"/>
      <c r="K38" s="129"/>
      <c r="L38" s="128"/>
      <c r="M38" s="123"/>
      <c r="N38" s="133"/>
      <c r="O38" s="123"/>
      <c r="P38" s="122"/>
      <c r="Q38" s="116"/>
      <c r="R38" s="118" t="str">
        <f t="shared" si="0"/>
        <v/>
      </c>
      <c r="S38" s="135" t="str">
        <f t="shared" si="13"/>
        <v/>
      </c>
      <c r="T38" s="138" t="str">
        <f t="shared" si="1"/>
        <v/>
      </c>
      <c r="U38" s="139" t="str">
        <f t="shared" si="2"/>
        <v/>
      </c>
      <c r="V38" s="143" t="str">
        <f t="shared" si="3"/>
        <v/>
      </c>
      <c r="W38" s="142" t="str">
        <f t="shared" si="4"/>
        <v/>
      </c>
      <c r="X38" s="120" t="str">
        <f t="shared" si="5"/>
        <v/>
      </c>
      <c r="Y38" s="120" t="str">
        <f t="shared" si="6"/>
        <v/>
      </c>
      <c r="Z38" s="120" t="str">
        <f t="shared" si="7"/>
        <v/>
      </c>
      <c r="AA38" s="146" t="str">
        <f>IF(P38&lt;&gt;"",(P38+(Q38*X38)+(M38*(IF(H38='Emission Factors'!$B$3,Y38,Z38)))-((O38*Z38)+(N38*Y38))),"")</f>
        <v/>
      </c>
      <c r="AB38" s="194" t="str">
        <f t="shared" si="8"/>
        <v/>
      </c>
      <c r="AC38" s="190" t="str">
        <f t="shared" si="9"/>
        <v/>
      </c>
      <c r="AD38" s="200" t="str">
        <f t="shared" si="12"/>
        <v/>
      </c>
      <c r="AE38" s="201" t="str">
        <f t="shared" si="10"/>
        <v/>
      </c>
    </row>
    <row r="39" spans="2:31" x14ac:dyDescent="0.35">
      <c r="B39" s="240"/>
      <c r="C39" s="49"/>
      <c r="D39" s="150" t="str">
        <f t="shared" si="14"/>
        <v/>
      </c>
      <c r="E39" s="147"/>
      <c r="F39" s="122"/>
      <c r="G39" s="116"/>
      <c r="H39" s="123"/>
      <c r="I39" s="128"/>
      <c r="J39" s="117"/>
      <c r="K39" s="129"/>
      <c r="L39" s="128"/>
      <c r="M39" s="123"/>
      <c r="N39" s="133"/>
      <c r="O39" s="123"/>
      <c r="P39" s="122"/>
      <c r="Q39" s="116"/>
      <c r="R39" s="118" t="str">
        <f t="shared" si="0"/>
        <v/>
      </c>
      <c r="S39" s="135" t="str">
        <f t="shared" si="13"/>
        <v/>
      </c>
      <c r="T39" s="138" t="str">
        <f t="shared" si="1"/>
        <v/>
      </c>
      <c r="U39" s="139" t="str">
        <f t="shared" si="2"/>
        <v/>
      </c>
      <c r="V39" s="143" t="str">
        <f t="shared" si="3"/>
        <v/>
      </c>
      <c r="W39" s="142" t="str">
        <f t="shared" si="4"/>
        <v/>
      </c>
      <c r="X39" s="120" t="str">
        <f t="shared" si="5"/>
        <v/>
      </c>
      <c r="Y39" s="120" t="str">
        <f t="shared" si="6"/>
        <v/>
      </c>
      <c r="Z39" s="120" t="str">
        <f t="shared" si="7"/>
        <v/>
      </c>
      <c r="AA39" s="146" t="str">
        <f>IF(P39&lt;&gt;"",(P39+(Q39*X39)+(M39*(IF(H39='Emission Factors'!$B$3,Y39,Z39)))-((O39*Z39)+(N39*Y39))),"")</f>
        <v/>
      </c>
      <c r="AB39" s="194" t="str">
        <f t="shared" si="8"/>
        <v/>
      </c>
      <c r="AC39" s="190" t="str">
        <f t="shared" si="9"/>
        <v/>
      </c>
      <c r="AD39" s="200" t="str">
        <f t="shared" si="12"/>
        <v/>
      </c>
      <c r="AE39" s="201" t="str">
        <f t="shared" si="10"/>
        <v/>
      </c>
    </row>
    <row r="40" spans="2:31" x14ac:dyDescent="0.35">
      <c r="B40" s="240"/>
      <c r="C40" s="49"/>
      <c r="D40" s="150" t="str">
        <f t="shared" si="14"/>
        <v/>
      </c>
      <c r="E40" s="147"/>
      <c r="F40" s="122"/>
      <c r="G40" s="116"/>
      <c r="H40" s="123"/>
      <c r="I40" s="128"/>
      <c r="J40" s="117"/>
      <c r="K40" s="129"/>
      <c r="L40" s="128"/>
      <c r="M40" s="123"/>
      <c r="N40" s="133"/>
      <c r="O40" s="123"/>
      <c r="P40" s="122"/>
      <c r="Q40" s="116"/>
      <c r="R40" s="118" t="str">
        <f t="shared" si="0"/>
        <v/>
      </c>
      <c r="S40" s="135" t="str">
        <f t="shared" si="13"/>
        <v/>
      </c>
      <c r="T40" s="138" t="str">
        <f t="shared" si="1"/>
        <v/>
      </c>
      <c r="U40" s="139" t="str">
        <f t="shared" si="2"/>
        <v/>
      </c>
      <c r="V40" s="143" t="str">
        <f t="shared" si="3"/>
        <v/>
      </c>
      <c r="W40" s="142" t="str">
        <f t="shared" si="4"/>
        <v/>
      </c>
      <c r="X40" s="120" t="str">
        <f t="shared" si="5"/>
        <v/>
      </c>
      <c r="Y40" s="120" t="str">
        <f t="shared" si="6"/>
        <v/>
      </c>
      <c r="Z40" s="120" t="str">
        <f t="shared" si="7"/>
        <v/>
      </c>
      <c r="AA40" s="146" t="str">
        <f>IF(P40&lt;&gt;"",(P40+(Q40*X40)+(M40*(IF(H40='Emission Factors'!$B$3,Y40,Z40)))-((O40*Z40)+(N40*Y40))),"")</f>
        <v/>
      </c>
      <c r="AB40" s="194" t="str">
        <f t="shared" si="8"/>
        <v/>
      </c>
      <c r="AC40" s="190" t="str">
        <f t="shared" si="9"/>
        <v/>
      </c>
      <c r="AD40" s="200" t="str">
        <f t="shared" si="12"/>
        <v/>
      </c>
      <c r="AE40" s="201" t="str">
        <f t="shared" si="10"/>
        <v/>
      </c>
    </row>
    <row r="41" spans="2:31" x14ac:dyDescent="0.35">
      <c r="B41" s="240"/>
      <c r="C41" s="49"/>
      <c r="D41" s="150" t="str">
        <f t="shared" si="14"/>
        <v/>
      </c>
      <c r="E41" s="147"/>
      <c r="F41" s="122"/>
      <c r="G41" s="116"/>
      <c r="H41" s="123"/>
      <c r="I41" s="128"/>
      <c r="J41" s="117"/>
      <c r="K41" s="129"/>
      <c r="L41" s="128"/>
      <c r="M41" s="123"/>
      <c r="N41" s="133"/>
      <c r="O41" s="123"/>
      <c r="P41" s="122"/>
      <c r="Q41" s="116"/>
      <c r="R41" s="118" t="str">
        <f t="shared" si="0"/>
        <v/>
      </c>
      <c r="S41" s="135" t="str">
        <f t="shared" si="13"/>
        <v/>
      </c>
      <c r="T41" s="138" t="str">
        <f t="shared" si="1"/>
        <v/>
      </c>
      <c r="U41" s="139" t="str">
        <f t="shared" si="2"/>
        <v/>
      </c>
      <c r="V41" s="143" t="str">
        <f t="shared" si="3"/>
        <v/>
      </c>
      <c r="W41" s="142" t="str">
        <f t="shared" si="4"/>
        <v/>
      </c>
      <c r="X41" s="120" t="str">
        <f t="shared" si="5"/>
        <v/>
      </c>
      <c r="Y41" s="120" t="str">
        <f t="shared" si="6"/>
        <v/>
      </c>
      <c r="Z41" s="120" t="str">
        <f t="shared" si="7"/>
        <v/>
      </c>
      <c r="AA41" s="146" t="str">
        <f>IF(P41&lt;&gt;"",(P41+(Q41*X41)+(M41*(IF(H41='Emission Factors'!$B$3,Y41,Z41)))-((O41*Z41)+(N41*Y41))),"")</f>
        <v/>
      </c>
      <c r="AB41" s="194" t="str">
        <f t="shared" si="8"/>
        <v/>
      </c>
      <c r="AC41" s="190" t="str">
        <f t="shared" si="9"/>
        <v/>
      </c>
      <c r="AD41" s="200" t="str">
        <f t="shared" si="12"/>
        <v/>
      </c>
      <c r="AE41" s="201" t="str">
        <f t="shared" si="10"/>
        <v/>
      </c>
    </row>
    <row r="42" spans="2:31" x14ac:dyDescent="0.35">
      <c r="B42" s="240"/>
      <c r="C42" s="49"/>
      <c r="D42" s="150" t="str">
        <f t="shared" si="14"/>
        <v/>
      </c>
      <c r="E42" s="147"/>
      <c r="F42" s="122"/>
      <c r="G42" s="116"/>
      <c r="H42" s="123"/>
      <c r="I42" s="128"/>
      <c r="J42" s="117"/>
      <c r="K42" s="129"/>
      <c r="L42" s="128"/>
      <c r="M42" s="123"/>
      <c r="N42" s="133"/>
      <c r="O42" s="123"/>
      <c r="P42" s="122"/>
      <c r="Q42" s="116"/>
      <c r="R42" s="118" t="str">
        <f t="shared" si="0"/>
        <v/>
      </c>
      <c r="S42" s="135" t="str">
        <f t="shared" si="13"/>
        <v/>
      </c>
      <c r="T42" s="138" t="str">
        <f t="shared" si="1"/>
        <v/>
      </c>
      <c r="U42" s="139" t="str">
        <f t="shared" si="2"/>
        <v/>
      </c>
      <c r="V42" s="143" t="str">
        <f t="shared" si="3"/>
        <v/>
      </c>
      <c r="W42" s="142" t="str">
        <f t="shared" si="4"/>
        <v/>
      </c>
      <c r="X42" s="120" t="str">
        <f t="shared" si="5"/>
        <v/>
      </c>
      <c r="Y42" s="120" t="str">
        <f t="shared" si="6"/>
        <v/>
      </c>
      <c r="Z42" s="120" t="str">
        <f t="shared" si="7"/>
        <v/>
      </c>
      <c r="AA42" s="146" t="str">
        <f>IF(P42&lt;&gt;"",(P42+(Q42*X42)+(M42*(IF(H42='Emission Factors'!$B$3,Y42,Z42)))-((O42*Z42)+(N42*Y42))),"")</f>
        <v/>
      </c>
      <c r="AB42" s="194" t="str">
        <f t="shared" si="8"/>
        <v/>
      </c>
      <c r="AC42" s="190" t="str">
        <f t="shared" si="9"/>
        <v/>
      </c>
      <c r="AD42" s="200" t="str">
        <f t="shared" si="12"/>
        <v/>
      </c>
      <c r="AE42" s="201" t="str">
        <f t="shared" si="10"/>
        <v/>
      </c>
    </row>
    <row r="43" spans="2:31" x14ac:dyDescent="0.35">
      <c r="B43" s="240"/>
      <c r="C43" s="49"/>
      <c r="D43" s="150" t="str">
        <f t="shared" si="14"/>
        <v/>
      </c>
      <c r="E43" s="147"/>
      <c r="F43" s="122"/>
      <c r="G43" s="116"/>
      <c r="H43" s="123"/>
      <c r="I43" s="128"/>
      <c r="J43" s="117"/>
      <c r="K43" s="129"/>
      <c r="L43" s="128"/>
      <c r="M43" s="123"/>
      <c r="N43" s="133"/>
      <c r="O43" s="123"/>
      <c r="P43" s="122"/>
      <c r="Q43" s="116"/>
      <c r="R43" s="118" t="str">
        <f t="shared" si="0"/>
        <v/>
      </c>
      <c r="S43" s="135" t="str">
        <f t="shared" si="13"/>
        <v/>
      </c>
      <c r="T43" s="138" t="str">
        <f t="shared" si="1"/>
        <v/>
      </c>
      <c r="U43" s="139" t="str">
        <f t="shared" si="2"/>
        <v/>
      </c>
      <c r="V43" s="143" t="str">
        <f t="shared" si="3"/>
        <v/>
      </c>
      <c r="W43" s="142" t="str">
        <f t="shared" si="4"/>
        <v/>
      </c>
      <c r="X43" s="120" t="str">
        <f t="shared" si="5"/>
        <v/>
      </c>
      <c r="Y43" s="120" t="str">
        <f t="shared" si="6"/>
        <v/>
      </c>
      <c r="Z43" s="120" t="str">
        <f t="shared" si="7"/>
        <v/>
      </c>
      <c r="AA43" s="146" t="str">
        <f>IF(P43&lt;&gt;"",(P43+(Q43*X43)+(M43*(IF(H43='Emission Factors'!$B$3,Y43,Z43)))-((O43*Z43)+(N43*Y43))),"")</f>
        <v/>
      </c>
      <c r="AB43" s="194" t="str">
        <f t="shared" si="8"/>
        <v/>
      </c>
      <c r="AC43" s="190" t="str">
        <f t="shared" si="9"/>
        <v/>
      </c>
      <c r="AD43" s="200" t="str">
        <f t="shared" si="12"/>
        <v/>
      </c>
      <c r="AE43" s="201" t="str">
        <f t="shared" si="10"/>
        <v/>
      </c>
    </row>
    <row r="44" spans="2:31" x14ac:dyDescent="0.35">
      <c r="B44" s="240"/>
      <c r="C44" s="49"/>
      <c r="D44" s="150" t="str">
        <f t="shared" si="14"/>
        <v/>
      </c>
      <c r="E44" s="147"/>
      <c r="F44" s="122"/>
      <c r="G44" s="116"/>
      <c r="H44" s="123"/>
      <c r="I44" s="128"/>
      <c r="J44" s="117"/>
      <c r="K44" s="129"/>
      <c r="L44" s="128"/>
      <c r="M44" s="123"/>
      <c r="N44" s="133"/>
      <c r="O44" s="123"/>
      <c r="P44" s="122"/>
      <c r="Q44" s="116"/>
      <c r="R44" s="118" t="str">
        <f t="shared" si="0"/>
        <v/>
      </c>
      <c r="S44" s="135" t="str">
        <f t="shared" si="13"/>
        <v/>
      </c>
      <c r="T44" s="138" t="str">
        <f t="shared" si="1"/>
        <v/>
      </c>
      <c r="U44" s="139" t="str">
        <f t="shared" si="2"/>
        <v/>
      </c>
      <c r="V44" s="143" t="str">
        <f t="shared" si="3"/>
        <v/>
      </c>
      <c r="W44" s="142" t="str">
        <f t="shared" si="4"/>
        <v/>
      </c>
      <c r="X44" s="120" t="str">
        <f t="shared" si="5"/>
        <v/>
      </c>
      <c r="Y44" s="120" t="str">
        <f t="shared" si="6"/>
        <v/>
      </c>
      <c r="Z44" s="120" t="str">
        <f t="shared" si="7"/>
        <v/>
      </c>
      <c r="AA44" s="146" t="str">
        <f>IF(P44&lt;&gt;"",(P44+(Q44*X44)+(M44*(IF(H44='Emission Factors'!$B$3,Y44,Z44)))-((O44*Z44)+(N44*Y44))),"")</f>
        <v/>
      </c>
      <c r="AB44" s="194" t="str">
        <f t="shared" si="8"/>
        <v/>
      </c>
      <c r="AC44" s="190" t="str">
        <f t="shared" si="9"/>
        <v/>
      </c>
      <c r="AD44" s="200" t="str">
        <f t="shared" si="12"/>
        <v/>
      </c>
      <c r="AE44" s="201" t="str">
        <f t="shared" si="10"/>
        <v/>
      </c>
    </row>
    <row r="45" spans="2:31" x14ac:dyDescent="0.35">
      <c r="B45" s="240"/>
      <c r="C45" s="49"/>
      <c r="D45" s="150" t="str">
        <f t="shared" si="14"/>
        <v/>
      </c>
      <c r="E45" s="147"/>
      <c r="F45" s="122"/>
      <c r="G45" s="116"/>
      <c r="H45" s="123"/>
      <c r="I45" s="128"/>
      <c r="J45" s="117"/>
      <c r="K45" s="129"/>
      <c r="L45" s="128"/>
      <c r="M45" s="123"/>
      <c r="N45" s="133"/>
      <c r="O45" s="123"/>
      <c r="P45" s="122"/>
      <c r="Q45" s="116"/>
      <c r="R45" s="118" t="str">
        <f t="shared" si="0"/>
        <v/>
      </c>
      <c r="S45" s="135" t="str">
        <f t="shared" si="13"/>
        <v/>
      </c>
      <c r="T45" s="138" t="str">
        <f t="shared" si="1"/>
        <v/>
      </c>
      <c r="U45" s="139" t="str">
        <f t="shared" si="2"/>
        <v/>
      </c>
      <c r="V45" s="143" t="str">
        <f t="shared" si="3"/>
        <v/>
      </c>
      <c r="W45" s="142" t="str">
        <f t="shared" si="4"/>
        <v/>
      </c>
      <c r="X45" s="120" t="str">
        <f t="shared" si="5"/>
        <v/>
      </c>
      <c r="Y45" s="120" t="str">
        <f t="shared" si="6"/>
        <v/>
      </c>
      <c r="Z45" s="120" t="str">
        <f t="shared" si="7"/>
        <v/>
      </c>
      <c r="AA45" s="146" t="str">
        <f>IF(P45&lt;&gt;"",(P45+(Q45*X45)+(M45*(IF(H45='Emission Factors'!$B$3,Y45,Z45)))-((O45*Z45)+(N45*Y45))),"")</f>
        <v/>
      </c>
      <c r="AB45" s="194" t="str">
        <f t="shared" si="8"/>
        <v/>
      </c>
      <c r="AC45" s="190" t="str">
        <f t="shared" si="9"/>
        <v/>
      </c>
      <c r="AD45" s="200" t="str">
        <f t="shared" si="12"/>
        <v/>
      </c>
      <c r="AE45" s="201" t="str">
        <f t="shared" si="10"/>
        <v/>
      </c>
    </row>
    <row r="46" spans="2:31" x14ac:dyDescent="0.35">
      <c r="B46" s="240"/>
      <c r="C46" s="49"/>
      <c r="D46" s="150" t="str">
        <f t="shared" si="14"/>
        <v/>
      </c>
      <c r="E46" s="147"/>
      <c r="F46" s="122"/>
      <c r="G46" s="116"/>
      <c r="H46" s="123"/>
      <c r="I46" s="128"/>
      <c r="J46" s="117"/>
      <c r="K46" s="129"/>
      <c r="L46" s="128"/>
      <c r="M46" s="123"/>
      <c r="N46" s="133"/>
      <c r="O46" s="123"/>
      <c r="P46" s="122"/>
      <c r="Q46" s="116"/>
      <c r="R46" s="118" t="str">
        <f t="shared" ref="R46:R76" si="15">IF(E46&lt;&gt;"",5%,"")</f>
        <v/>
      </c>
      <c r="S46" s="135" t="str">
        <f t="shared" si="13"/>
        <v/>
      </c>
      <c r="T46" s="138" t="str">
        <f t="shared" ref="T46:T76" si="16">IF(E46&lt;&gt;"",3.5%,"")</f>
        <v/>
      </c>
      <c r="U46" s="139" t="str">
        <f t="shared" ref="U46:U76" si="17">IF(E46&lt;&gt;"",3.5%,"")</f>
        <v/>
      </c>
      <c r="V46" s="143" t="str">
        <f t="shared" ref="V46:V76" si="18">IF(P46&lt;&gt;"",AA46/X46,"")</f>
        <v/>
      </c>
      <c r="W46" s="142" t="str">
        <f t="shared" ref="W46:W76" si="19">IF(R46&lt;&gt;"",(1+R46)^(-S46),"")</f>
        <v/>
      </c>
      <c r="X46" s="120" t="str">
        <f t="shared" ref="X46:X76" si="20">IF(R46&lt;&gt;"",(1-(1+R46)^(-S46))/R46,"")</f>
        <v/>
      </c>
      <c r="Y46" s="120" t="str">
        <f t="shared" ref="Y46:Y76" si="21">IF(R46&lt;&gt;"",(1-((1+T46)/(1+R46))^S46)/(R46-T46),"")</f>
        <v/>
      </c>
      <c r="Z46" s="120" t="str">
        <f t="shared" ref="Z46:Z76" si="22">IF(R46&lt;&gt;"",(1-((1+U46)/(1+R46))^S46)/(R46-U46),"")</f>
        <v/>
      </c>
      <c r="AA46" s="146" t="str">
        <f>IF(P46&lt;&gt;"",(P46+(Q46*X46)+(M46*(IF(H46='Emission Factors'!$B$3,Y46,Z46)))-((O46*Z46)+(N46*Y46))),"")</f>
        <v/>
      </c>
      <c r="AB46" s="194" t="str">
        <f t="shared" ref="AB46:AB76" si="23">IF(OR(I46&lt;&gt;"",J46&lt;&gt;"",K46&lt;&gt;"",L46&lt;&gt;""),((I46*0.00341214)+J46+K46-IF(H46="Electricity",L46*0.00341214,L46)),"")</f>
        <v/>
      </c>
      <c r="AC46" s="190" t="str">
        <f t="shared" ref="AC46:AC76" si="24">IF(AND(AB46&lt;&gt;"",AB46&gt;0),V46/AB46,"")</f>
        <v/>
      </c>
      <c r="AD46" s="200" t="str">
        <f t="shared" si="12"/>
        <v/>
      </c>
      <c r="AE46" s="201" t="str">
        <f t="shared" ref="AE46:AE76" si="25">IF(AND(AD46&lt;&gt;"",AD46&gt;0),V46/AD46,"")</f>
        <v/>
      </c>
    </row>
    <row r="47" spans="2:31" x14ac:dyDescent="0.35">
      <c r="B47" s="240"/>
      <c r="C47" s="49"/>
      <c r="D47" s="150" t="str">
        <f t="shared" si="14"/>
        <v/>
      </c>
      <c r="E47" s="147"/>
      <c r="F47" s="122"/>
      <c r="G47" s="116"/>
      <c r="H47" s="123"/>
      <c r="I47" s="128"/>
      <c r="J47" s="117"/>
      <c r="K47" s="129"/>
      <c r="L47" s="128"/>
      <c r="M47" s="123"/>
      <c r="N47" s="133"/>
      <c r="O47" s="123"/>
      <c r="P47" s="122"/>
      <c r="Q47" s="116"/>
      <c r="R47" s="118" t="str">
        <f t="shared" si="15"/>
        <v/>
      </c>
      <c r="S47" s="135" t="str">
        <f t="shared" si="13"/>
        <v/>
      </c>
      <c r="T47" s="138" t="str">
        <f t="shared" si="16"/>
        <v/>
      </c>
      <c r="U47" s="139" t="str">
        <f t="shared" si="17"/>
        <v/>
      </c>
      <c r="V47" s="143" t="str">
        <f t="shared" si="18"/>
        <v/>
      </c>
      <c r="W47" s="142" t="str">
        <f t="shared" si="19"/>
        <v/>
      </c>
      <c r="X47" s="120" t="str">
        <f t="shared" si="20"/>
        <v/>
      </c>
      <c r="Y47" s="120" t="str">
        <f t="shared" si="21"/>
        <v/>
      </c>
      <c r="Z47" s="120" t="str">
        <f t="shared" si="22"/>
        <v/>
      </c>
      <c r="AA47" s="146" t="str">
        <f>IF(P47&lt;&gt;"",(P47+(Q47*X47)+(M47*(IF(H47='Emission Factors'!$B$3,Y47,Z47)))-((O47*Z47)+(N47*Y47))),"")</f>
        <v/>
      </c>
      <c r="AB47" s="194" t="str">
        <f t="shared" si="23"/>
        <v/>
      </c>
      <c r="AC47" s="190" t="str">
        <f t="shared" si="24"/>
        <v/>
      </c>
      <c r="AD47" s="200" t="str">
        <f t="shared" si="12"/>
        <v/>
      </c>
      <c r="AE47" s="201" t="str">
        <f t="shared" si="25"/>
        <v/>
      </c>
    </row>
    <row r="48" spans="2:31" x14ac:dyDescent="0.35">
      <c r="B48" s="240"/>
      <c r="C48" s="49"/>
      <c r="D48" s="150" t="str">
        <f t="shared" si="14"/>
        <v/>
      </c>
      <c r="E48" s="147"/>
      <c r="F48" s="122"/>
      <c r="G48" s="116"/>
      <c r="H48" s="123"/>
      <c r="I48" s="128"/>
      <c r="J48" s="117"/>
      <c r="K48" s="129"/>
      <c r="L48" s="128"/>
      <c r="M48" s="123"/>
      <c r="N48" s="133"/>
      <c r="O48" s="123"/>
      <c r="P48" s="122"/>
      <c r="Q48" s="116"/>
      <c r="R48" s="118" t="str">
        <f t="shared" si="15"/>
        <v/>
      </c>
      <c r="S48" s="135" t="str">
        <f t="shared" si="13"/>
        <v/>
      </c>
      <c r="T48" s="138" t="str">
        <f t="shared" si="16"/>
        <v/>
      </c>
      <c r="U48" s="139" t="str">
        <f t="shared" si="17"/>
        <v/>
      </c>
      <c r="V48" s="143" t="str">
        <f t="shared" si="18"/>
        <v/>
      </c>
      <c r="W48" s="142" t="str">
        <f t="shared" si="19"/>
        <v/>
      </c>
      <c r="X48" s="120" t="str">
        <f t="shared" si="20"/>
        <v/>
      </c>
      <c r="Y48" s="120" t="str">
        <f t="shared" si="21"/>
        <v/>
      </c>
      <c r="Z48" s="120" t="str">
        <f t="shared" si="22"/>
        <v/>
      </c>
      <c r="AA48" s="146" t="str">
        <f>IF(P48&lt;&gt;"",(P48+(Q48*X48)+(M48*(IF(H48='Emission Factors'!$B$3,Y48,Z48)))-((O48*Z48)+(N48*Y48))),"")</f>
        <v/>
      </c>
      <c r="AB48" s="194" t="str">
        <f t="shared" si="23"/>
        <v/>
      </c>
      <c r="AC48" s="190" t="str">
        <f t="shared" si="24"/>
        <v/>
      </c>
      <c r="AD48" s="200" t="str">
        <f t="shared" si="12"/>
        <v/>
      </c>
      <c r="AE48" s="201" t="str">
        <f t="shared" si="25"/>
        <v/>
      </c>
    </row>
    <row r="49" spans="2:31" x14ac:dyDescent="0.35">
      <c r="B49" s="240"/>
      <c r="C49" s="49"/>
      <c r="D49" s="150" t="str">
        <f t="shared" si="14"/>
        <v/>
      </c>
      <c r="E49" s="147"/>
      <c r="F49" s="122"/>
      <c r="G49" s="116"/>
      <c r="H49" s="123"/>
      <c r="I49" s="128"/>
      <c r="J49" s="117"/>
      <c r="K49" s="129"/>
      <c r="L49" s="128"/>
      <c r="M49" s="123"/>
      <c r="N49" s="133"/>
      <c r="O49" s="123"/>
      <c r="P49" s="122"/>
      <c r="Q49" s="116"/>
      <c r="R49" s="118" t="str">
        <f t="shared" si="15"/>
        <v/>
      </c>
      <c r="S49" s="135" t="str">
        <f t="shared" si="13"/>
        <v/>
      </c>
      <c r="T49" s="138" t="str">
        <f t="shared" si="16"/>
        <v/>
      </c>
      <c r="U49" s="139" t="str">
        <f t="shared" si="17"/>
        <v/>
      </c>
      <c r="V49" s="143" t="str">
        <f t="shared" si="18"/>
        <v/>
      </c>
      <c r="W49" s="142" t="str">
        <f t="shared" si="19"/>
        <v/>
      </c>
      <c r="X49" s="120" t="str">
        <f t="shared" si="20"/>
        <v/>
      </c>
      <c r="Y49" s="120" t="str">
        <f t="shared" si="21"/>
        <v/>
      </c>
      <c r="Z49" s="120" t="str">
        <f t="shared" si="22"/>
        <v/>
      </c>
      <c r="AA49" s="146" t="str">
        <f>IF(P49&lt;&gt;"",(P49+(Q49*X49)+(M49*(IF(H49='Emission Factors'!$B$3,Y49,Z49)))-((O49*Z49)+(N49*Y49))),"")</f>
        <v/>
      </c>
      <c r="AB49" s="194" t="str">
        <f t="shared" si="23"/>
        <v/>
      </c>
      <c r="AC49" s="190" t="str">
        <f t="shared" si="24"/>
        <v/>
      </c>
      <c r="AD49" s="200" t="str">
        <f t="shared" si="12"/>
        <v/>
      </c>
      <c r="AE49" s="201" t="str">
        <f t="shared" si="25"/>
        <v/>
      </c>
    </row>
    <row r="50" spans="2:31" x14ac:dyDescent="0.35">
      <c r="B50" s="240"/>
      <c r="C50" s="49"/>
      <c r="D50" s="150" t="str">
        <f t="shared" si="14"/>
        <v/>
      </c>
      <c r="E50" s="147"/>
      <c r="F50" s="122"/>
      <c r="G50" s="116"/>
      <c r="H50" s="123"/>
      <c r="I50" s="128"/>
      <c r="J50" s="117"/>
      <c r="K50" s="129"/>
      <c r="L50" s="128"/>
      <c r="M50" s="123"/>
      <c r="N50" s="133"/>
      <c r="O50" s="123"/>
      <c r="P50" s="122"/>
      <c r="Q50" s="116"/>
      <c r="R50" s="118" t="str">
        <f t="shared" si="15"/>
        <v/>
      </c>
      <c r="S50" s="135" t="str">
        <f t="shared" si="13"/>
        <v/>
      </c>
      <c r="T50" s="138" t="str">
        <f t="shared" si="16"/>
        <v/>
      </c>
      <c r="U50" s="139" t="str">
        <f t="shared" si="17"/>
        <v/>
      </c>
      <c r="V50" s="143" t="str">
        <f t="shared" si="18"/>
        <v/>
      </c>
      <c r="W50" s="142" t="str">
        <f t="shared" si="19"/>
        <v/>
      </c>
      <c r="X50" s="120" t="str">
        <f t="shared" si="20"/>
        <v/>
      </c>
      <c r="Y50" s="120" t="str">
        <f t="shared" si="21"/>
        <v/>
      </c>
      <c r="Z50" s="120" t="str">
        <f t="shared" si="22"/>
        <v/>
      </c>
      <c r="AA50" s="146" t="str">
        <f>IF(P50&lt;&gt;"",(P50+(Q50*X50)+(M50*(IF(H50='Emission Factors'!$B$3,Y50,Z50)))-((O50*Z50)+(N50*Y50))),"")</f>
        <v/>
      </c>
      <c r="AB50" s="194" t="str">
        <f t="shared" si="23"/>
        <v/>
      </c>
      <c r="AC50" s="190" t="str">
        <f t="shared" si="24"/>
        <v/>
      </c>
      <c r="AD50" s="200" t="str">
        <f t="shared" si="12"/>
        <v/>
      </c>
      <c r="AE50" s="201" t="str">
        <f t="shared" si="25"/>
        <v/>
      </c>
    </row>
    <row r="51" spans="2:31" x14ac:dyDescent="0.35">
      <c r="B51" s="240"/>
      <c r="C51" s="49"/>
      <c r="D51" s="150" t="str">
        <f t="shared" si="14"/>
        <v/>
      </c>
      <c r="E51" s="147"/>
      <c r="F51" s="122"/>
      <c r="G51" s="116"/>
      <c r="H51" s="123"/>
      <c r="I51" s="128"/>
      <c r="J51" s="117"/>
      <c r="K51" s="129"/>
      <c r="L51" s="128"/>
      <c r="M51" s="123"/>
      <c r="N51" s="133"/>
      <c r="O51" s="123"/>
      <c r="P51" s="122"/>
      <c r="Q51" s="116"/>
      <c r="R51" s="118" t="str">
        <f t="shared" si="15"/>
        <v/>
      </c>
      <c r="S51" s="135" t="str">
        <f t="shared" ref="S51:S76" si="26">IF(E51&lt;&gt;"",10,"")</f>
        <v/>
      </c>
      <c r="T51" s="138" t="str">
        <f t="shared" si="16"/>
        <v/>
      </c>
      <c r="U51" s="139" t="str">
        <f t="shared" si="17"/>
        <v/>
      </c>
      <c r="V51" s="143" t="str">
        <f t="shared" si="18"/>
        <v/>
      </c>
      <c r="W51" s="142" t="str">
        <f t="shared" si="19"/>
        <v/>
      </c>
      <c r="X51" s="120" t="str">
        <f t="shared" si="20"/>
        <v/>
      </c>
      <c r="Y51" s="120" t="str">
        <f t="shared" si="21"/>
        <v/>
      </c>
      <c r="Z51" s="120" t="str">
        <f t="shared" si="22"/>
        <v/>
      </c>
      <c r="AA51" s="146" t="str">
        <f>IF(P51&lt;&gt;"",(P51+(Q51*X51)+(M51*(IF(H51='Emission Factors'!$B$3,Y51,Z51)))-((O51*Z51)+(N51*Y51))),"")</f>
        <v/>
      </c>
      <c r="AB51" s="194" t="str">
        <f t="shared" si="23"/>
        <v/>
      </c>
      <c r="AC51" s="190" t="str">
        <f t="shared" si="24"/>
        <v/>
      </c>
      <c r="AD51" s="200" t="str">
        <f t="shared" si="12"/>
        <v/>
      </c>
      <c r="AE51" s="201" t="str">
        <f t="shared" si="25"/>
        <v/>
      </c>
    </row>
    <row r="52" spans="2:31" x14ac:dyDescent="0.35">
      <c r="B52" s="240"/>
      <c r="C52" s="49"/>
      <c r="D52" s="150" t="str">
        <f t="shared" si="14"/>
        <v/>
      </c>
      <c r="E52" s="147"/>
      <c r="F52" s="122"/>
      <c r="G52" s="116"/>
      <c r="H52" s="123"/>
      <c r="I52" s="128"/>
      <c r="J52" s="117"/>
      <c r="K52" s="129"/>
      <c r="L52" s="128"/>
      <c r="M52" s="123"/>
      <c r="N52" s="133"/>
      <c r="O52" s="123"/>
      <c r="P52" s="122"/>
      <c r="Q52" s="116"/>
      <c r="R52" s="118" t="str">
        <f t="shared" si="15"/>
        <v/>
      </c>
      <c r="S52" s="135" t="str">
        <f t="shared" si="26"/>
        <v/>
      </c>
      <c r="T52" s="138" t="str">
        <f t="shared" si="16"/>
        <v/>
      </c>
      <c r="U52" s="139" t="str">
        <f t="shared" si="17"/>
        <v/>
      </c>
      <c r="V52" s="143" t="str">
        <f t="shared" si="18"/>
        <v/>
      </c>
      <c r="W52" s="142" t="str">
        <f t="shared" si="19"/>
        <v/>
      </c>
      <c r="X52" s="120" t="str">
        <f t="shared" si="20"/>
        <v/>
      </c>
      <c r="Y52" s="120" t="str">
        <f t="shared" si="21"/>
        <v/>
      </c>
      <c r="Z52" s="120" t="str">
        <f t="shared" si="22"/>
        <v/>
      </c>
      <c r="AA52" s="146" t="str">
        <f>IF(P52&lt;&gt;"",(P52+(Q52*X52)+(M52*(IF(H52='Emission Factors'!$B$3,Y52,Z52)))-((O52*Z52)+(N52*Y52))),"")</f>
        <v/>
      </c>
      <c r="AB52" s="194" t="str">
        <f t="shared" si="23"/>
        <v/>
      </c>
      <c r="AC52" s="190" t="str">
        <f t="shared" si="24"/>
        <v/>
      </c>
      <c r="AD52" s="200" t="str">
        <f t="shared" si="12"/>
        <v/>
      </c>
      <c r="AE52" s="201" t="str">
        <f t="shared" si="25"/>
        <v/>
      </c>
    </row>
    <row r="53" spans="2:31" x14ac:dyDescent="0.35">
      <c r="B53" s="240"/>
      <c r="C53" s="49"/>
      <c r="D53" s="150" t="str">
        <f t="shared" si="14"/>
        <v/>
      </c>
      <c r="E53" s="147"/>
      <c r="F53" s="122"/>
      <c r="G53" s="116"/>
      <c r="H53" s="123"/>
      <c r="I53" s="128"/>
      <c r="J53" s="117"/>
      <c r="K53" s="129"/>
      <c r="L53" s="128"/>
      <c r="M53" s="123"/>
      <c r="N53" s="133"/>
      <c r="O53" s="123"/>
      <c r="P53" s="122"/>
      <c r="Q53" s="116"/>
      <c r="R53" s="118" t="str">
        <f t="shared" si="15"/>
        <v/>
      </c>
      <c r="S53" s="135" t="str">
        <f t="shared" si="26"/>
        <v/>
      </c>
      <c r="T53" s="138" t="str">
        <f t="shared" si="16"/>
        <v/>
      </c>
      <c r="U53" s="139" t="str">
        <f t="shared" si="17"/>
        <v/>
      </c>
      <c r="V53" s="143" t="str">
        <f t="shared" si="18"/>
        <v/>
      </c>
      <c r="W53" s="142" t="str">
        <f t="shared" si="19"/>
        <v/>
      </c>
      <c r="X53" s="120" t="str">
        <f t="shared" si="20"/>
        <v/>
      </c>
      <c r="Y53" s="120" t="str">
        <f t="shared" si="21"/>
        <v/>
      </c>
      <c r="Z53" s="120" t="str">
        <f t="shared" si="22"/>
        <v/>
      </c>
      <c r="AA53" s="146" t="str">
        <f>IF(P53&lt;&gt;"",(P53+(Q53*X53)+(M53*(IF(H53='Emission Factors'!$B$3,Y53,Z53)))-((O53*Z53)+(N53*Y53))),"")</f>
        <v/>
      </c>
      <c r="AB53" s="194" t="str">
        <f t="shared" si="23"/>
        <v/>
      </c>
      <c r="AC53" s="190" t="str">
        <f t="shared" si="24"/>
        <v/>
      </c>
      <c r="AD53" s="200" t="str">
        <f t="shared" si="12"/>
        <v/>
      </c>
      <c r="AE53" s="201" t="str">
        <f t="shared" si="25"/>
        <v/>
      </c>
    </row>
    <row r="54" spans="2:31" x14ac:dyDescent="0.35">
      <c r="B54" s="240"/>
      <c r="C54" s="49"/>
      <c r="D54" s="150" t="str">
        <f t="shared" si="14"/>
        <v/>
      </c>
      <c r="E54" s="147"/>
      <c r="F54" s="122"/>
      <c r="G54" s="116"/>
      <c r="H54" s="123"/>
      <c r="I54" s="128"/>
      <c r="J54" s="117"/>
      <c r="K54" s="129"/>
      <c r="L54" s="128"/>
      <c r="M54" s="123"/>
      <c r="N54" s="133"/>
      <c r="O54" s="123"/>
      <c r="P54" s="122"/>
      <c r="Q54" s="116"/>
      <c r="R54" s="118" t="str">
        <f t="shared" si="15"/>
        <v/>
      </c>
      <c r="S54" s="135" t="str">
        <f t="shared" si="26"/>
        <v/>
      </c>
      <c r="T54" s="138" t="str">
        <f t="shared" si="16"/>
        <v/>
      </c>
      <c r="U54" s="139" t="str">
        <f t="shared" si="17"/>
        <v/>
      </c>
      <c r="V54" s="143" t="str">
        <f t="shared" si="18"/>
        <v/>
      </c>
      <c r="W54" s="142" t="str">
        <f t="shared" si="19"/>
        <v/>
      </c>
      <c r="X54" s="120" t="str">
        <f t="shared" si="20"/>
        <v/>
      </c>
      <c r="Y54" s="120" t="str">
        <f t="shared" si="21"/>
        <v/>
      </c>
      <c r="Z54" s="120" t="str">
        <f t="shared" si="22"/>
        <v/>
      </c>
      <c r="AA54" s="146" t="str">
        <f>IF(P54&lt;&gt;"",(P54+(Q54*X54)+(M54*(IF(H54='Emission Factors'!$B$3,Y54,Z54)))-((O54*Z54)+(N54*Y54))),"")</f>
        <v/>
      </c>
      <c r="AB54" s="194" t="str">
        <f t="shared" si="23"/>
        <v/>
      </c>
      <c r="AC54" s="190" t="str">
        <f t="shared" si="24"/>
        <v/>
      </c>
      <c r="AD54" s="200" t="str">
        <f t="shared" si="12"/>
        <v/>
      </c>
      <c r="AE54" s="201" t="str">
        <f t="shared" si="25"/>
        <v/>
      </c>
    </row>
    <row r="55" spans="2:31" x14ac:dyDescent="0.35">
      <c r="B55" s="240"/>
      <c r="C55" s="49"/>
      <c r="D55" s="150" t="str">
        <f t="shared" si="14"/>
        <v/>
      </c>
      <c r="E55" s="147"/>
      <c r="F55" s="122"/>
      <c r="G55" s="116"/>
      <c r="H55" s="123"/>
      <c r="I55" s="128"/>
      <c r="J55" s="117"/>
      <c r="K55" s="129"/>
      <c r="L55" s="128"/>
      <c r="M55" s="123"/>
      <c r="N55" s="133"/>
      <c r="O55" s="123"/>
      <c r="P55" s="122"/>
      <c r="Q55" s="116"/>
      <c r="R55" s="118" t="str">
        <f t="shared" si="15"/>
        <v/>
      </c>
      <c r="S55" s="135" t="str">
        <f t="shared" si="26"/>
        <v/>
      </c>
      <c r="T55" s="138" t="str">
        <f t="shared" si="16"/>
        <v/>
      </c>
      <c r="U55" s="139" t="str">
        <f t="shared" si="17"/>
        <v/>
      </c>
      <c r="V55" s="143" t="str">
        <f t="shared" si="18"/>
        <v/>
      </c>
      <c r="W55" s="142" t="str">
        <f t="shared" si="19"/>
        <v/>
      </c>
      <c r="X55" s="120" t="str">
        <f t="shared" si="20"/>
        <v/>
      </c>
      <c r="Y55" s="120" t="str">
        <f t="shared" si="21"/>
        <v/>
      </c>
      <c r="Z55" s="120" t="str">
        <f t="shared" si="22"/>
        <v/>
      </c>
      <c r="AA55" s="146" t="str">
        <f>IF(P55&lt;&gt;"",(P55+(Q55*X55)+(M55*(IF(H55='Emission Factors'!$B$3,Y55,Z55)))-((O55*Z55)+(N55*Y55))),"")</f>
        <v/>
      </c>
      <c r="AB55" s="194" t="str">
        <f t="shared" si="23"/>
        <v/>
      </c>
      <c r="AC55" s="190" t="str">
        <f t="shared" si="24"/>
        <v/>
      </c>
      <c r="AD55" s="200" t="str">
        <f t="shared" si="12"/>
        <v/>
      </c>
      <c r="AE55" s="201" t="str">
        <f t="shared" si="25"/>
        <v/>
      </c>
    </row>
    <row r="56" spans="2:31" x14ac:dyDescent="0.35">
      <c r="B56" s="240"/>
      <c r="C56" s="49"/>
      <c r="D56" s="150" t="str">
        <f t="shared" si="14"/>
        <v/>
      </c>
      <c r="E56" s="147"/>
      <c r="F56" s="122"/>
      <c r="G56" s="116"/>
      <c r="H56" s="123"/>
      <c r="I56" s="128"/>
      <c r="J56" s="117"/>
      <c r="K56" s="129"/>
      <c r="L56" s="128"/>
      <c r="M56" s="123"/>
      <c r="N56" s="133"/>
      <c r="O56" s="123"/>
      <c r="P56" s="122"/>
      <c r="Q56" s="116"/>
      <c r="R56" s="118" t="str">
        <f t="shared" si="15"/>
        <v/>
      </c>
      <c r="S56" s="135" t="str">
        <f t="shared" si="26"/>
        <v/>
      </c>
      <c r="T56" s="138" t="str">
        <f t="shared" si="16"/>
        <v/>
      </c>
      <c r="U56" s="139" t="str">
        <f t="shared" si="17"/>
        <v/>
      </c>
      <c r="V56" s="143" t="str">
        <f t="shared" si="18"/>
        <v/>
      </c>
      <c r="W56" s="142" t="str">
        <f t="shared" si="19"/>
        <v/>
      </c>
      <c r="X56" s="120" t="str">
        <f t="shared" si="20"/>
        <v/>
      </c>
      <c r="Y56" s="120" t="str">
        <f t="shared" si="21"/>
        <v/>
      </c>
      <c r="Z56" s="120" t="str">
        <f t="shared" si="22"/>
        <v/>
      </c>
      <c r="AA56" s="146" t="str">
        <f>IF(P56&lt;&gt;"",(P56+(Q56*X56)+(M56*(IF(H56='Emission Factors'!$B$3,Y56,Z56)))-((O56*Z56)+(N56*Y56))),"")</f>
        <v/>
      </c>
      <c r="AB56" s="194" t="str">
        <f t="shared" si="23"/>
        <v/>
      </c>
      <c r="AC56" s="190" t="str">
        <f t="shared" si="24"/>
        <v/>
      </c>
      <c r="AD56" s="200" t="str">
        <f t="shared" si="12"/>
        <v/>
      </c>
      <c r="AE56" s="201" t="str">
        <f t="shared" si="25"/>
        <v/>
      </c>
    </row>
    <row r="57" spans="2:31" x14ac:dyDescent="0.35">
      <c r="B57" s="240"/>
      <c r="C57" s="49"/>
      <c r="D57" s="150" t="str">
        <f t="shared" si="14"/>
        <v/>
      </c>
      <c r="E57" s="147"/>
      <c r="F57" s="122"/>
      <c r="G57" s="116"/>
      <c r="H57" s="123"/>
      <c r="I57" s="128"/>
      <c r="J57" s="117"/>
      <c r="K57" s="129"/>
      <c r="L57" s="128"/>
      <c r="M57" s="123"/>
      <c r="N57" s="133"/>
      <c r="O57" s="123"/>
      <c r="P57" s="122"/>
      <c r="Q57" s="116"/>
      <c r="R57" s="118" t="str">
        <f t="shared" si="15"/>
        <v/>
      </c>
      <c r="S57" s="135" t="str">
        <f t="shared" si="26"/>
        <v/>
      </c>
      <c r="T57" s="138" t="str">
        <f t="shared" si="16"/>
        <v/>
      </c>
      <c r="U57" s="139" t="str">
        <f t="shared" si="17"/>
        <v/>
      </c>
      <c r="V57" s="143" t="str">
        <f t="shared" si="18"/>
        <v/>
      </c>
      <c r="W57" s="142" t="str">
        <f t="shared" si="19"/>
        <v/>
      </c>
      <c r="X57" s="120" t="str">
        <f t="shared" si="20"/>
        <v/>
      </c>
      <c r="Y57" s="120" t="str">
        <f t="shared" si="21"/>
        <v/>
      </c>
      <c r="Z57" s="120" t="str">
        <f t="shared" si="22"/>
        <v/>
      </c>
      <c r="AA57" s="146" t="str">
        <f>IF(P57&lt;&gt;"",(P57+(Q57*X57)+(M57*(IF(H57='Emission Factors'!$B$3,Y57,Z57)))-((O57*Z57)+(N57*Y57))),"")</f>
        <v/>
      </c>
      <c r="AB57" s="194" t="str">
        <f t="shared" si="23"/>
        <v/>
      </c>
      <c r="AC57" s="190" t="str">
        <f t="shared" si="24"/>
        <v/>
      </c>
      <c r="AD57" s="200" t="str">
        <f t="shared" si="12"/>
        <v/>
      </c>
      <c r="AE57" s="201" t="str">
        <f t="shared" si="25"/>
        <v/>
      </c>
    </row>
    <row r="58" spans="2:31" x14ac:dyDescent="0.35">
      <c r="B58" s="240"/>
      <c r="C58" s="49"/>
      <c r="D58" s="150" t="str">
        <f t="shared" si="14"/>
        <v/>
      </c>
      <c r="E58" s="147"/>
      <c r="F58" s="122"/>
      <c r="G58" s="116"/>
      <c r="H58" s="123"/>
      <c r="I58" s="128"/>
      <c r="J58" s="117"/>
      <c r="K58" s="129"/>
      <c r="L58" s="128"/>
      <c r="M58" s="123"/>
      <c r="N58" s="133"/>
      <c r="O58" s="123"/>
      <c r="P58" s="122"/>
      <c r="Q58" s="116"/>
      <c r="R58" s="118" t="str">
        <f t="shared" si="15"/>
        <v/>
      </c>
      <c r="S58" s="135" t="str">
        <f t="shared" si="26"/>
        <v/>
      </c>
      <c r="T58" s="138" t="str">
        <f t="shared" si="16"/>
        <v/>
      </c>
      <c r="U58" s="139" t="str">
        <f t="shared" si="17"/>
        <v/>
      </c>
      <c r="V58" s="143" t="str">
        <f t="shared" si="18"/>
        <v/>
      </c>
      <c r="W58" s="142" t="str">
        <f t="shared" si="19"/>
        <v/>
      </c>
      <c r="X58" s="120" t="str">
        <f t="shared" si="20"/>
        <v/>
      </c>
      <c r="Y58" s="120" t="str">
        <f t="shared" si="21"/>
        <v/>
      </c>
      <c r="Z58" s="120" t="str">
        <f t="shared" si="22"/>
        <v/>
      </c>
      <c r="AA58" s="146" t="str">
        <f>IF(P58&lt;&gt;"",(P58+(Q58*X58)+(M58*(IF(H58='Emission Factors'!$B$3,Y58,Z58)))-((O58*Z58)+(N58*Y58))),"")</f>
        <v/>
      </c>
      <c r="AB58" s="194" t="str">
        <f t="shared" si="23"/>
        <v/>
      </c>
      <c r="AC58" s="190" t="str">
        <f t="shared" si="24"/>
        <v/>
      </c>
      <c r="AD58" s="200" t="str">
        <f t="shared" si="12"/>
        <v/>
      </c>
      <c r="AE58" s="201" t="str">
        <f t="shared" si="25"/>
        <v/>
      </c>
    </row>
    <row r="59" spans="2:31" x14ac:dyDescent="0.35">
      <c r="B59" s="240"/>
      <c r="C59" s="49"/>
      <c r="D59" s="150" t="str">
        <f t="shared" si="14"/>
        <v/>
      </c>
      <c r="E59" s="147"/>
      <c r="F59" s="122"/>
      <c r="G59" s="116"/>
      <c r="H59" s="123"/>
      <c r="I59" s="128"/>
      <c r="J59" s="117"/>
      <c r="K59" s="129"/>
      <c r="L59" s="128"/>
      <c r="M59" s="123"/>
      <c r="N59" s="133"/>
      <c r="O59" s="123"/>
      <c r="P59" s="122"/>
      <c r="Q59" s="116"/>
      <c r="R59" s="118" t="str">
        <f t="shared" si="15"/>
        <v/>
      </c>
      <c r="S59" s="135" t="str">
        <f t="shared" si="26"/>
        <v/>
      </c>
      <c r="T59" s="138" t="str">
        <f t="shared" si="16"/>
        <v/>
      </c>
      <c r="U59" s="139" t="str">
        <f t="shared" si="17"/>
        <v/>
      </c>
      <c r="V59" s="143" t="str">
        <f t="shared" si="18"/>
        <v/>
      </c>
      <c r="W59" s="142" t="str">
        <f t="shared" si="19"/>
        <v/>
      </c>
      <c r="X59" s="120" t="str">
        <f t="shared" si="20"/>
        <v/>
      </c>
      <c r="Y59" s="120" t="str">
        <f t="shared" si="21"/>
        <v/>
      </c>
      <c r="Z59" s="120" t="str">
        <f t="shared" si="22"/>
        <v/>
      </c>
      <c r="AA59" s="146" t="str">
        <f>IF(P59&lt;&gt;"",(P59+(Q59*X59)+(M59*(IF(H59='Emission Factors'!$B$3,Y59,Z59)))-((O59*Z59)+(N59*Y59))),"")</f>
        <v/>
      </c>
      <c r="AB59" s="194" t="str">
        <f t="shared" si="23"/>
        <v/>
      </c>
      <c r="AC59" s="190" t="str">
        <f t="shared" si="24"/>
        <v/>
      </c>
      <c r="AD59" s="200" t="str">
        <f t="shared" si="12"/>
        <v/>
      </c>
      <c r="AE59" s="201" t="str">
        <f t="shared" si="25"/>
        <v/>
      </c>
    </row>
    <row r="60" spans="2:31" x14ac:dyDescent="0.35">
      <c r="B60" s="240"/>
      <c r="C60" s="49"/>
      <c r="D60" s="150" t="str">
        <f t="shared" si="14"/>
        <v/>
      </c>
      <c r="E60" s="147"/>
      <c r="F60" s="122"/>
      <c r="G60" s="116"/>
      <c r="H60" s="123"/>
      <c r="I60" s="128"/>
      <c r="J60" s="117"/>
      <c r="K60" s="129"/>
      <c r="L60" s="128"/>
      <c r="M60" s="123"/>
      <c r="N60" s="133"/>
      <c r="O60" s="123"/>
      <c r="P60" s="122"/>
      <c r="Q60" s="116"/>
      <c r="R60" s="118" t="str">
        <f t="shared" si="15"/>
        <v/>
      </c>
      <c r="S60" s="135" t="str">
        <f t="shared" si="26"/>
        <v/>
      </c>
      <c r="T60" s="138" t="str">
        <f t="shared" si="16"/>
        <v/>
      </c>
      <c r="U60" s="139" t="str">
        <f t="shared" si="17"/>
        <v/>
      </c>
      <c r="V60" s="143" t="str">
        <f t="shared" si="18"/>
        <v/>
      </c>
      <c r="W60" s="142" t="str">
        <f t="shared" si="19"/>
        <v/>
      </c>
      <c r="X60" s="120" t="str">
        <f t="shared" si="20"/>
        <v/>
      </c>
      <c r="Y60" s="120" t="str">
        <f t="shared" si="21"/>
        <v/>
      </c>
      <c r="Z60" s="120" t="str">
        <f t="shared" si="22"/>
        <v/>
      </c>
      <c r="AA60" s="146" t="str">
        <f>IF(P60&lt;&gt;"",(P60+(Q60*X60)+(M60*(IF(H60='Emission Factors'!$B$3,Y60,Z60)))-((O60*Z60)+(N60*Y60))),"")</f>
        <v/>
      </c>
      <c r="AB60" s="194" t="str">
        <f t="shared" si="23"/>
        <v/>
      </c>
      <c r="AC60" s="190" t="str">
        <f t="shared" si="24"/>
        <v/>
      </c>
      <c r="AD60" s="200" t="str">
        <f t="shared" si="12"/>
        <v/>
      </c>
      <c r="AE60" s="201" t="str">
        <f t="shared" si="25"/>
        <v/>
      </c>
    </row>
    <row r="61" spans="2:31" x14ac:dyDescent="0.35">
      <c r="B61" s="240"/>
      <c r="C61" s="49"/>
      <c r="D61" s="150" t="str">
        <f t="shared" si="14"/>
        <v/>
      </c>
      <c r="E61" s="147"/>
      <c r="F61" s="122"/>
      <c r="G61" s="116"/>
      <c r="H61" s="123"/>
      <c r="I61" s="128"/>
      <c r="J61" s="117"/>
      <c r="K61" s="129"/>
      <c r="L61" s="128"/>
      <c r="M61" s="123"/>
      <c r="N61" s="133"/>
      <c r="O61" s="123"/>
      <c r="P61" s="122"/>
      <c r="Q61" s="116"/>
      <c r="R61" s="118" t="str">
        <f t="shared" si="15"/>
        <v/>
      </c>
      <c r="S61" s="135" t="str">
        <f t="shared" si="26"/>
        <v/>
      </c>
      <c r="T61" s="138" t="str">
        <f t="shared" si="16"/>
        <v/>
      </c>
      <c r="U61" s="139" t="str">
        <f t="shared" si="17"/>
        <v/>
      </c>
      <c r="V61" s="143" t="str">
        <f t="shared" si="18"/>
        <v/>
      </c>
      <c r="W61" s="142" t="str">
        <f t="shared" si="19"/>
        <v/>
      </c>
      <c r="X61" s="120" t="str">
        <f t="shared" si="20"/>
        <v/>
      </c>
      <c r="Y61" s="120" t="str">
        <f t="shared" si="21"/>
        <v/>
      </c>
      <c r="Z61" s="120" t="str">
        <f t="shared" si="22"/>
        <v/>
      </c>
      <c r="AA61" s="146" t="str">
        <f>IF(P61&lt;&gt;"",(P61+(Q61*X61)+(M61*(IF(H61='Emission Factors'!$B$3,Y61,Z61)))-((O61*Z61)+(N61*Y61))),"")</f>
        <v/>
      </c>
      <c r="AB61" s="194" t="str">
        <f t="shared" si="23"/>
        <v/>
      </c>
      <c r="AC61" s="190" t="str">
        <f t="shared" si="24"/>
        <v/>
      </c>
      <c r="AD61" s="200" t="str">
        <f t="shared" si="12"/>
        <v/>
      </c>
      <c r="AE61" s="201" t="str">
        <f t="shared" si="25"/>
        <v/>
      </c>
    </row>
    <row r="62" spans="2:31" x14ac:dyDescent="0.35">
      <c r="B62" s="240"/>
      <c r="C62" s="49"/>
      <c r="D62" s="150" t="str">
        <f t="shared" si="14"/>
        <v/>
      </c>
      <c r="E62" s="147"/>
      <c r="F62" s="122"/>
      <c r="G62" s="116"/>
      <c r="H62" s="123"/>
      <c r="I62" s="128"/>
      <c r="J62" s="117"/>
      <c r="K62" s="129"/>
      <c r="L62" s="128"/>
      <c r="M62" s="123"/>
      <c r="N62" s="133"/>
      <c r="O62" s="123"/>
      <c r="P62" s="122"/>
      <c r="Q62" s="116"/>
      <c r="R62" s="118" t="str">
        <f t="shared" si="15"/>
        <v/>
      </c>
      <c r="S62" s="135" t="str">
        <f t="shared" si="26"/>
        <v/>
      </c>
      <c r="T62" s="138" t="str">
        <f t="shared" si="16"/>
        <v/>
      </c>
      <c r="U62" s="139" t="str">
        <f t="shared" si="17"/>
        <v/>
      </c>
      <c r="V62" s="143" t="str">
        <f t="shared" si="18"/>
        <v/>
      </c>
      <c r="W62" s="142" t="str">
        <f t="shared" si="19"/>
        <v/>
      </c>
      <c r="X62" s="120" t="str">
        <f t="shared" si="20"/>
        <v/>
      </c>
      <c r="Y62" s="120" t="str">
        <f t="shared" si="21"/>
        <v/>
      </c>
      <c r="Z62" s="120" t="str">
        <f t="shared" si="22"/>
        <v/>
      </c>
      <c r="AA62" s="146" t="str">
        <f>IF(P62&lt;&gt;"",(P62+(Q62*X62)+(M62*(IF(H62='Emission Factors'!$B$3,Y62,Z62)))-((O62*Z62)+(N62*Y62))),"")</f>
        <v/>
      </c>
      <c r="AB62" s="194" t="str">
        <f t="shared" si="23"/>
        <v/>
      </c>
      <c r="AC62" s="190" t="str">
        <f t="shared" si="24"/>
        <v/>
      </c>
      <c r="AD62" s="200" t="str">
        <f t="shared" si="12"/>
        <v/>
      </c>
      <c r="AE62" s="201" t="str">
        <f t="shared" si="25"/>
        <v/>
      </c>
    </row>
    <row r="63" spans="2:31" x14ac:dyDescent="0.35">
      <c r="B63" s="240"/>
      <c r="C63" s="49"/>
      <c r="D63" s="150" t="str">
        <f t="shared" si="14"/>
        <v/>
      </c>
      <c r="E63" s="147"/>
      <c r="F63" s="122"/>
      <c r="G63" s="116"/>
      <c r="H63" s="123"/>
      <c r="I63" s="128"/>
      <c r="J63" s="117"/>
      <c r="K63" s="129"/>
      <c r="L63" s="128"/>
      <c r="M63" s="123"/>
      <c r="N63" s="133"/>
      <c r="O63" s="123"/>
      <c r="P63" s="122"/>
      <c r="Q63" s="116"/>
      <c r="R63" s="118" t="str">
        <f t="shared" si="15"/>
        <v/>
      </c>
      <c r="S63" s="135" t="str">
        <f t="shared" si="26"/>
        <v/>
      </c>
      <c r="T63" s="138" t="str">
        <f t="shared" si="16"/>
        <v/>
      </c>
      <c r="U63" s="139" t="str">
        <f t="shared" si="17"/>
        <v/>
      </c>
      <c r="V63" s="143" t="str">
        <f t="shared" si="18"/>
        <v/>
      </c>
      <c r="W63" s="142" t="str">
        <f t="shared" si="19"/>
        <v/>
      </c>
      <c r="X63" s="120" t="str">
        <f t="shared" si="20"/>
        <v/>
      </c>
      <c r="Y63" s="120" t="str">
        <f t="shared" si="21"/>
        <v/>
      </c>
      <c r="Z63" s="120" t="str">
        <f t="shared" si="22"/>
        <v/>
      </c>
      <c r="AA63" s="146" t="str">
        <f>IF(P63&lt;&gt;"",(P63+(Q63*X63)+(M63*(IF(H63='Emission Factors'!$B$3,Y63,Z63)))-((O63*Z63)+(N63*Y63))),"")</f>
        <v/>
      </c>
      <c r="AB63" s="194" t="str">
        <f t="shared" si="23"/>
        <v/>
      </c>
      <c r="AC63" s="190" t="str">
        <f t="shared" si="24"/>
        <v/>
      </c>
      <c r="AD63" s="200" t="str">
        <f t="shared" si="12"/>
        <v/>
      </c>
      <c r="AE63" s="201" t="str">
        <f t="shared" si="25"/>
        <v/>
      </c>
    </row>
    <row r="64" spans="2:31" x14ac:dyDescent="0.35">
      <c r="B64" s="240"/>
      <c r="C64" s="49"/>
      <c r="D64" s="150" t="str">
        <f t="shared" si="14"/>
        <v/>
      </c>
      <c r="E64" s="147"/>
      <c r="F64" s="122"/>
      <c r="G64" s="116"/>
      <c r="H64" s="123"/>
      <c r="I64" s="128"/>
      <c r="J64" s="117"/>
      <c r="K64" s="129"/>
      <c r="L64" s="128"/>
      <c r="M64" s="123"/>
      <c r="N64" s="133"/>
      <c r="O64" s="123"/>
      <c r="P64" s="122"/>
      <c r="Q64" s="116"/>
      <c r="R64" s="118" t="str">
        <f t="shared" si="15"/>
        <v/>
      </c>
      <c r="S64" s="135" t="str">
        <f t="shared" si="26"/>
        <v/>
      </c>
      <c r="T64" s="138" t="str">
        <f t="shared" si="16"/>
        <v/>
      </c>
      <c r="U64" s="139" t="str">
        <f t="shared" si="17"/>
        <v/>
      </c>
      <c r="V64" s="143" t="str">
        <f t="shared" si="18"/>
        <v/>
      </c>
      <c r="W64" s="142" t="str">
        <f t="shared" si="19"/>
        <v/>
      </c>
      <c r="X64" s="120" t="str">
        <f t="shared" si="20"/>
        <v/>
      </c>
      <c r="Y64" s="120" t="str">
        <f t="shared" si="21"/>
        <v/>
      </c>
      <c r="Z64" s="120" t="str">
        <f t="shared" si="22"/>
        <v/>
      </c>
      <c r="AA64" s="146" t="str">
        <f>IF(P64&lt;&gt;"",(P64+(Q64*X64)+(M64*(IF(H64='Emission Factors'!$B$3,Y64,Z64)))-((O64*Z64)+(N64*Y64))),"")</f>
        <v/>
      </c>
      <c r="AB64" s="194" t="str">
        <f t="shared" si="23"/>
        <v/>
      </c>
      <c r="AC64" s="190" t="str">
        <f t="shared" si="24"/>
        <v/>
      </c>
      <c r="AD64" s="200" t="str">
        <f t="shared" si="12"/>
        <v/>
      </c>
      <c r="AE64" s="201" t="str">
        <f t="shared" si="25"/>
        <v/>
      </c>
    </row>
    <row r="65" spans="2:31" x14ac:dyDescent="0.35">
      <c r="B65" s="240"/>
      <c r="C65" s="49"/>
      <c r="D65" s="150" t="str">
        <f t="shared" si="14"/>
        <v/>
      </c>
      <c r="E65" s="147"/>
      <c r="F65" s="122"/>
      <c r="G65" s="116"/>
      <c r="H65" s="123"/>
      <c r="I65" s="128"/>
      <c r="J65" s="117"/>
      <c r="K65" s="129"/>
      <c r="L65" s="128"/>
      <c r="M65" s="123"/>
      <c r="N65" s="133"/>
      <c r="O65" s="123"/>
      <c r="P65" s="122"/>
      <c r="Q65" s="116"/>
      <c r="R65" s="118" t="str">
        <f t="shared" si="15"/>
        <v/>
      </c>
      <c r="S65" s="135" t="str">
        <f t="shared" si="26"/>
        <v/>
      </c>
      <c r="T65" s="138" t="str">
        <f t="shared" si="16"/>
        <v/>
      </c>
      <c r="U65" s="139" t="str">
        <f t="shared" si="17"/>
        <v/>
      </c>
      <c r="V65" s="143" t="str">
        <f t="shared" si="18"/>
        <v/>
      </c>
      <c r="W65" s="142" t="str">
        <f t="shared" si="19"/>
        <v/>
      </c>
      <c r="X65" s="120" t="str">
        <f t="shared" si="20"/>
        <v/>
      </c>
      <c r="Y65" s="120" t="str">
        <f t="shared" si="21"/>
        <v/>
      </c>
      <c r="Z65" s="120" t="str">
        <f t="shared" si="22"/>
        <v/>
      </c>
      <c r="AA65" s="146" t="str">
        <f>IF(P65&lt;&gt;"",(P65+(Q65*X65)+(M65*(IF(H65='Emission Factors'!$B$3,Y65,Z65)))-((O65*Z65)+(N65*Y65))),"")</f>
        <v/>
      </c>
      <c r="AB65" s="194" t="str">
        <f t="shared" si="23"/>
        <v/>
      </c>
      <c r="AC65" s="190" t="str">
        <f t="shared" si="24"/>
        <v/>
      </c>
      <c r="AD65" s="200" t="str">
        <f t="shared" si="12"/>
        <v/>
      </c>
      <c r="AE65" s="201" t="str">
        <f t="shared" si="25"/>
        <v/>
      </c>
    </row>
    <row r="66" spans="2:31" x14ac:dyDescent="0.35">
      <c r="B66" s="240"/>
      <c r="C66" s="49"/>
      <c r="D66" s="150" t="str">
        <f t="shared" si="14"/>
        <v/>
      </c>
      <c r="E66" s="147"/>
      <c r="F66" s="122"/>
      <c r="G66" s="116"/>
      <c r="H66" s="123"/>
      <c r="I66" s="128"/>
      <c r="J66" s="117"/>
      <c r="K66" s="129"/>
      <c r="L66" s="128"/>
      <c r="M66" s="123"/>
      <c r="N66" s="133"/>
      <c r="O66" s="123"/>
      <c r="P66" s="122"/>
      <c r="Q66" s="116"/>
      <c r="R66" s="118" t="str">
        <f t="shared" si="15"/>
        <v/>
      </c>
      <c r="S66" s="135" t="str">
        <f t="shared" si="26"/>
        <v/>
      </c>
      <c r="T66" s="138" t="str">
        <f t="shared" si="16"/>
        <v/>
      </c>
      <c r="U66" s="139" t="str">
        <f t="shared" si="17"/>
        <v/>
      </c>
      <c r="V66" s="143" t="str">
        <f t="shared" si="18"/>
        <v/>
      </c>
      <c r="W66" s="142" t="str">
        <f t="shared" si="19"/>
        <v/>
      </c>
      <c r="X66" s="120" t="str">
        <f t="shared" si="20"/>
        <v/>
      </c>
      <c r="Y66" s="120" t="str">
        <f t="shared" si="21"/>
        <v/>
      </c>
      <c r="Z66" s="120" t="str">
        <f t="shared" si="22"/>
        <v/>
      </c>
      <c r="AA66" s="146" t="str">
        <f>IF(P66&lt;&gt;"",(P66+(Q66*X66)+(M66*(IF(H66='Emission Factors'!$B$3,Y66,Z66)))-((O66*Z66)+(N66*Y66))),"")</f>
        <v/>
      </c>
      <c r="AB66" s="194" t="str">
        <f t="shared" si="23"/>
        <v/>
      </c>
      <c r="AC66" s="190" t="str">
        <f t="shared" si="24"/>
        <v/>
      </c>
      <c r="AD66" s="200" t="str">
        <f t="shared" si="12"/>
        <v/>
      </c>
      <c r="AE66" s="201" t="str">
        <f t="shared" si="25"/>
        <v/>
      </c>
    </row>
    <row r="67" spans="2:31" x14ac:dyDescent="0.35">
      <c r="B67" s="240"/>
      <c r="C67" s="49"/>
      <c r="D67" s="150" t="str">
        <f t="shared" si="14"/>
        <v/>
      </c>
      <c r="E67" s="147"/>
      <c r="F67" s="122"/>
      <c r="G67" s="116"/>
      <c r="H67" s="123"/>
      <c r="I67" s="128"/>
      <c r="J67" s="117"/>
      <c r="K67" s="129"/>
      <c r="L67" s="128"/>
      <c r="M67" s="123"/>
      <c r="N67" s="133"/>
      <c r="O67" s="123"/>
      <c r="P67" s="122"/>
      <c r="Q67" s="116"/>
      <c r="R67" s="118" t="str">
        <f t="shared" si="15"/>
        <v/>
      </c>
      <c r="S67" s="135" t="str">
        <f t="shared" si="26"/>
        <v/>
      </c>
      <c r="T67" s="138" t="str">
        <f t="shared" si="16"/>
        <v/>
      </c>
      <c r="U67" s="139" t="str">
        <f t="shared" si="17"/>
        <v/>
      </c>
      <c r="V67" s="143" t="str">
        <f t="shared" si="18"/>
        <v/>
      </c>
      <c r="W67" s="142" t="str">
        <f t="shared" si="19"/>
        <v/>
      </c>
      <c r="X67" s="120" t="str">
        <f t="shared" si="20"/>
        <v/>
      </c>
      <c r="Y67" s="120" t="str">
        <f t="shared" si="21"/>
        <v/>
      </c>
      <c r="Z67" s="120" t="str">
        <f t="shared" si="22"/>
        <v/>
      </c>
      <c r="AA67" s="146" t="str">
        <f>IF(P67&lt;&gt;"",(P67+(Q67*X67)+(M67*(IF(H67='Emission Factors'!$B$3,Y67,Z67)))-((O67*Z67)+(N67*Y67))),"")</f>
        <v/>
      </c>
      <c r="AB67" s="194" t="str">
        <f t="shared" si="23"/>
        <v/>
      </c>
      <c r="AC67" s="190" t="str">
        <f t="shared" si="24"/>
        <v/>
      </c>
      <c r="AD67" s="200" t="str">
        <f t="shared" si="12"/>
        <v/>
      </c>
      <c r="AE67" s="201" t="str">
        <f t="shared" si="25"/>
        <v/>
      </c>
    </row>
    <row r="68" spans="2:31" x14ac:dyDescent="0.35">
      <c r="B68" s="240"/>
      <c r="C68" s="49"/>
      <c r="D68" s="150" t="str">
        <f t="shared" si="14"/>
        <v/>
      </c>
      <c r="E68" s="147"/>
      <c r="F68" s="122"/>
      <c r="G68" s="116"/>
      <c r="H68" s="123"/>
      <c r="I68" s="128"/>
      <c r="J68" s="117"/>
      <c r="K68" s="129"/>
      <c r="L68" s="128"/>
      <c r="M68" s="123"/>
      <c r="N68" s="133"/>
      <c r="O68" s="123"/>
      <c r="P68" s="122"/>
      <c r="Q68" s="116"/>
      <c r="R68" s="118" t="str">
        <f t="shared" si="15"/>
        <v/>
      </c>
      <c r="S68" s="135" t="str">
        <f t="shared" si="26"/>
        <v/>
      </c>
      <c r="T68" s="138" t="str">
        <f t="shared" si="16"/>
        <v/>
      </c>
      <c r="U68" s="139" t="str">
        <f t="shared" si="17"/>
        <v/>
      </c>
      <c r="V68" s="143" t="str">
        <f t="shared" si="18"/>
        <v/>
      </c>
      <c r="W68" s="142" t="str">
        <f t="shared" si="19"/>
        <v/>
      </c>
      <c r="X68" s="120" t="str">
        <f t="shared" si="20"/>
        <v/>
      </c>
      <c r="Y68" s="120" t="str">
        <f t="shared" si="21"/>
        <v/>
      </c>
      <c r="Z68" s="120" t="str">
        <f t="shared" si="22"/>
        <v/>
      </c>
      <c r="AA68" s="146" t="str">
        <f>IF(P68&lt;&gt;"",(P68+(Q68*X68)+(M68*(IF(H68='Emission Factors'!$B$3,Y68,Z68)))-((O68*Z68)+(N68*Y68))),"")</f>
        <v/>
      </c>
      <c r="AB68" s="194" t="str">
        <f t="shared" si="23"/>
        <v/>
      </c>
      <c r="AC68" s="190" t="str">
        <f t="shared" si="24"/>
        <v/>
      </c>
      <c r="AD68" s="200" t="str">
        <f t="shared" si="12"/>
        <v/>
      </c>
      <c r="AE68" s="201" t="str">
        <f t="shared" si="25"/>
        <v/>
      </c>
    </row>
    <row r="69" spans="2:31" x14ac:dyDescent="0.35">
      <c r="B69" s="240"/>
      <c r="C69" s="49"/>
      <c r="D69" s="150" t="str">
        <f t="shared" si="14"/>
        <v/>
      </c>
      <c r="E69" s="147"/>
      <c r="F69" s="122"/>
      <c r="G69" s="116"/>
      <c r="H69" s="123"/>
      <c r="I69" s="128"/>
      <c r="J69" s="117"/>
      <c r="K69" s="129"/>
      <c r="L69" s="128"/>
      <c r="M69" s="123"/>
      <c r="N69" s="133"/>
      <c r="O69" s="123"/>
      <c r="P69" s="122"/>
      <c r="Q69" s="116"/>
      <c r="R69" s="118" t="str">
        <f t="shared" si="15"/>
        <v/>
      </c>
      <c r="S69" s="135" t="str">
        <f t="shared" si="26"/>
        <v/>
      </c>
      <c r="T69" s="138" t="str">
        <f t="shared" si="16"/>
        <v/>
      </c>
      <c r="U69" s="139" t="str">
        <f t="shared" si="17"/>
        <v/>
      </c>
      <c r="V69" s="143" t="str">
        <f t="shared" si="18"/>
        <v/>
      </c>
      <c r="W69" s="142" t="str">
        <f t="shared" si="19"/>
        <v/>
      </c>
      <c r="X69" s="120" t="str">
        <f t="shared" si="20"/>
        <v/>
      </c>
      <c r="Y69" s="120" t="str">
        <f t="shared" si="21"/>
        <v/>
      </c>
      <c r="Z69" s="120" t="str">
        <f t="shared" si="22"/>
        <v/>
      </c>
      <c r="AA69" s="146" t="str">
        <f>IF(P69&lt;&gt;"",(P69+(Q69*X69)+(M69*(IF(H69='Emission Factors'!$B$3,Y69,Z69)))-((O69*Z69)+(N69*Y69))),"")</f>
        <v/>
      </c>
      <c r="AB69" s="194" t="str">
        <f t="shared" si="23"/>
        <v/>
      </c>
      <c r="AC69" s="190" t="str">
        <f t="shared" si="24"/>
        <v/>
      </c>
      <c r="AD69" s="200" t="str">
        <f t="shared" si="12"/>
        <v/>
      </c>
      <c r="AE69" s="201" t="str">
        <f t="shared" si="25"/>
        <v/>
      </c>
    </row>
    <row r="70" spans="2:31" x14ac:dyDescent="0.35">
      <c r="B70" s="240"/>
      <c r="C70" s="49"/>
      <c r="D70" s="150" t="str">
        <f t="shared" si="14"/>
        <v/>
      </c>
      <c r="E70" s="147"/>
      <c r="F70" s="122"/>
      <c r="G70" s="116"/>
      <c r="H70" s="123"/>
      <c r="I70" s="128"/>
      <c r="J70" s="117"/>
      <c r="K70" s="129"/>
      <c r="L70" s="128"/>
      <c r="M70" s="123"/>
      <c r="N70" s="133"/>
      <c r="O70" s="123"/>
      <c r="P70" s="122"/>
      <c r="Q70" s="116"/>
      <c r="R70" s="118" t="str">
        <f t="shared" si="15"/>
        <v/>
      </c>
      <c r="S70" s="135" t="str">
        <f t="shared" si="26"/>
        <v/>
      </c>
      <c r="T70" s="138" t="str">
        <f t="shared" si="16"/>
        <v/>
      </c>
      <c r="U70" s="139" t="str">
        <f t="shared" si="17"/>
        <v/>
      </c>
      <c r="V70" s="143" t="str">
        <f t="shared" si="18"/>
        <v/>
      </c>
      <c r="W70" s="142" t="str">
        <f t="shared" si="19"/>
        <v/>
      </c>
      <c r="X70" s="120" t="str">
        <f t="shared" si="20"/>
        <v/>
      </c>
      <c r="Y70" s="120" t="str">
        <f t="shared" si="21"/>
        <v/>
      </c>
      <c r="Z70" s="120" t="str">
        <f t="shared" si="22"/>
        <v/>
      </c>
      <c r="AA70" s="146" t="str">
        <f>IF(P70&lt;&gt;"",(P70+(Q70*X70)+(M70*(IF(H70='Emission Factors'!$B$3,Y70,Z70)))-((O70*Z70)+(N70*Y70))),"")</f>
        <v/>
      </c>
      <c r="AB70" s="194" t="str">
        <f t="shared" si="23"/>
        <v/>
      </c>
      <c r="AC70" s="190" t="str">
        <f t="shared" si="24"/>
        <v/>
      </c>
      <c r="AD70" s="200" t="str">
        <f t="shared" si="12"/>
        <v/>
      </c>
      <c r="AE70" s="201" t="str">
        <f t="shared" si="25"/>
        <v/>
      </c>
    </row>
    <row r="71" spans="2:31" x14ac:dyDescent="0.35">
      <c r="B71" s="240"/>
      <c r="C71" s="49"/>
      <c r="D71" s="150" t="str">
        <f t="shared" si="14"/>
        <v/>
      </c>
      <c r="E71" s="147"/>
      <c r="F71" s="122"/>
      <c r="G71" s="116"/>
      <c r="H71" s="123"/>
      <c r="I71" s="128"/>
      <c r="J71" s="117"/>
      <c r="K71" s="129"/>
      <c r="L71" s="128"/>
      <c r="M71" s="123"/>
      <c r="N71" s="133"/>
      <c r="O71" s="123"/>
      <c r="P71" s="122"/>
      <c r="Q71" s="116"/>
      <c r="R71" s="118" t="str">
        <f t="shared" si="15"/>
        <v/>
      </c>
      <c r="S71" s="135" t="str">
        <f t="shared" si="26"/>
        <v/>
      </c>
      <c r="T71" s="138" t="str">
        <f t="shared" si="16"/>
        <v/>
      </c>
      <c r="U71" s="139" t="str">
        <f t="shared" si="17"/>
        <v/>
      </c>
      <c r="V71" s="143" t="str">
        <f t="shared" si="18"/>
        <v/>
      </c>
      <c r="W71" s="142" t="str">
        <f t="shared" si="19"/>
        <v/>
      </c>
      <c r="X71" s="120" t="str">
        <f t="shared" si="20"/>
        <v/>
      </c>
      <c r="Y71" s="120" t="str">
        <f t="shared" si="21"/>
        <v/>
      </c>
      <c r="Z71" s="120" t="str">
        <f t="shared" si="22"/>
        <v/>
      </c>
      <c r="AA71" s="146" t="str">
        <f>IF(P71&lt;&gt;"",(P71+(Q71*X71)+(M71*(IF(H71='Emission Factors'!$B$3,Y71,Z71)))-((O71*Z71)+(N71*Y71))),"")</f>
        <v/>
      </c>
      <c r="AB71" s="194" t="str">
        <f t="shared" si="23"/>
        <v/>
      </c>
      <c r="AC71" s="190" t="str">
        <f t="shared" si="24"/>
        <v/>
      </c>
      <c r="AD71" s="200" t="str">
        <f t="shared" si="12"/>
        <v/>
      </c>
      <c r="AE71" s="201" t="str">
        <f t="shared" si="25"/>
        <v/>
      </c>
    </row>
    <row r="72" spans="2:31" x14ac:dyDescent="0.35">
      <c r="B72" s="240"/>
      <c r="C72" s="49"/>
      <c r="D72" s="150" t="str">
        <f t="shared" si="14"/>
        <v/>
      </c>
      <c r="E72" s="147"/>
      <c r="F72" s="122"/>
      <c r="G72" s="116"/>
      <c r="H72" s="123"/>
      <c r="I72" s="128"/>
      <c r="J72" s="117"/>
      <c r="K72" s="129"/>
      <c r="L72" s="128"/>
      <c r="M72" s="123"/>
      <c r="N72" s="133"/>
      <c r="O72" s="123"/>
      <c r="P72" s="122"/>
      <c r="Q72" s="116"/>
      <c r="R72" s="118" t="str">
        <f t="shared" si="15"/>
        <v/>
      </c>
      <c r="S72" s="135" t="str">
        <f t="shared" si="26"/>
        <v/>
      </c>
      <c r="T72" s="138" t="str">
        <f t="shared" si="16"/>
        <v/>
      </c>
      <c r="U72" s="139" t="str">
        <f t="shared" si="17"/>
        <v/>
      </c>
      <c r="V72" s="143" t="str">
        <f t="shared" si="18"/>
        <v/>
      </c>
      <c r="W72" s="142" t="str">
        <f t="shared" si="19"/>
        <v/>
      </c>
      <c r="X72" s="120" t="str">
        <f t="shared" si="20"/>
        <v/>
      </c>
      <c r="Y72" s="120" t="str">
        <f t="shared" si="21"/>
        <v/>
      </c>
      <c r="Z72" s="120" t="str">
        <f t="shared" si="22"/>
        <v/>
      </c>
      <c r="AA72" s="146" t="str">
        <f>IF(P72&lt;&gt;"",(P72+(Q72*X72)+(M72*(IF(H72='Emission Factors'!$B$3,Y72,Z72)))-((O72*Z72)+(N72*Y72))),"")</f>
        <v/>
      </c>
      <c r="AB72" s="194" t="str">
        <f t="shared" si="23"/>
        <v/>
      </c>
      <c r="AC72" s="190" t="str">
        <f t="shared" si="24"/>
        <v/>
      </c>
      <c r="AD72" s="200" t="str">
        <f t="shared" si="12"/>
        <v/>
      </c>
      <c r="AE72" s="201" t="str">
        <f t="shared" si="25"/>
        <v/>
      </c>
    </row>
    <row r="73" spans="2:31" x14ac:dyDescent="0.35">
      <c r="B73" s="240"/>
      <c r="C73" s="49"/>
      <c r="D73" s="150" t="str">
        <f t="shared" si="14"/>
        <v/>
      </c>
      <c r="E73" s="147"/>
      <c r="F73" s="122"/>
      <c r="G73" s="116"/>
      <c r="H73" s="123"/>
      <c r="I73" s="128"/>
      <c r="J73" s="117"/>
      <c r="K73" s="129"/>
      <c r="L73" s="128"/>
      <c r="M73" s="123"/>
      <c r="N73" s="133"/>
      <c r="O73" s="123"/>
      <c r="P73" s="122"/>
      <c r="Q73" s="116"/>
      <c r="R73" s="118" t="str">
        <f t="shared" si="15"/>
        <v/>
      </c>
      <c r="S73" s="135" t="str">
        <f t="shared" si="26"/>
        <v/>
      </c>
      <c r="T73" s="138" t="str">
        <f t="shared" si="16"/>
        <v/>
      </c>
      <c r="U73" s="139" t="str">
        <f t="shared" si="17"/>
        <v/>
      </c>
      <c r="V73" s="143" t="str">
        <f t="shared" si="18"/>
        <v/>
      </c>
      <c r="W73" s="142" t="str">
        <f t="shared" si="19"/>
        <v/>
      </c>
      <c r="X73" s="120" t="str">
        <f t="shared" si="20"/>
        <v/>
      </c>
      <c r="Y73" s="120" t="str">
        <f t="shared" si="21"/>
        <v/>
      </c>
      <c r="Z73" s="120" t="str">
        <f t="shared" si="22"/>
        <v/>
      </c>
      <c r="AA73" s="146" t="str">
        <f>IF(P73&lt;&gt;"",(P73+(Q73*X73)+(M73*(IF(H73='Emission Factors'!$B$3,Y73,Z73)))-((O73*Z73)+(N73*Y73))),"")</f>
        <v/>
      </c>
      <c r="AB73" s="194" t="str">
        <f t="shared" si="23"/>
        <v/>
      </c>
      <c r="AC73" s="190" t="str">
        <f t="shared" si="24"/>
        <v/>
      </c>
      <c r="AD73" s="200" t="str">
        <f t="shared" si="12"/>
        <v/>
      </c>
      <c r="AE73" s="201" t="str">
        <f t="shared" si="25"/>
        <v/>
      </c>
    </row>
    <row r="74" spans="2:31" x14ac:dyDescent="0.35">
      <c r="B74" s="240"/>
      <c r="C74" s="49"/>
      <c r="D74" s="150" t="str">
        <f t="shared" si="14"/>
        <v/>
      </c>
      <c r="E74" s="147"/>
      <c r="F74" s="122"/>
      <c r="G74" s="116"/>
      <c r="H74" s="123"/>
      <c r="I74" s="128"/>
      <c r="J74" s="117"/>
      <c r="K74" s="129"/>
      <c r="L74" s="128"/>
      <c r="M74" s="123"/>
      <c r="N74" s="133"/>
      <c r="O74" s="123"/>
      <c r="P74" s="122"/>
      <c r="Q74" s="116"/>
      <c r="R74" s="118" t="str">
        <f t="shared" si="15"/>
        <v/>
      </c>
      <c r="S74" s="135" t="str">
        <f t="shared" si="26"/>
        <v/>
      </c>
      <c r="T74" s="138" t="str">
        <f t="shared" si="16"/>
        <v/>
      </c>
      <c r="U74" s="139" t="str">
        <f t="shared" si="17"/>
        <v/>
      </c>
      <c r="V74" s="143" t="str">
        <f t="shared" si="18"/>
        <v/>
      </c>
      <c r="W74" s="142" t="str">
        <f t="shared" si="19"/>
        <v/>
      </c>
      <c r="X74" s="120" t="str">
        <f t="shared" si="20"/>
        <v/>
      </c>
      <c r="Y74" s="120" t="str">
        <f t="shared" si="21"/>
        <v/>
      </c>
      <c r="Z74" s="120" t="str">
        <f t="shared" si="22"/>
        <v/>
      </c>
      <c r="AA74" s="146" t="str">
        <f>IF(P74&lt;&gt;"",(P74+(Q74*X74)+(M74*(IF(H74='Emission Factors'!$B$3,Y74,Z74)))-((O74*Z74)+(N74*Y74))),"")</f>
        <v/>
      </c>
      <c r="AB74" s="194" t="str">
        <f t="shared" si="23"/>
        <v/>
      </c>
      <c r="AC74" s="190" t="str">
        <f t="shared" si="24"/>
        <v/>
      </c>
      <c r="AD74" s="200" t="str">
        <f t="shared" si="12"/>
        <v/>
      </c>
      <c r="AE74" s="201" t="str">
        <f t="shared" si="25"/>
        <v/>
      </c>
    </row>
    <row r="75" spans="2:31" x14ac:dyDescent="0.35">
      <c r="B75" s="240"/>
      <c r="C75" s="49"/>
      <c r="D75" s="150" t="str">
        <f t="shared" si="14"/>
        <v/>
      </c>
      <c r="E75" s="147"/>
      <c r="F75" s="122"/>
      <c r="G75" s="116"/>
      <c r="H75" s="123"/>
      <c r="I75" s="128"/>
      <c r="J75" s="117"/>
      <c r="K75" s="129"/>
      <c r="L75" s="128"/>
      <c r="M75" s="123"/>
      <c r="N75" s="133"/>
      <c r="O75" s="123"/>
      <c r="P75" s="122"/>
      <c r="Q75" s="116"/>
      <c r="R75" s="118" t="str">
        <f t="shared" si="15"/>
        <v/>
      </c>
      <c r="S75" s="135" t="str">
        <f t="shared" si="26"/>
        <v/>
      </c>
      <c r="T75" s="138" t="str">
        <f t="shared" si="16"/>
        <v/>
      </c>
      <c r="U75" s="139" t="str">
        <f t="shared" si="17"/>
        <v/>
      </c>
      <c r="V75" s="143" t="str">
        <f t="shared" si="18"/>
        <v/>
      </c>
      <c r="W75" s="142" t="str">
        <f t="shared" si="19"/>
        <v/>
      </c>
      <c r="X75" s="120" t="str">
        <f t="shared" si="20"/>
        <v/>
      </c>
      <c r="Y75" s="120" t="str">
        <f t="shared" si="21"/>
        <v/>
      </c>
      <c r="Z75" s="120" t="str">
        <f t="shared" si="22"/>
        <v/>
      </c>
      <c r="AA75" s="146" t="str">
        <f>IF(P75&lt;&gt;"",(P75+(Q75*X75)+(M75*(IF(H75='Emission Factors'!$B$3,Y75,Z75)))-((O75*Z75)+(N75*Y75))),"")</f>
        <v/>
      </c>
      <c r="AB75" s="194" t="str">
        <f t="shared" si="23"/>
        <v/>
      </c>
      <c r="AC75" s="190" t="str">
        <f t="shared" si="24"/>
        <v/>
      </c>
      <c r="AD75" s="200" t="str">
        <f t="shared" si="12"/>
        <v/>
      </c>
      <c r="AE75" s="201" t="str">
        <f t="shared" si="25"/>
        <v/>
      </c>
    </row>
    <row r="76" spans="2:31" ht="15" thickBot="1" x14ac:dyDescent="0.4">
      <c r="B76" s="240"/>
      <c r="C76" s="49"/>
      <c r="D76" s="151" t="str">
        <f t="shared" si="14"/>
        <v/>
      </c>
      <c r="E76" s="148"/>
      <c r="F76" s="124"/>
      <c r="G76" s="125"/>
      <c r="H76" s="126"/>
      <c r="I76" s="130"/>
      <c r="J76" s="131"/>
      <c r="K76" s="132"/>
      <c r="L76" s="130"/>
      <c r="M76" s="126"/>
      <c r="N76" s="134"/>
      <c r="O76" s="126"/>
      <c r="P76" s="124"/>
      <c r="Q76" s="125"/>
      <c r="R76" s="136" t="str">
        <f t="shared" si="15"/>
        <v/>
      </c>
      <c r="S76" s="137" t="str">
        <f t="shared" si="26"/>
        <v/>
      </c>
      <c r="T76" s="140" t="str">
        <f t="shared" si="16"/>
        <v/>
      </c>
      <c r="U76" s="141" t="str">
        <f t="shared" si="17"/>
        <v/>
      </c>
      <c r="V76" s="144" t="str">
        <f t="shared" si="18"/>
        <v/>
      </c>
      <c r="W76" s="142" t="str">
        <f t="shared" si="19"/>
        <v/>
      </c>
      <c r="X76" s="120" t="str">
        <f t="shared" si="20"/>
        <v/>
      </c>
      <c r="Y76" s="120" t="str">
        <f t="shared" si="21"/>
        <v/>
      </c>
      <c r="Z76" s="120" t="str">
        <f t="shared" si="22"/>
        <v/>
      </c>
      <c r="AA76" s="146" t="str">
        <f>IF(P76&lt;&gt;"",(P76+(Q76*X76)+(M76*(IF(H76='Emission Factors'!$B$3,Y76,Z76)))-((O76*Z76)+(N76*Y76))),"")</f>
        <v/>
      </c>
      <c r="AB76" s="195" t="str">
        <f t="shared" si="23"/>
        <v/>
      </c>
      <c r="AC76" s="192" t="str">
        <f t="shared" si="24"/>
        <v/>
      </c>
      <c r="AD76" s="202" t="str">
        <f t="shared" si="12"/>
        <v/>
      </c>
      <c r="AE76" s="203" t="str">
        <f t="shared" si="25"/>
        <v/>
      </c>
    </row>
  </sheetData>
  <mergeCells count="9">
    <mergeCell ref="B14:B76"/>
    <mergeCell ref="E7:U8"/>
    <mergeCell ref="E9:E10"/>
    <mergeCell ref="F9:H10"/>
    <mergeCell ref="I9:K10"/>
    <mergeCell ref="L9:M10"/>
    <mergeCell ref="N9:O10"/>
    <mergeCell ref="P9:S10"/>
    <mergeCell ref="T9:U10"/>
  </mergeCells>
  <conditionalFormatting sqref="I14:I76">
    <cfRule type="expression" dxfId="18" priority="8">
      <formula>AND(OR(F14&lt;&gt;"", G14&lt;&gt;""), ISERROR(FIND("Electricity", F14)), ISERROR(FIND("Electricity", G14)))</formula>
    </cfRule>
  </conditionalFormatting>
  <conditionalFormatting sqref="J14:J76">
    <cfRule type="expression" dxfId="17" priority="7">
      <formula>AND(F14&lt;&gt;"", F14="Electricity")</formula>
    </cfRule>
  </conditionalFormatting>
  <conditionalFormatting sqref="K14:K76">
    <cfRule type="expression" dxfId="16" priority="11">
      <formula>AND(F14&lt;&gt;"", OR(G14="", G14="Electricity"))</formula>
    </cfRule>
  </conditionalFormatting>
  <conditionalFormatting sqref="L14:L76">
    <cfRule type="expression" dxfId="15" priority="6">
      <formula>AND(F14&lt;&gt;"", H14="")</formula>
    </cfRule>
  </conditionalFormatting>
  <conditionalFormatting sqref="M14:M76">
    <cfRule type="expression" dxfId="14" priority="5">
      <formula>AND(F14&lt;&gt;"", H14="")</formula>
    </cfRule>
  </conditionalFormatting>
  <conditionalFormatting sqref="N14:N76">
    <cfRule type="expression" dxfId="13" priority="4">
      <formula>AND(OR(F14&lt;&gt;"", G14&lt;&gt;""), ISERROR(FIND("Electricity", F14)), ISERROR(FIND("Electricity", G14)))</formula>
    </cfRule>
  </conditionalFormatting>
  <conditionalFormatting sqref="O14:O76">
    <cfRule type="expression" dxfId="12" priority="3">
      <formula>AND(F14&lt;&gt;"", F14="Electricity", OR(G14="", G14="Electricity"))</formula>
    </cfRule>
  </conditionalFormatting>
  <conditionalFormatting sqref="T14:T76">
    <cfRule type="expression" dxfId="11" priority="2">
      <formula>AND(OR(F14&lt;&gt;"", G14&lt;&gt;""), ISERROR(FIND("Electricity", F14)), ISERROR(FIND("Electricity", G14)), ISERROR(FIND("Electricity",H14)))</formula>
    </cfRule>
  </conditionalFormatting>
  <conditionalFormatting sqref="U14:U76">
    <cfRule type="expression" dxfId="10" priority="1">
      <formula>AND(F14&lt;&gt;"", F14="Electricity", OR(G14="", G14="Electricity"))</formula>
    </cfRule>
  </conditionalFormatting>
  <dataValidations count="1">
    <dataValidation type="whole" allowBlank="1" showInputMessage="1" showErrorMessage="1" sqref="S14:S76" xr:uid="{A45A50EF-B1C8-4CEF-86BD-2BB1A11F8E1C}">
      <formula1>1</formula1>
      <formula2>100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7BEA6E3-7BAF-4261-85D9-176DE400E2BF}">
          <x14:formula1>
            <xm:f>'Emission Factors'!$B$3:$B$14</xm:f>
          </x14:formula1>
          <xm:sqref>F14:H76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CDE4-8CB1-4CD5-9D58-D2A51ACAEA08}">
  <sheetPr codeName="Sheet1">
    <pageSetUpPr autoPageBreaks="0"/>
  </sheetPr>
  <dimension ref="B1:DF87"/>
  <sheetViews>
    <sheetView topLeftCell="A15" zoomScale="80" zoomScaleNormal="80" workbookViewId="0">
      <pane xSplit="5" topLeftCell="F1" activePane="topRight" state="frozen"/>
      <selection pane="topRight" activeCell="AS29" sqref="AS29"/>
    </sheetView>
  </sheetViews>
  <sheetFormatPr defaultRowHeight="14.5" x14ac:dyDescent="0.35"/>
  <cols>
    <col min="1" max="1" width="1.36328125" style="21" customWidth="1"/>
    <col min="2" max="2" width="3.1796875" style="21" customWidth="1"/>
    <col min="3" max="3" width="14.6328125" style="21" customWidth="1"/>
    <col min="4" max="4" width="33.7265625" style="21" customWidth="1"/>
    <col min="5" max="5" width="58.54296875" style="21" customWidth="1"/>
    <col min="6" max="6" width="60.54296875" style="21" customWidth="1"/>
    <col min="7" max="7" width="17.453125" style="21" customWidth="1"/>
    <col min="8" max="8" width="27.7265625" style="21" customWidth="1"/>
    <col min="9" max="9" width="25.26953125" style="21" customWidth="1"/>
    <col min="10" max="10" width="22.26953125" style="21" customWidth="1"/>
    <col min="11" max="11" width="17.08984375" style="21" customWidth="1"/>
    <col min="12" max="15" width="12.7265625" style="21" customWidth="1"/>
    <col min="16" max="16" width="13.453125" style="21" bestFit="1" customWidth="1"/>
    <col min="17" max="17" width="15.7265625" style="21" customWidth="1"/>
    <col min="18" max="18" width="17.54296875" style="21" customWidth="1"/>
    <col min="19" max="23" width="10.54296875" style="21" customWidth="1"/>
    <col min="24" max="24" width="11.7265625" style="21" hidden="1" customWidth="1" collapsed="1"/>
    <col min="25" max="29" width="10.54296875" style="21" hidden="1" customWidth="1"/>
    <col min="30" max="30" width="14.90625" style="21" customWidth="1"/>
    <col min="31" max="31" width="10.54296875" style="21" customWidth="1"/>
    <col min="32" max="32" width="10.54296875" style="21" hidden="1" customWidth="1"/>
    <col min="33" max="33" width="11.453125" style="21" hidden="1" customWidth="1"/>
    <col min="34" max="34" width="17.26953125" style="21" hidden="1" customWidth="1"/>
    <col min="35" max="38" width="9.1796875" style="21" hidden="1" customWidth="1"/>
    <col min="39" max="39" width="10.453125" style="21" hidden="1" customWidth="1"/>
    <col min="40" max="42" width="12.453125" style="21" customWidth="1"/>
    <col min="43" max="43" width="10.7265625" style="21" customWidth="1"/>
    <col min="44" max="44" width="12" style="21" customWidth="1"/>
    <col min="45" max="16384" width="8.7265625" style="21"/>
  </cols>
  <sheetData>
    <row r="1" spans="2:110" ht="15" thickBot="1" x14ac:dyDescent="0.4"/>
    <row r="2" spans="2:110" x14ac:dyDescent="0.35">
      <c r="D2" s="257" t="s">
        <v>235</v>
      </c>
      <c r="E2" s="258"/>
    </row>
    <row r="3" spans="2:110" x14ac:dyDescent="0.35">
      <c r="D3" s="255" t="s">
        <v>234</v>
      </c>
      <c r="E3" s="256"/>
    </row>
    <row r="4" spans="2:110" ht="18" customHeight="1" x14ac:dyDescent="0.35">
      <c r="D4" s="276" t="s">
        <v>216</v>
      </c>
      <c r="E4" s="277"/>
    </row>
    <row r="5" spans="2:110" ht="18" customHeight="1" thickBot="1" x14ac:dyDescent="0.4">
      <c r="D5" s="259" t="s">
        <v>236</v>
      </c>
      <c r="E5" s="260"/>
    </row>
    <row r="6" spans="2:110" ht="18" customHeight="1" thickBot="1" x14ac:dyDescent="0.4">
      <c r="D6" s="45"/>
      <c r="E6" s="46"/>
    </row>
    <row r="7" spans="2:110" ht="37" customHeight="1" thickBot="1" x14ac:dyDescent="0.4">
      <c r="D7" s="45"/>
      <c r="E7" s="46"/>
      <c r="F7" s="289" t="s">
        <v>157</v>
      </c>
      <c r="G7" s="290"/>
      <c r="H7" s="290"/>
      <c r="I7" s="290"/>
      <c r="J7" s="290"/>
      <c r="K7" s="290"/>
      <c r="L7" s="290"/>
      <c r="M7" s="290"/>
      <c r="N7" s="290"/>
      <c r="O7" s="290"/>
      <c r="P7" s="291"/>
    </row>
    <row r="8" spans="2:110" ht="41" customHeight="1" thickBot="1" x14ac:dyDescent="0.4">
      <c r="D8" s="45"/>
      <c r="E8" s="46"/>
      <c r="F8" s="289" t="s">
        <v>158</v>
      </c>
      <c r="G8" s="291"/>
      <c r="H8" s="95" t="s">
        <v>111</v>
      </c>
      <c r="I8" s="289" t="s">
        <v>159</v>
      </c>
      <c r="J8" s="290"/>
      <c r="K8" s="290"/>
      <c r="L8" s="290"/>
      <c r="M8" s="290"/>
      <c r="N8" s="290"/>
      <c r="O8" s="290"/>
      <c r="P8" s="291"/>
    </row>
    <row r="9" spans="2:110" ht="16.5" customHeight="1" thickBot="1" x14ac:dyDescent="0.4">
      <c r="D9" s="45"/>
      <c r="E9" s="46"/>
      <c r="F9" s="289" t="s">
        <v>222</v>
      </c>
      <c r="G9" s="291"/>
      <c r="I9" s="241" t="s">
        <v>223</v>
      </c>
      <c r="J9" s="242"/>
      <c r="K9" s="242"/>
      <c r="L9" s="242"/>
      <c r="M9" s="242"/>
      <c r="N9" s="242"/>
      <c r="O9" s="242"/>
      <c r="P9" s="243"/>
    </row>
    <row r="10" spans="2:110" ht="35" customHeight="1" thickBot="1" x14ac:dyDescent="0.4">
      <c r="F10" s="278" t="s">
        <v>161</v>
      </c>
      <c r="G10" s="279"/>
      <c r="H10" s="37"/>
      <c r="I10" s="286" t="s">
        <v>228</v>
      </c>
      <c r="J10" s="287"/>
      <c r="K10" s="287"/>
      <c r="L10" s="288"/>
      <c r="M10" s="37"/>
      <c r="N10" s="37"/>
    </row>
    <row r="11" spans="2:110" ht="48" customHeight="1" thickBot="1" x14ac:dyDescent="0.4">
      <c r="B11" s="263"/>
      <c r="C11" s="96"/>
      <c r="F11" s="280" t="s">
        <v>219</v>
      </c>
      <c r="G11" s="281"/>
      <c r="H11" s="37"/>
      <c r="I11" s="274" t="s">
        <v>125</v>
      </c>
      <c r="J11" s="282"/>
      <c r="K11" s="275" t="s">
        <v>200</v>
      </c>
      <c r="L11" s="282"/>
      <c r="M11" s="37"/>
      <c r="N11" s="264" t="s">
        <v>230</v>
      </c>
      <c r="O11" s="265"/>
      <c r="DF11" s="21" t="s">
        <v>151</v>
      </c>
    </row>
    <row r="12" spans="2:110" ht="76.900000000000006" customHeight="1" thickBot="1" x14ac:dyDescent="0.4">
      <c r="B12" s="263"/>
      <c r="F12" s="86" t="s">
        <v>226</v>
      </c>
      <c r="G12" s="233"/>
      <c r="H12" s="88" t="s">
        <v>173</v>
      </c>
      <c r="I12" s="285" t="s">
        <v>4</v>
      </c>
      <c r="J12" s="284"/>
      <c r="K12" s="283" t="s">
        <v>215</v>
      </c>
      <c r="L12" s="284"/>
      <c r="M12" s="37"/>
      <c r="N12" s="87" t="s">
        <v>194</v>
      </c>
      <c r="O12" s="234">
        <v>0.5</v>
      </c>
      <c r="P12" s="37"/>
      <c r="DF12" s="21" t="s">
        <v>162</v>
      </c>
    </row>
    <row r="13" spans="2:110" ht="18.649999999999999" customHeight="1" thickBot="1" x14ac:dyDescent="0.4">
      <c r="B13" s="263"/>
      <c r="C13" s="96"/>
      <c r="F13" s="37"/>
      <c r="G13" s="37"/>
      <c r="H13" s="37"/>
      <c r="I13" s="89"/>
      <c r="J13" s="90" t="str">
        <f>IF(OR(K12='Grid Emissions'!C3,K12='Grid Emissions'!D3),"","Selecting a baseline year from NREL forecast is only compatible with static temporal variation in grid")</f>
        <v/>
      </c>
      <c r="K13" s="37"/>
      <c r="L13" s="37"/>
      <c r="M13" s="37"/>
      <c r="N13" s="37"/>
      <c r="O13" s="37"/>
      <c r="P13" s="37"/>
      <c r="DF13" s="21" t="s">
        <v>163</v>
      </c>
    </row>
    <row r="14" spans="2:110" ht="79.5" customHeight="1" thickBot="1" x14ac:dyDescent="0.4">
      <c r="B14" s="263"/>
      <c r="C14" s="96"/>
      <c r="F14" s="91" t="s">
        <v>227</v>
      </c>
      <c r="G14" s="234">
        <v>0</v>
      </c>
      <c r="H14" s="90" t="s">
        <v>221</v>
      </c>
      <c r="I14" s="274" t="s">
        <v>229</v>
      </c>
      <c r="J14" s="275"/>
      <c r="K14" s="272" t="s">
        <v>162</v>
      </c>
      <c r="L14" s="273"/>
      <c r="M14" s="261" t="str">
        <f>IF(K14=DF11,"","Forecast selection is incompatible with baseline years other than eGRID ones")</f>
        <v>Forecast selection is incompatible with baseline years other than eGRID ones</v>
      </c>
      <c r="N14" s="262"/>
    </row>
    <row r="15" spans="2:110" ht="16" thickBot="1" x14ac:dyDescent="0.4">
      <c r="B15" s="263"/>
      <c r="C15" s="94"/>
      <c r="F15" s="37"/>
      <c r="G15" s="92"/>
      <c r="H15" s="90"/>
      <c r="I15" s="93"/>
      <c r="J15" s="37"/>
      <c r="L15" s="37"/>
      <c r="M15" s="90"/>
      <c r="N15" s="90"/>
      <c r="O15" s="37"/>
      <c r="P15" s="37"/>
    </row>
    <row r="16" spans="2:110" ht="45.5" customHeight="1" thickBot="1" x14ac:dyDescent="0.4">
      <c r="B16" s="263"/>
      <c r="C16" s="94"/>
      <c r="F16" s="37"/>
      <c r="G16" s="92"/>
      <c r="H16" s="97" t="s">
        <v>220</v>
      </c>
      <c r="I16" s="235">
        <v>0</v>
      </c>
      <c r="J16" s="37"/>
      <c r="L16" s="37"/>
      <c r="M16" s="90"/>
      <c r="N16" s="90"/>
      <c r="O16" s="37"/>
      <c r="P16" s="37"/>
      <c r="AD16" s="215"/>
    </row>
    <row r="17" spans="2:44" ht="16" thickBot="1" x14ac:dyDescent="0.4">
      <c r="B17" s="263"/>
      <c r="C17" s="94"/>
      <c r="F17" s="37"/>
      <c r="G17" s="37"/>
      <c r="H17" s="90"/>
      <c r="I17" s="93"/>
      <c r="J17" s="37"/>
      <c r="K17" s="37"/>
      <c r="L17" s="37"/>
      <c r="M17" s="37"/>
      <c r="N17" s="37"/>
      <c r="O17" s="37"/>
      <c r="P17" s="37"/>
      <c r="AD17" s="215"/>
    </row>
    <row r="18" spans="2:44" ht="14.65" customHeight="1" x14ac:dyDescent="0.35">
      <c r="E18" s="241" t="s">
        <v>218</v>
      </c>
      <c r="F18" s="242"/>
      <c r="G18" s="242"/>
      <c r="H18" s="242"/>
      <c r="I18" s="242"/>
      <c r="J18" s="242"/>
      <c r="K18" s="242"/>
      <c r="L18" s="242"/>
      <c r="M18" s="242"/>
      <c r="N18" s="242"/>
      <c r="O18" s="242"/>
      <c r="P18" s="242"/>
      <c r="Q18" s="242"/>
      <c r="R18" s="242"/>
      <c r="S18" s="242"/>
      <c r="T18" s="242"/>
      <c r="U18" s="242"/>
      <c r="V18" s="242"/>
      <c r="W18" s="243"/>
      <c r="AE18" s="40"/>
    </row>
    <row r="19" spans="2:44" ht="15" customHeight="1" thickBot="1" x14ac:dyDescent="0.4">
      <c r="E19" s="244"/>
      <c r="F19" s="245"/>
      <c r="G19" s="245"/>
      <c r="H19" s="245"/>
      <c r="I19" s="245"/>
      <c r="J19" s="245"/>
      <c r="K19" s="245"/>
      <c r="L19" s="245"/>
      <c r="M19" s="245"/>
      <c r="N19" s="245"/>
      <c r="O19" s="245"/>
      <c r="P19" s="245"/>
      <c r="Q19" s="245"/>
      <c r="R19" s="245"/>
      <c r="S19" s="245"/>
      <c r="T19" s="245"/>
      <c r="U19" s="245"/>
      <c r="V19" s="245"/>
      <c r="W19" s="246"/>
      <c r="AE19" s="40"/>
    </row>
    <row r="20" spans="2:44" x14ac:dyDescent="0.35">
      <c r="E20" s="247" t="s">
        <v>131</v>
      </c>
      <c r="F20" s="250"/>
      <c r="G20" s="247" t="s">
        <v>132</v>
      </c>
      <c r="H20" s="249"/>
      <c r="I20" s="250"/>
      <c r="J20" s="247" t="s">
        <v>133</v>
      </c>
      <c r="K20" s="249"/>
      <c r="L20" s="250"/>
      <c r="M20" s="247" t="s">
        <v>134</v>
      </c>
      <c r="N20" s="250"/>
      <c r="O20" s="247" t="s">
        <v>135</v>
      </c>
      <c r="P20" s="250"/>
      <c r="Q20" s="247" t="s">
        <v>2</v>
      </c>
      <c r="R20" s="249"/>
      <c r="S20" s="249"/>
      <c r="T20" s="250"/>
      <c r="U20" s="266" t="s">
        <v>233</v>
      </c>
      <c r="V20" s="267"/>
      <c r="W20" s="268"/>
      <c r="AE20" s="41"/>
    </row>
    <row r="21" spans="2:44" ht="15" thickBot="1" x14ac:dyDescent="0.4">
      <c r="E21" s="248"/>
      <c r="F21" s="252"/>
      <c r="G21" s="248"/>
      <c r="H21" s="251"/>
      <c r="I21" s="252"/>
      <c r="J21" s="248"/>
      <c r="K21" s="251"/>
      <c r="L21" s="252"/>
      <c r="M21" s="248"/>
      <c r="N21" s="252"/>
      <c r="O21" s="248"/>
      <c r="P21" s="252"/>
      <c r="Q21" s="248"/>
      <c r="R21" s="251"/>
      <c r="S21" s="251"/>
      <c r="T21" s="252"/>
      <c r="U21" s="269"/>
      <c r="V21" s="270"/>
      <c r="W21" s="271"/>
      <c r="AE21" s="41"/>
    </row>
    <row r="22" spans="2:44" ht="108" customHeight="1" thickBot="1" x14ac:dyDescent="0.4">
      <c r="D22" s="204" t="s">
        <v>13</v>
      </c>
      <c r="E22" s="61" t="s">
        <v>14</v>
      </c>
      <c r="F22" s="232" t="s">
        <v>225</v>
      </c>
      <c r="G22" s="17" t="s">
        <v>15</v>
      </c>
      <c r="H22" s="62" t="s">
        <v>16</v>
      </c>
      <c r="I22" s="18" t="s">
        <v>17</v>
      </c>
      <c r="J22" s="54" t="s">
        <v>18</v>
      </c>
      <c r="K22" s="62" t="s">
        <v>142</v>
      </c>
      <c r="L22" s="48" t="s">
        <v>143</v>
      </c>
      <c r="M22" s="63" t="s">
        <v>128</v>
      </c>
      <c r="N22" s="17" t="s">
        <v>129</v>
      </c>
      <c r="O22" s="63" t="s">
        <v>19</v>
      </c>
      <c r="P22" s="18" t="s">
        <v>145</v>
      </c>
      <c r="Q22" s="54" t="s">
        <v>146</v>
      </c>
      <c r="R22" s="62" t="s">
        <v>231</v>
      </c>
      <c r="S22" s="62" t="s">
        <v>23</v>
      </c>
      <c r="T22" s="18" t="s">
        <v>24</v>
      </c>
      <c r="U22" s="54" t="s">
        <v>25</v>
      </c>
      <c r="V22" s="62" t="s">
        <v>147</v>
      </c>
      <c r="W22" s="18" t="s">
        <v>26</v>
      </c>
      <c r="X22" s="17" t="s">
        <v>20</v>
      </c>
      <c r="Y22" s="17" t="s">
        <v>21</v>
      </c>
      <c r="Z22" s="17" t="s">
        <v>152</v>
      </c>
      <c r="AA22" s="17" t="s">
        <v>154</v>
      </c>
      <c r="AB22" s="17" t="s">
        <v>155</v>
      </c>
      <c r="AC22" s="17" t="s">
        <v>22</v>
      </c>
      <c r="AD22" s="54" t="s">
        <v>34</v>
      </c>
      <c r="AE22" s="20" t="s">
        <v>180</v>
      </c>
      <c r="AF22" s="17" t="s">
        <v>27</v>
      </c>
      <c r="AG22" s="17" t="s">
        <v>28</v>
      </c>
      <c r="AH22" s="17" t="s">
        <v>29</v>
      </c>
      <c r="AI22" s="17" t="s">
        <v>30</v>
      </c>
      <c r="AJ22" s="17" t="s">
        <v>31</v>
      </c>
      <c r="AK22" s="17" t="s">
        <v>32</v>
      </c>
      <c r="AL22" s="17" t="s">
        <v>153</v>
      </c>
      <c r="AM22" s="17" t="s">
        <v>179</v>
      </c>
      <c r="AN22" s="17" t="s">
        <v>181</v>
      </c>
      <c r="AO22" s="63" t="s">
        <v>205</v>
      </c>
      <c r="AP22" s="18" t="s">
        <v>206</v>
      </c>
      <c r="AQ22" s="63" t="s">
        <v>209</v>
      </c>
      <c r="AR22" s="18" t="s">
        <v>210</v>
      </c>
    </row>
    <row r="23" spans="2:44" s="26" customFormat="1" ht="51.65" customHeight="1" thickBot="1" x14ac:dyDescent="0.4">
      <c r="D23" s="64"/>
      <c r="E23" s="64"/>
      <c r="F23" s="229" t="s">
        <v>224</v>
      </c>
      <c r="G23" s="227" t="s">
        <v>126</v>
      </c>
      <c r="H23" s="66" t="s">
        <v>35</v>
      </c>
      <c r="I23" s="67" t="s">
        <v>127</v>
      </c>
      <c r="J23" s="68"/>
      <c r="K23" s="66" t="s">
        <v>36</v>
      </c>
      <c r="L23" s="69" t="s">
        <v>36</v>
      </c>
      <c r="M23" s="70" t="s">
        <v>144</v>
      </c>
      <c r="N23" s="71"/>
      <c r="O23" s="72"/>
      <c r="P23" s="27"/>
      <c r="Q23" s="68" t="s">
        <v>37</v>
      </c>
      <c r="R23" s="73" t="s">
        <v>38</v>
      </c>
      <c r="S23" s="73" t="s">
        <v>39</v>
      </c>
      <c r="T23" s="27" t="s">
        <v>40</v>
      </c>
      <c r="U23" s="68" t="s">
        <v>41</v>
      </c>
      <c r="V23" s="73" t="s">
        <v>42</v>
      </c>
      <c r="W23" s="27" t="s">
        <v>43</v>
      </c>
      <c r="X23" s="71"/>
      <c r="Y23" s="71"/>
      <c r="Z23" s="71"/>
      <c r="AA23" s="71"/>
      <c r="AB23" s="71"/>
      <c r="AC23" s="71"/>
      <c r="AD23" s="68" t="s">
        <v>51</v>
      </c>
      <c r="AE23" s="84" t="s">
        <v>182</v>
      </c>
      <c r="AF23" s="71" t="s">
        <v>44</v>
      </c>
      <c r="AG23" s="71" t="s">
        <v>45</v>
      </c>
      <c r="AH23" s="71" t="s">
        <v>46</v>
      </c>
      <c r="AI23" s="71" t="s">
        <v>47</v>
      </c>
      <c r="AJ23" s="71" t="s">
        <v>48</v>
      </c>
      <c r="AK23" s="71" t="s">
        <v>49</v>
      </c>
      <c r="AL23" s="71"/>
      <c r="AM23" s="71" t="s">
        <v>50</v>
      </c>
      <c r="AN23" s="71" t="s">
        <v>183</v>
      </c>
      <c r="AO23" s="72" t="s">
        <v>202</v>
      </c>
      <c r="AP23" s="27" t="s">
        <v>203</v>
      </c>
      <c r="AQ23" s="72" t="s">
        <v>202</v>
      </c>
      <c r="AR23" s="27" t="s">
        <v>203</v>
      </c>
    </row>
    <row r="24" spans="2:44" s="25" customFormat="1" ht="31.15" customHeight="1" thickBot="1" x14ac:dyDescent="0.4">
      <c r="D24" s="74"/>
      <c r="E24" s="74"/>
      <c r="F24" s="231"/>
      <c r="G24" s="152"/>
      <c r="H24" s="104"/>
      <c r="I24" s="105"/>
      <c r="J24" s="106" t="s">
        <v>53</v>
      </c>
      <c r="K24" s="107" t="s">
        <v>52</v>
      </c>
      <c r="L24" s="108" t="s">
        <v>52</v>
      </c>
      <c r="M24" s="109" t="s">
        <v>148</v>
      </c>
      <c r="N24" s="108" t="s">
        <v>54</v>
      </c>
      <c r="O24" s="109" t="s">
        <v>54</v>
      </c>
      <c r="P24" s="110" t="s">
        <v>54</v>
      </c>
      <c r="Q24" s="106" t="s">
        <v>55</v>
      </c>
      <c r="R24" s="107" t="s">
        <v>54</v>
      </c>
      <c r="S24" s="111"/>
      <c r="T24" s="112"/>
      <c r="U24" s="113"/>
      <c r="V24" s="111"/>
      <c r="W24" s="112"/>
      <c r="X24" s="108" t="s">
        <v>56</v>
      </c>
      <c r="Y24" s="106" t="s">
        <v>56</v>
      </c>
      <c r="Z24" s="108" t="s">
        <v>56</v>
      </c>
      <c r="AA24" s="108" t="s">
        <v>56</v>
      </c>
      <c r="AB24" s="108" t="s">
        <v>56</v>
      </c>
      <c r="AC24" s="108" t="s">
        <v>56</v>
      </c>
      <c r="AD24" s="149" t="s">
        <v>63</v>
      </c>
      <c r="AE24" s="224" t="s">
        <v>185</v>
      </c>
      <c r="AF24" s="108" t="s">
        <v>54</v>
      </c>
      <c r="AG24" s="114" t="s">
        <v>57</v>
      </c>
      <c r="AH24" s="114" t="s">
        <v>58</v>
      </c>
      <c r="AI24" s="115" t="s">
        <v>59</v>
      </c>
      <c r="AJ24" s="115" t="s">
        <v>60</v>
      </c>
      <c r="AK24" s="115" t="s">
        <v>61</v>
      </c>
      <c r="AL24" s="115"/>
      <c r="AM24" s="114" t="s">
        <v>62</v>
      </c>
      <c r="AN24" s="108" t="s">
        <v>184</v>
      </c>
      <c r="AO24" s="109" t="s">
        <v>52</v>
      </c>
      <c r="AP24" s="110" t="s">
        <v>204</v>
      </c>
      <c r="AQ24" s="109" t="s">
        <v>207</v>
      </c>
      <c r="AR24" s="110" t="s">
        <v>208</v>
      </c>
    </row>
    <row r="25" spans="2:44" x14ac:dyDescent="0.35">
      <c r="B25" s="240"/>
      <c r="C25" s="49"/>
      <c r="D25" s="154">
        <f>IF(E25&lt;&gt;"",1,"")</f>
        <v>1</v>
      </c>
      <c r="E25" s="230" t="str">
        <f>IF('Inputs for Conserved Energy'!E14&lt;&gt;"",'Inputs for Conserved Energy'!E14,"")</f>
        <v>Air Compressor Efficiency</v>
      </c>
      <c r="F25" s="228" t="s">
        <v>64</v>
      </c>
      <c r="G25" s="171" t="str">
        <f>IF('Inputs for Conserved Energy'!F14&lt;&gt;"",'Inputs for Conserved Energy'!F14,"")</f>
        <v>Electricity</v>
      </c>
      <c r="H25" s="172" t="str">
        <f>IF('Inputs for Conserved Energy'!G14&lt;&gt;"",'Inputs for Conserved Energy'!G14,"")</f>
        <v/>
      </c>
      <c r="I25" s="173" t="str">
        <f>IF('Inputs for Conserved Energy'!H14&lt;&gt;"",'Inputs for Conserved Energy'!H14,"")</f>
        <v/>
      </c>
      <c r="J25" s="174">
        <f>IF('Inputs for Conserved Energy'!I14&lt;&gt;"",'Inputs for Conserved Energy'!I14,"")</f>
        <v>44000</v>
      </c>
      <c r="K25" s="175">
        <f>IF('Inputs for Conserved Energy'!J14&lt;&gt;"",'Inputs for Conserved Energy'!J14,"")</f>
        <v>0</v>
      </c>
      <c r="L25" s="176">
        <f>IF('Inputs for Conserved Energy'!K14&lt;&gt;"",'Inputs for Conserved Energy'!K14,"")</f>
        <v>0</v>
      </c>
      <c r="M25" s="174">
        <f>IF('Inputs for Conserved Energy'!L14&lt;&gt;"",'Inputs for Conserved Energy'!L14,"")</f>
        <v>0</v>
      </c>
      <c r="N25" s="173" t="str">
        <f>IF('Inputs for Conserved Energy'!M14&lt;&gt;"",'Inputs for Conserved Energy'!M14,"")</f>
        <v/>
      </c>
      <c r="O25" s="171">
        <f>IF('Inputs for Conserved Energy'!N14&lt;&gt;"",'Inputs for Conserved Energy'!N14,"")</f>
        <v>4500</v>
      </c>
      <c r="P25" s="173">
        <f>IF('Inputs for Conserved Energy'!O14&lt;&gt;"",'Inputs for Conserved Energy'!O14,"")</f>
        <v>0</v>
      </c>
      <c r="Q25" s="171">
        <f>IF('Inputs for Conserved Energy'!P14&lt;&gt;"",'Inputs for Conserved Energy'!P14,"")</f>
        <v>17000</v>
      </c>
      <c r="R25" s="172">
        <f>IF('Inputs for Conserved Energy'!Q14&lt;&gt;"",'Inputs for Conserved Energy'!Q14,"")</f>
        <v>1300</v>
      </c>
      <c r="S25" s="177">
        <f>IF('Inputs for Conserved Energy'!R14&lt;&gt;"",'Inputs for Conserved Energy'!R14,"")</f>
        <v>0.05</v>
      </c>
      <c r="T25" s="178">
        <f>IF('Inputs for Conserved Energy'!S14&lt;&gt;"",'Inputs for Conserved Energy'!S14,"")</f>
        <v>10</v>
      </c>
      <c r="U25" s="182">
        <f>IF('Inputs for Conserved Energy'!T14&lt;&gt;"",'Inputs for Conserved Energy'!T14,"")</f>
        <v>3.5000000000000003E-2</v>
      </c>
      <c r="V25" s="183">
        <f>IF('Inputs for Conserved Energy'!U14&lt;&gt;"",'Inputs for Conserved Energy'!U14,"")</f>
        <v>3.5000000000000003E-2</v>
      </c>
      <c r="W25" s="184">
        <f t="shared" ref="W25:W31" si="0">IF(E25&lt;&gt;"",7.5%,"")</f>
        <v>7.4999999999999997E-2</v>
      </c>
      <c r="X25" s="214">
        <f>IF(G25='Emission Factors'!$B$3,AB25,IF(G25='Emission Factors'!$B$4,'Emission Factors'!$C$4,IF(G25='Emission Factors'!$B$5,'Emission Factors'!$C$5,IF(G25='Emission Factors'!$B$6,'Emission Factors'!$C$6,IF(G25='Emission Factors'!$B$7,'Emission Factors'!$C$7,IF(G25='Emission Factors'!$B$8,'Emission Factors'!$C$8,IF(G25='Emission Factors'!$B$9,'Emission Factors'!$C$9,IF(G25='Emission Factors'!$B$10,'Emission Factors'!$C$10,IF(G25='Emission Factors'!$B$11,'Emission Factors'!$C$11,IF(G25='Emission Factors'!$B$12,'Emission Factors'!$C$12,IF(G25='Emission Factors'!$B$13,'Emission Factors'!$C$13,IF(G25='Emission Factors'!$B$14,'Emission Factors'!$C$14,0))))))))))))</f>
        <v>1.5474457259206746E-4</v>
      </c>
      <c r="Y25" s="216">
        <f>IF(H25='Emission Factors'!$B$3,AB25,IF(H25='Emission Factors'!$B$4,'Emission Factors'!$C$4,IF(H25='Emission Factors'!$B$5,'Emission Factors'!$C$5,IF(H25='Emission Factors'!$B$6,'Emission Factors'!$C$6,IF(H25='Emission Factors'!$B$7,'Emission Factors'!$C$7,IF(H25='Emission Factors'!$B$8,'Emission Factors'!$C$8,IF(H25='Emission Factors'!$B$9,'Emission Factors'!$C$9,IF(H25='Emission Factors'!$B$10,'Emission Factors'!$C$10,IF(H25='Emission Factors'!$B$11,'Emission Factors'!$C$11,IF(H25='Emission Factors'!$B$12,'Emission Factors'!$C$12,IF(H25='Emission Factors'!$B$13,'Emission Factors'!$C$13,IF(H25='Emission Factors'!$B$14,'Emission Factors'!$C$14,0))))))))))))</f>
        <v>0</v>
      </c>
      <c r="Z25" s="216">
        <f>IF(AND($G$12&lt;&gt;"",$G$14&lt;&gt;""),$G$12*AL25/T25,IF($I$12="AK",'Grid Emissions'!C4*0.000001,IF($I$12="DC",'Grid Emissions'!C11*0.000001,IF($I$12="HI",'Grid Emissions'!C15*0.000001,IF($I$12="PR",'Grid Emissions'!C43*0.000001,(VLOOKUP($I$12,'Grid Emission Forecast'!$B$4:$AF$52,MATCH(T25,'Grid Emission Forecast'!$B$4:$AF$4,0),FALSE)*0.000001)*(1-($O$12/100)))))))</f>
        <v>1.5474457259206746E-4</v>
      </c>
      <c r="AA25" s="216">
        <f>IF($I$12="AK",'Grid Emissions'!C4*0.000001,IF($I$12="DC",'Grid Emissions'!C11*0.000001,IF($I$12="HI",'Grid Emissions'!C15*0.000001,IF($I$12="PR",'Grid Emissions'!C43*0.000001,(VLOOKUP($I$12,'Grid Emission Forecast'!$B$57:$AF$105,MATCH(T25,'Grid Emission Forecast'!$B$57:$AF$57,0),FALSE)*0.000001)*(1-($O$12/100))))))</f>
        <v>1.3394907259206752E-4</v>
      </c>
      <c r="AB25" s="216">
        <f>IF($K$14=$DF$11,'Emission Factors'!$C$3,IF($K$14=$DF$12,Z25,IF($K$14=$DF$13,AA25,Z25)))</f>
        <v>1.5474457259206746E-4</v>
      </c>
      <c r="AC25" s="217">
        <f>IF(I25='Emission Factors'!$B$3,AB25,IF(I25='Emission Factors'!$B$4,'Emission Factors'!$C$4,IF(I25='Emission Factors'!$B$5,'Emission Factors'!$C$5,IF(I25='Emission Factors'!$B$6,'Emission Factors'!$C$6,IF(I25='Emission Factors'!$B$7,'Emission Factors'!$C$7,IF(I25='Emission Factors'!$B$8,'Emission Factors'!$C$8,IF(I25='Emission Factors'!$B$9,'Emission Factors'!$C$9,IF(I25='Emission Factors'!$B$10,'Emission Factors'!$C$10,IF(I25='Emission Factors'!$B$11,'Emission Factors'!$C$11,IF(I25='Emission Factors'!$B$12,'Emission Factors'!$C$12,IF(I25='Emission Factors'!$B$13,'Emission Factors'!$C$13,IF(I25='Emission Factors'!$B$14,'Emission Factors'!$C$14,0))))))))))))</f>
        <v>0</v>
      </c>
      <c r="AD25" s="218">
        <f>IF(Q25&lt;&gt;"",AM25/AH25,"")</f>
        <v>-1705.0782422296106</v>
      </c>
      <c r="AE25" s="225">
        <f>IF(OR(K25&lt;&gt;"",J25&lt;&gt;""),((IF(K25&lt;&gt;"",(K25*X25),0))+(IF(J25&lt;&gt;"",(J25*AB25),0))+(IF(L25&lt;&gt;"",(L25*Y25),0))-(IF(AND(G25&lt;&gt;"",I25&lt;&gt;""),(AC25*M25),0))),"")</f>
        <v>6.8087611940509687</v>
      </c>
      <c r="AF25" s="221">
        <f t="shared" ref="AF25:AF56" si="1">IF(AND($I$16&lt;&gt;"",AE25&lt;&gt;""),(AE25*$I$16),0)</f>
        <v>0</v>
      </c>
      <c r="AG25" s="188">
        <f t="shared" ref="AG25:AG56" si="2">(1+S25)^(-T25)</f>
        <v>0.61391325354075932</v>
      </c>
      <c r="AH25" s="188">
        <f t="shared" ref="AH25:AH56" si="3">(1-(1+S25)^(-T25))/S25</f>
        <v>7.7217349291848132</v>
      </c>
      <c r="AI25" s="188">
        <f t="shared" ref="AI25:AI56" si="4">(1-((1+U25)/(1+S25))^T25)/(S25-U25)</f>
        <v>8.9343150284350408</v>
      </c>
      <c r="AJ25" s="188">
        <f t="shared" ref="AJ25:AJ56" si="5">(1-((1+V25)/(1+S25))^T25)/(S25-V25)</f>
        <v>8.9343150284350408</v>
      </c>
      <c r="AK25" s="188">
        <f t="shared" ref="AK25:AK56" si="6">(1-((1+W25)/(1+S25))^T25)/(S25-W25)</f>
        <v>10.611783679149262</v>
      </c>
      <c r="AL25" s="188">
        <f t="shared" ref="AL25:AL56" si="7">IF($G$14&lt;0,(1-((1+$G$14)/(1))^T25)/(0-$G$14),(T25^2))</f>
        <v>100</v>
      </c>
      <c r="AM25" s="188">
        <f>IF('Inputs for Conserved Energy'!AA14&lt;&gt;"",('Inputs for Conserved Energy'!AA14+('Inputs for Avoided CO2'!AF25*'Inputs for Avoided CO2'!AK25)),"")</f>
        <v>-13166.162220017428</v>
      </c>
      <c r="AN25" s="189">
        <f>IF(AND(AE25&lt;&gt;"",AE25&gt;0),AD25/AE25,"")</f>
        <v>-250.4241511244941</v>
      </c>
      <c r="AO25" s="193">
        <f>IF('Inputs for Conserved Energy'!AB14&lt;&gt;"",'Inputs for Conserved Energy'!AB14,"")</f>
        <v>150.13416000000001</v>
      </c>
      <c r="AP25" s="189">
        <f>IF('Inputs for Conserved Energy'!AC14&lt;&gt;"",'Inputs for Conserved Energy'!AC14,"")</f>
        <v>-11.357030553403773</v>
      </c>
      <c r="AQ25" s="193">
        <f>IF('Inputs for Conserved Energy'!AD14&lt;&gt;"",'Inputs for Conserved Energy'!AD14,"")</f>
        <v>44</v>
      </c>
      <c r="AR25" s="189">
        <f>IF('Inputs for Conserved Energy'!AE14&lt;&gt;"",'Inputs for Conserved Energy'!AE14,"")</f>
        <v>-38.751778232491148</v>
      </c>
    </row>
    <row r="26" spans="2:44" x14ac:dyDescent="0.35">
      <c r="B26" s="240"/>
      <c r="C26" s="49"/>
      <c r="D26" s="150">
        <f t="shared" ref="D26:D31" si="8">IF(E26&lt;&gt;"",D25+1,"")</f>
        <v>2</v>
      </c>
      <c r="E26" s="167" t="str">
        <f>IF('Inputs for Conserved Energy'!E15&lt;&gt;"",'Inputs for Conserved Energy'!E15,"")</f>
        <v>Process Heating Efficiency</v>
      </c>
      <c r="F26" s="168" t="s">
        <v>64</v>
      </c>
      <c r="G26" s="122" t="str">
        <f>IF('Inputs for Conserved Energy'!F15&lt;&gt;"",'Inputs for Conserved Energy'!F15,"")</f>
        <v>Natural Gas</v>
      </c>
      <c r="H26" s="116" t="str">
        <f>IF('Inputs for Conserved Energy'!G15&lt;&gt;"",'Inputs for Conserved Energy'!G15,"")</f>
        <v/>
      </c>
      <c r="I26" s="123" t="str">
        <f>IF('Inputs for Conserved Energy'!H15&lt;&gt;"",'Inputs for Conserved Energy'!H15,"")</f>
        <v/>
      </c>
      <c r="J26" s="128">
        <f>IF('Inputs for Conserved Energy'!I15&lt;&gt;"",'Inputs for Conserved Energy'!I15,"")</f>
        <v>0</v>
      </c>
      <c r="K26" s="117">
        <f>IF('Inputs for Conserved Energy'!J15&lt;&gt;"",'Inputs for Conserved Energy'!J15,"")</f>
        <v>1100</v>
      </c>
      <c r="L26" s="129">
        <f>IF('Inputs for Conserved Energy'!K15&lt;&gt;"",'Inputs for Conserved Energy'!K15,"")</f>
        <v>0</v>
      </c>
      <c r="M26" s="128">
        <f>IF('Inputs for Conserved Energy'!L15&lt;&gt;"",'Inputs for Conserved Energy'!L15,"")</f>
        <v>0</v>
      </c>
      <c r="N26" s="123" t="str">
        <f>IF('Inputs for Conserved Energy'!M15&lt;&gt;"",'Inputs for Conserved Energy'!M15,"")</f>
        <v/>
      </c>
      <c r="O26" s="133">
        <f>IF('Inputs for Conserved Energy'!N15&lt;&gt;"",'Inputs for Conserved Energy'!N15,"")</f>
        <v>0</v>
      </c>
      <c r="P26" s="123">
        <f>IF('Inputs for Conserved Energy'!O15&lt;&gt;"",'Inputs for Conserved Energy'!O15,"")</f>
        <v>16000</v>
      </c>
      <c r="Q26" s="122">
        <f>IF('Inputs for Conserved Energy'!P15&lt;&gt;"",'Inputs for Conserved Energy'!P15,"")</f>
        <v>8000</v>
      </c>
      <c r="R26" s="116">
        <f>IF('Inputs for Conserved Energy'!Q15&lt;&gt;"",'Inputs for Conserved Energy'!Q15,"")</f>
        <v>700</v>
      </c>
      <c r="S26" s="153">
        <f>IF('Inputs for Conserved Energy'!R15&lt;&gt;"",'Inputs for Conserved Energy'!R15,"")</f>
        <v>0.05</v>
      </c>
      <c r="T26" s="179">
        <f>IF('Inputs for Conserved Energy'!S15&lt;&gt;"",'Inputs for Conserved Energy'!S15,"")</f>
        <v>20</v>
      </c>
      <c r="U26" s="138">
        <f>IF('Inputs for Conserved Energy'!T15&lt;&gt;"",'Inputs for Conserved Energy'!T15,"")</f>
        <v>3.5000000000000003E-2</v>
      </c>
      <c r="V26" s="119">
        <f>IF('Inputs for Conserved Energy'!U15&lt;&gt;"",'Inputs for Conserved Energy'!U15,"")</f>
        <v>3.5000000000000003E-2</v>
      </c>
      <c r="W26" s="185">
        <f t="shared" si="0"/>
        <v>7.4999999999999997E-2</v>
      </c>
      <c r="X26" s="214">
        <f>IF(G26='Emission Factors'!$B$3,AB26,IF(G26='Emission Factors'!$B$4,'Emission Factors'!$C$4,IF(G26='Emission Factors'!$B$5,'Emission Factors'!$C$5,IF(G26='Emission Factors'!$B$6,'Emission Factors'!$C$6,IF(G26='Emission Factors'!$B$7,'Emission Factors'!$C$7,IF(G26='Emission Factors'!$B$8,'Emission Factors'!$C$8,IF(G26='Emission Factors'!$B$9,'Emission Factors'!$C$9,IF(G26='Emission Factors'!$B$10,'Emission Factors'!$C$10,IF(G26='Emission Factors'!$B$11,'Emission Factors'!$C$11,IF(G26='Emission Factors'!$B$12,'Emission Factors'!$C$12,IF(G26='Emission Factors'!$B$13,'Emission Factors'!$C$13,IF(G26='Emission Factors'!$B$14,'Emission Factors'!$C$14,0))))))))))))</f>
        <v>5.2902494331065759E-2</v>
      </c>
      <c r="Y26" s="216">
        <f>IF(H26='Emission Factors'!$B$3,AB26,IF(H26='Emission Factors'!$B$4,'Emission Factors'!$C$4,IF(H26='Emission Factors'!$B$5,'Emission Factors'!$C$5,IF(H26='Emission Factors'!$B$6,'Emission Factors'!$C$6,IF(H26='Emission Factors'!$B$7,'Emission Factors'!$C$7,IF(H26='Emission Factors'!$B$8,'Emission Factors'!$C$8,IF(H26='Emission Factors'!$B$9,'Emission Factors'!$C$9,IF(H26='Emission Factors'!$B$10,'Emission Factors'!$C$10,IF(H26='Emission Factors'!$B$11,'Emission Factors'!$C$11,IF(H26='Emission Factors'!$B$12,'Emission Factors'!$C$12,IF(H26='Emission Factors'!$B$13,'Emission Factors'!$C$13,IF(H26='Emission Factors'!$B$14,'Emission Factors'!$C$14,0))))))))))))</f>
        <v>0</v>
      </c>
      <c r="Z26" s="216">
        <f>IF(AND($G$12&lt;&gt;"",$G$14&lt;&gt;""),$G$12*AL26/T26,IF($I$12="AK",'Grid Emissions'!C5*0.000001,IF($I$12="DC",'Grid Emissions'!C12*0.000001,IF($I$12="HI",'Grid Emissions'!C16*0.000001,IF($I$12="PR",'Grid Emissions'!C44*0.000001,(VLOOKUP($I$12,'Grid Emission Forecast'!$B$4:$AF$52,MATCH(T26,'Grid Emission Forecast'!$B$4:$AF$4,0),FALSE)*0.000001)*(1-($O$12/100)))))))</f>
        <v>1.0295373629603373E-4</v>
      </c>
      <c r="AA26" s="216">
        <f>IF($I$12="AK",'Grid Emissions'!C5*0.000001,IF($I$12="DC",'Grid Emissions'!C12*0.000001,IF($I$12="HI",'Grid Emissions'!C16*0.000001,IF($I$12="PR",'Grid Emissions'!C44*0.000001,(VLOOKUP($I$12,'Grid Emission Forecast'!$B$57:$AF$105,MATCH(T26,'Grid Emission Forecast'!$B$57:$AF$57,0),FALSE)*0.000001)*(1-($O$12/100))))))</f>
        <v>8.4670611296033731E-5</v>
      </c>
      <c r="AB26" s="216">
        <f>IF($K$14=$DF$11,'Emission Factors'!$C$3,IF($K$14=$DF$12,Z26,IF($K$14=$DF$13,AA26,Z26)))</f>
        <v>1.0295373629603373E-4</v>
      </c>
      <c r="AC26" s="217">
        <f>IF(I26='Emission Factors'!$B$3,AB26,IF(I26='Emission Factors'!$B$4,'Emission Factors'!$C$4,IF(I26='Emission Factors'!$B$5,'Emission Factors'!$C$5,IF(I26='Emission Factors'!$B$6,'Emission Factors'!$C$6,IF(I26='Emission Factors'!$B$7,'Emission Factors'!$C$7,IF(I26='Emission Factors'!$B$8,'Emission Factors'!$C$8,IF(I26='Emission Factors'!$B$9,'Emission Factors'!$C$9,IF(I26='Emission Factors'!$B$10,'Emission Factors'!$C$10,IF(I26='Emission Factors'!$B$11,'Emission Factors'!$C$11,IF(I26='Emission Factors'!$B$12,'Emission Factors'!$C$12,IF(I26='Emission Factors'!$B$13,'Emission Factors'!$C$13,IF(I26='Emission Factors'!$B$14,'Emission Factors'!$C$14,0))))))))))))</f>
        <v>0</v>
      </c>
      <c r="AD26" s="219">
        <f t="shared" ref="AD26:AD30" si="9">IF(Q26&lt;&gt;"",AM26/AH26,"")</f>
        <v>-20062.031565150846</v>
      </c>
      <c r="AE26" s="225">
        <f t="shared" ref="AE26:AE87" si="10">IF(OR(K26&lt;&gt;"",J26&lt;&gt;""),((IF(K26&lt;&gt;"",(K26*X26),0))+(IF(J26&lt;&gt;"",(J26*AB26),0))+(IF(L26&lt;&gt;"",(L26*Y26),0))-(IF(AND(G26&lt;&gt;"",I26&lt;&gt;""),(AC26*M26),0))),"")</f>
        <v>58.192743764172334</v>
      </c>
      <c r="AF26" s="222">
        <f t="shared" si="1"/>
        <v>0</v>
      </c>
      <c r="AG26" s="120">
        <f t="shared" si="2"/>
        <v>0.37688948287300061</v>
      </c>
      <c r="AH26" s="120">
        <f t="shared" si="3"/>
        <v>12.462210342539986</v>
      </c>
      <c r="AI26" s="120">
        <f t="shared" si="4"/>
        <v>16.671300281460283</v>
      </c>
      <c r="AJ26" s="120">
        <f t="shared" si="5"/>
        <v>16.671300281460283</v>
      </c>
      <c r="AK26" s="120">
        <f t="shared" si="6"/>
        <v>24.038816179624998</v>
      </c>
      <c r="AL26" s="120">
        <f t="shared" si="7"/>
        <v>400</v>
      </c>
      <c r="AM26" s="120">
        <f>IF('Inputs for Conserved Energy'!AA15&lt;&gt;"",('Inputs for Conserved Energy'!AA15+('Inputs for Avoided CO2'!AF26*'Inputs for Avoided CO2'!AK26)),"")</f>
        <v>-250017.25726358657</v>
      </c>
      <c r="AN26" s="190">
        <f t="shared" ref="AN26:AN87" si="11">IF(AND(AE26&lt;&gt;"",AE26&gt;0),AD26/AE26,"")</f>
        <v>-344.75142891444972</v>
      </c>
      <c r="AO26" s="194">
        <f>IF('Inputs for Conserved Energy'!AB15&lt;&gt;"",'Inputs for Conserved Energy'!AB15,"")</f>
        <v>1100</v>
      </c>
      <c r="AP26" s="190">
        <f>IF('Inputs for Conserved Energy'!AC15&lt;&gt;"",'Inputs for Conserved Energy'!AC15,"")</f>
        <v>-18.238210513773495</v>
      </c>
      <c r="AQ26" s="194">
        <f>IF('Inputs for Conserved Energy'!AD15&lt;&gt;"",'Inputs for Conserved Energy'!AD15,"")</f>
        <v>322.37833148698473</v>
      </c>
      <c r="AR26" s="190">
        <f>IF('Inputs for Conserved Energy'!AE15&lt;&gt;"",'Inputs for Conserved Energy'!AE15,"")</f>
        <v>-62.231327622467091</v>
      </c>
    </row>
    <row r="27" spans="2:44" x14ac:dyDescent="0.35">
      <c r="B27" s="240"/>
      <c r="C27" s="49"/>
      <c r="D27" s="150">
        <f t="shared" si="8"/>
        <v>3</v>
      </c>
      <c r="E27" s="167" t="str">
        <f>IF('Inputs for Conserved Energy'!E16&lt;&gt;"",'Inputs for Conserved Energy'!E16,"")</f>
        <v>HVAC Energy Efficiency</v>
      </c>
      <c r="F27" s="168" t="s">
        <v>64</v>
      </c>
      <c r="G27" s="122" t="str">
        <f>IF('Inputs for Conserved Energy'!F16&lt;&gt;"",'Inputs for Conserved Energy'!F16,"")</f>
        <v>Electricity</v>
      </c>
      <c r="H27" s="116" t="str">
        <f>IF('Inputs for Conserved Energy'!G16&lt;&gt;"",'Inputs for Conserved Energy'!G16,"")</f>
        <v>Natural Gas</v>
      </c>
      <c r="I27" s="123" t="str">
        <f>IF('Inputs for Conserved Energy'!H16&lt;&gt;"",'Inputs for Conserved Energy'!H16,"")</f>
        <v/>
      </c>
      <c r="J27" s="128">
        <f>IF('Inputs for Conserved Energy'!I16&lt;&gt;"",'Inputs for Conserved Energy'!I16,"")</f>
        <v>37000</v>
      </c>
      <c r="K27" s="117">
        <f>IF('Inputs for Conserved Energy'!J16&lt;&gt;"",'Inputs for Conserved Energy'!J16,"")</f>
        <v>0</v>
      </c>
      <c r="L27" s="129">
        <f>IF('Inputs for Conserved Energy'!K16&lt;&gt;"",'Inputs for Conserved Energy'!K16,"")</f>
        <v>250</v>
      </c>
      <c r="M27" s="128">
        <f>IF('Inputs for Conserved Energy'!L16&lt;&gt;"",'Inputs for Conserved Energy'!L16,"")</f>
        <v>0</v>
      </c>
      <c r="N27" s="123" t="str">
        <f>IF('Inputs for Conserved Energy'!M16&lt;&gt;"",'Inputs for Conserved Energy'!M16,"")</f>
        <v/>
      </c>
      <c r="O27" s="122">
        <f>IF('Inputs for Conserved Energy'!N16&lt;&gt;"",'Inputs for Conserved Energy'!N16,"")</f>
        <v>11000</v>
      </c>
      <c r="P27" s="123">
        <f>IF('Inputs for Conserved Energy'!O16&lt;&gt;"",'Inputs for Conserved Energy'!O16,"")</f>
        <v>3000</v>
      </c>
      <c r="Q27" s="122">
        <f>IF('Inputs for Conserved Energy'!P16&lt;&gt;"",'Inputs for Conserved Energy'!P16,"")</f>
        <v>95000</v>
      </c>
      <c r="R27" s="116">
        <f>IF('Inputs for Conserved Energy'!Q16&lt;&gt;"",'Inputs for Conserved Energy'!Q16,"")</f>
        <v>3200</v>
      </c>
      <c r="S27" s="153">
        <f>IF('Inputs for Conserved Energy'!R16&lt;&gt;"",'Inputs for Conserved Energy'!R16,"")</f>
        <v>0.05</v>
      </c>
      <c r="T27" s="179">
        <f>IF('Inputs for Conserved Energy'!S16&lt;&gt;"",'Inputs for Conserved Energy'!S16,"")</f>
        <v>20</v>
      </c>
      <c r="U27" s="138">
        <f>IF('Inputs for Conserved Energy'!T16&lt;&gt;"",'Inputs for Conserved Energy'!T16,"")</f>
        <v>3.5000000000000003E-2</v>
      </c>
      <c r="V27" s="119">
        <f>IF('Inputs for Conserved Energy'!U16&lt;&gt;"",'Inputs for Conserved Energy'!U16,"")</f>
        <v>3.5000000000000003E-2</v>
      </c>
      <c r="W27" s="185">
        <f t="shared" si="0"/>
        <v>7.4999999999999997E-2</v>
      </c>
      <c r="X27" s="214">
        <f>IF(G27='Emission Factors'!$B$3,AB27,IF(G27='Emission Factors'!$B$4,'Emission Factors'!$C$4,IF(G27='Emission Factors'!$B$5,'Emission Factors'!$C$5,IF(G27='Emission Factors'!$B$6,'Emission Factors'!$C$6,IF(G27='Emission Factors'!$B$7,'Emission Factors'!$C$7,IF(G27='Emission Factors'!$B$8,'Emission Factors'!$C$8,IF(G27='Emission Factors'!$B$9,'Emission Factors'!$C$9,IF(G27='Emission Factors'!$B$10,'Emission Factors'!$C$10,IF(G27='Emission Factors'!$B$11,'Emission Factors'!$C$11,IF(G27='Emission Factors'!$B$12,'Emission Factors'!$C$12,IF(G27='Emission Factors'!$B$13,'Emission Factors'!$C$13,IF(G27='Emission Factors'!$B$14,'Emission Factors'!$C$14,0))))))))))))</f>
        <v>1.0295373629603373E-4</v>
      </c>
      <c r="Y27" s="216">
        <f>IF(H27='Emission Factors'!$B$3,AB27,IF(H27='Emission Factors'!$B$4,'Emission Factors'!$C$4,IF(H27='Emission Factors'!$B$5,'Emission Factors'!$C$5,IF(H27='Emission Factors'!$B$6,'Emission Factors'!$C$6,IF(H27='Emission Factors'!$B$7,'Emission Factors'!$C$7,IF(H27='Emission Factors'!$B$8,'Emission Factors'!$C$8,IF(H27='Emission Factors'!$B$9,'Emission Factors'!$C$9,IF(H27='Emission Factors'!$B$10,'Emission Factors'!$C$10,IF(H27='Emission Factors'!$B$11,'Emission Factors'!$C$11,IF(H27='Emission Factors'!$B$12,'Emission Factors'!$C$12,IF(H27='Emission Factors'!$B$13,'Emission Factors'!$C$13,IF(H27='Emission Factors'!$B$14,'Emission Factors'!$C$14,0))))))))))))</f>
        <v>5.2902494331065759E-2</v>
      </c>
      <c r="Z27" s="216">
        <f>IF(AND($G$12&lt;&gt;"",$G$14&lt;&gt;""),$G$12*AL27/T27,IF($I$12="AK",'Grid Emissions'!C6*0.000001,IF($I$12="DC",'Grid Emissions'!C13*0.000001,IF($I$12="HI",'Grid Emissions'!C17*0.000001,IF($I$12="PR",'Grid Emissions'!C45*0.000001,(VLOOKUP($I$12,'Grid Emission Forecast'!$B$4:$AF$52,MATCH(T27,'Grid Emission Forecast'!$B$4:$AF$4,0),FALSE)*0.000001)*(1-($O$12/100)))))))</f>
        <v>1.0295373629603373E-4</v>
      </c>
      <c r="AA27" s="216">
        <f>IF($I$12="AK",'Grid Emissions'!C6*0.000001,IF($I$12="DC",'Grid Emissions'!C13*0.000001,IF($I$12="HI",'Grid Emissions'!C17*0.000001,IF($I$12="PR",'Grid Emissions'!C45*0.000001,(VLOOKUP($I$12,'Grid Emission Forecast'!$B$57:$AF$105,MATCH(T27,'Grid Emission Forecast'!$B$57:$AF$57,0),FALSE)*0.000001)*(1-($O$12/100))))))</f>
        <v>8.4670611296033731E-5</v>
      </c>
      <c r="AB27" s="216">
        <f>IF($K$14=$DF$11,'Emission Factors'!$C$3,IF($K$14=$DF$12,Z27,IF($K$14=$DF$13,AA27,Z27)))</f>
        <v>1.0295373629603373E-4</v>
      </c>
      <c r="AC27" s="217">
        <f>IF(I27='Emission Factors'!$B$3,AB27,IF(I27='Emission Factors'!$B$4,'Emission Factors'!$C$4,IF(I27='Emission Factors'!$B$5,'Emission Factors'!$C$5,IF(I27='Emission Factors'!$B$6,'Emission Factors'!$C$6,IF(I27='Emission Factors'!$B$7,'Emission Factors'!$C$7,IF(I27='Emission Factors'!$B$8,'Emission Factors'!$C$8,IF(I27='Emission Factors'!$B$9,'Emission Factors'!$C$9,IF(I27='Emission Factors'!$B$10,'Emission Factors'!$C$10,IF(I27='Emission Factors'!$B$11,'Emission Factors'!$C$11,IF(I27='Emission Factors'!$B$12,'Emission Factors'!$C$12,IF(I27='Emission Factors'!$B$13,'Emission Factors'!$C$13,IF(I27='Emission Factors'!$B$14,'Emission Factors'!$C$14,0))))))))))))</f>
        <v>0</v>
      </c>
      <c r="AD27" s="219">
        <f t="shared" si="9"/>
        <v>-7905.4299467261535</v>
      </c>
      <c r="AE27" s="225">
        <f t="shared" si="10"/>
        <v>17.034911825719689</v>
      </c>
      <c r="AF27" s="222">
        <f t="shared" si="1"/>
        <v>0</v>
      </c>
      <c r="AG27" s="120">
        <f t="shared" si="2"/>
        <v>0.37688948287300061</v>
      </c>
      <c r="AH27" s="120">
        <f t="shared" si="3"/>
        <v>12.462210342539986</v>
      </c>
      <c r="AI27" s="120">
        <f t="shared" si="4"/>
        <v>16.671300281460283</v>
      </c>
      <c r="AJ27" s="120">
        <f t="shared" si="5"/>
        <v>16.671300281460283</v>
      </c>
      <c r="AK27" s="120">
        <f t="shared" si="6"/>
        <v>24.038816179624998</v>
      </c>
      <c r="AL27" s="120">
        <f t="shared" si="7"/>
        <v>400</v>
      </c>
      <c r="AM27" s="120">
        <f>IF('Inputs for Conserved Energy'!AA16&lt;&gt;"",('Inputs for Conserved Energy'!AA16+('Inputs for Avoided CO2'!AF27*'Inputs for Avoided CO2'!AK27)),"")</f>
        <v>-98519.130844316009</v>
      </c>
      <c r="AN27" s="190">
        <f t="shared" si="11"/>
        <v>-464.07225511965135</v>
      </c>
      <c r="AO27" s="194">
        <f>IF('Inputs for Conserved Energy'!AB16&lt;&gt;"",'Inputs for Conserved Energy'!AB16,"")</f>
        <v>376.24918000000002</v>
      </c>
      <c r="AP27" s="190">
        <f>IF('Inputs for Conserved Energy'!AC16&lt;&gt;"",'Inputs for Conserved Energy'!AC16,"")</f>
        <v>-21.011155284713585</v>
      </c>
      <c r="AQ27" s="194">
        <f>IF('Inputs for Conserved Energy'!AD16&lt;&gt;"",'Inputs for Conserved Energy'!AD16,"")</f>
        <v>110.26780261067834</v>
      </c>
      <c r="AR27" s="190">
        <f>IF('Inputs for Conserved Energy'!AE16&lt;&gt;"",'Inputs for Conserved Energy'!AE16,"")</f>
        <v>-71.693003393182622</v>
      </c>
    </row>
    <row r="28" spans="2:44" x14ac:dyDescent="0.35">
      <c r="B28" s="240"/>
      <c r="C28" s="49"/>
      <c r="D28" s="150">
        <f t="shared" si="8"/>
        <v>4</v>
      </c>
      <c r="E28" s="167" t="str">
        <f>IF('Inputs for Conserved Energy'!E17&lt;&gt;"",'Inputs for Conserved Energy'!E17,"")</f>
        <v>Industrial Heat Pump</v>
      </c>
      <c r="F28" s="168" t="s">
        <v>67</v>
      </c>
      <c r="G28" s="122" t="str">
        <f>IF('Inputs for Conserved Energy'!F17&lt;&gt;"",'Inputs for Conserved Energy'!F17,"")</f>
        <v>Natural Gas</v>
      </c>
      <c r="H28" s="116" t="str">
        <f>IF('Inputs for Conserved Energy'!G17&lt;&gt;"",'Inputs for Conserved Energy'!G17,"")</f>
        <v/>
      </c>
      <c r="I28" s="123" t="s">
        <v>7</v>
      </c>
      <c r="J28" s="128">
        <f>IF('Inputs for Conserved Energy'!I17&lt;&gt;"",'Inputs for Conserved Energy'!I17,"")</f>
        <v>0</v>
      </c>
      <c r="K28" s="117">
        <f>IF('Inputs for Conserved Energy'!J17&lt;&gt;"",'Inputs for Conserved Energy'!J17,"")</f>
        <v>2600</v>
      </c>
      <c r="L28" s="129">
        <f>IF('Inputs for Conserved Energy'!K17&lt;&gt;"",'Inputs for Conserved Energy'!K17,"")</f>
        <v>0</v>
      </c>
      <c r="M28" s="128">
        <f>IF('Inputs for Conserved Energy'!L17&lt;&gt;"",'Inputs for Conserved Energy'!L17,"")</f>
        <v>171000</v>
      </c>
      <c r="N28" s="123">
        <f>IF('Inputs for Conserved Energy'!M17&lt;&gt;"",'Inputs for Conserved Energy'!M17,"")</f>
        <v>19000</v>
      </c>
      <c r="O28" s="122">
        <f>IF('Inputs for Conserved Energy'!N17&lt;&gt;"",'Inputs for Conserved Energy'!N17,"")</f>
        <v>0</v>
      </c>
      <c r="P28" s="123">
        <f>IF('Inputs for Conserved Energy'!O17&lt;&gt;"",'Inputs for Conserved Energy'!O17,"")</f>
        <v>16800</v>
      </c>
      <c r="Q28" s="122">
        <f>IF('Inputs for Conserved Energy'!P17&lt;&gt;"",'Inputs for Conserved Energy'!P17,"")</f>
        <v>39000</v>
      </c>
      <c r="R28" s="116">
        <f>IF('Inputs for Conserved Energy'!Q17&lt;&gt;"",'Inputs for Conserved Energy'!Q17,"")</f>
        <v>4500</v>
      </c>
      <c r="S28" s="153">
        <f>IF('Inputs for Conserved Energy'!R17&lt;&gt;"",'Inputs for Conserved Energy'!R17,"")</f>
        <v>0.05</v>
      </c>
      <c r="T28" s="179">
        <f>IF('Inputs for Conserved Energy'!S17&lt;&gt;"",'Inputs for Conserved Energy'!S17,"")</f>
        <v>20</v>
      </c>
      <c r="U28" s="138">
        <f>IF('Inputs for Conserved Energy'!T17&lt;&gt;"",'Inputs for Conserved Energy'!T17,"")</f>
        <v>3.5000000000000003E-2</v>
      </c>
      <c r="V28" s="119">
        <f>IF('Inputs for Conserved Energy'!U17&lt;&gt;"",'Inputs for Conserved Energy'!U17,"")</f>
        <v>3.5000000000000003E-2</v>
      </c>
      <c r="W28" s="185">
        <f t="shared" si="0"/>
        <v>7.4999999999999997E-2</v>
      </c>
      <c r="X28" s="214">
        <f>IF(G28='Emission Factors'!$B$3,AB28,IF(G28='Emission Factors'!$B$4,'Emission Factors'!$C$4,IF(G28='Emission Factors'!$B$5,'Emission Factors'!$C$5,IF(G28='Emission Factors'!$B$6,'Emission Factors'!$C$6,IF(G28='Emission Factors'!$B$7,'Emission Factors'!$C$7,IF(G28='Emission Factors'!$B$8,'Emission Factors'!$C$8,IF(G28='Emission Factors'!$B$9,'Emission Factors'!$C$9,IF(G28='Emission Factors'!$B$10,'Emission Factors'!$C$10,IF(G28='Emission Factors'!$B$11,'Emission Factors'!$C$11,IF(G28='Emission Factors'!$B$12,'Emission Factors'!$C$12,IF(G28='Emission Factors'!$B$13,'Emission Factors'!$C$13,IF(G28='Emission Factors'!$B$14,'Emission Factors'!$C$14,0))))))))))))</f>
        <v>5.2902494331065759E-2</v>
      </c>
      <c r="Y28" s="216">
        <f>IF(H28='Emission Factors'!$B$3,AB28,IF(H28='Emission Factors'!$B$4,'Emission Factors'!$C$4,IF(H28='Emission Factors'!$B$5,'Emission Factors'!$C$5,IF(H28='Emission Factors'!$B$6,'Emission Factors'!$C$6,IF(H28='Emission Factors'!$B$7,'Emission Factors'!$C$7,IF(H28='Emission Factors'!$B$8,'Emission Factors'!$C$8,IF(H28='Emission Factors'!$B$9,'Emission Factors'!$C$9,IF(H28='Emission Factors'!$B$10,'Emission Factors'!$C$10,IF(H28='Emission Factors'!$B$11,'Emission Factors'!$C$11,IF(H28='Emission Factors'!$B$12,'Emission Factors'!$C$12,IF(H28='Emission Factors'!$B$13,'Emission Factors'!$C$13,IF(H28='Emission Factors'!$B$14,'Emission Factors'!$C$14,0))))))))))))</f>
        <v>0</v>
      </c>
      <c r="Z28" s="216">
        <f>IF(AND($G$12&lt;&gt;"",$G$14&lt;&gt;""),$G$12*AL28/T28,IF($I$12="AK",'Grid Emissions'!C7*0.000001,IF($I$12="DC",'Grid Emissions'!C14*0.000001,IF($I$12="HI",'Grid Emissions'!C18*0.000001,IF($I$12="PR",'Grid Emissions'!C46*0.000001,(VLOOKUP($I$12,'Grid Emission Forecast'!$B$4:$AF$52,MATCH(T28,'Grid Emission Forecast'!$B$4:$AF$4,0),FALSE)*0.000001)*(1-($O$12/100)))))))</f>
        <v>1.0295373629603373E-4</v>
      </c>
      <c r="AA28" s="216">
        <f>IF($I$12="AK",'Grid Emissions'!C7*0.000001,IF($I$12="DC",'Grid Emissions'!C14*0.000001,IF($I$12="HI",'Grid Emissions'!C18*0.000001,IF($I$12="PR",'Grid Emissions'!C46*0.000001,(VLOOKUP($I$12,'Grid Emission Forecast'!$B$57:$AF$105,MATCH(T28,'Grid Emission Forecast'!$B$57:$AF$57,0),FALSE)*0.000001)*(1-($O$12/100))))))</f>
        <v>8.4670611296033731E-5</v>
      </c>
      <c r="AB28" s="216">
        <f>IF($K$14=$DF$11,'Emission Factors'!$C$3,IF($K$14=$DF$12,Z28,IF($K$14=$DF$13,AA28,Z28)))</f>
        <v>1.0295373629603373E-4</v>
      </c>
      <c r="AC28" s="217">
        <f>IF(I28='Emission Factors'!$B$3,AB28,IF(I28='Emission Factors'!$B$4,'Emission Factors'!$C$4,IF(I28='Emission Factors'!$B$5,'Emission Factors'!$C$5,IF(I28='Emission Factors'!$B$6,'Emission Factors'!$C$6,IF(I28='Emission Factors'!$B$7,'Emission Factors'!$C$7,IF(I28='Emission Factors'!$B$8,'Emission Factors'!$C$8,IF(I28='Emission Factors'!$B$9,'Emission Factors'!$C$9,IF(I28='Emission Factors'!$B$10,'Emission Factors'!$C$10,IF(I28='Emission Factors'!$B$11,'Emission Factors'!$C$11,IF(I28='Emission Factors'!$B$12,'Emission Factors'!$C$12,IF(I28='Emission Factors'!$B$13,'Emission Factors'!$C$13,IF(I28='Emission Factors'!$B$14,'Emission Factors'!$C$14,0))))))))))))</f>
        <v>1.0295373629603373E-4</v>
      </c>
      <c r="AD28" s="219">
        <f t="shared" si="9"/>
        <v>10572.507086554961</v>
      </c>
      <c r="AE28" s="225">
        <f t="shared" si="10"/>
        <v>119.94139635414919</v>
      </c>
      <c r="AF28" s="222">
        <f t="shared" si="1"/>
        <v>0</v>
      </c>
      <c r="AG28" s="120">
        <f t="shared" si="2"/>
        <v>0.37688948287300061</v>
      </c>
      <c r="AH28" s="120">
        <f t="shared" si="3"/>
        <v>12.462210342539986</v>
      </c>
      <c r="AI28" s="120">
        <f t="shared" si="4"/>
        <v>16.671300281460283</v>
      </c>
      <c r="AJ28" s="120">
        <f t="shared" si="5"/>
        <v>16.671300281460283</v>
      </c>
      <c r="AK28" s="120">
        <f t="shared" si="6"/>
        <v>24.038816179624998</v>
      </c>
      <c r="AL28" s="120">
        <f t="shared" si="7"/>
        <v>400</v>
      </c>
      <c r="AM28" s="120">
        <f>IF('Inputs for Conserved Energy'!AA17&lt;&gt;"",('Inputs for Conserved Energy'!AA17+('Inputs for Avoided CO2'!AF28*'Inputs for Avoided CO2'!AK28)),"")</f>
        <v>131756.80716064252</v>
      </c>
      <c r="AN28" s="190">
        <f t="shared" si="11"/>
        <v>88.147273651356159</v>
      </c>
      <c r="AO28" s="194">
        <f>IF('Inputs for Conserved Energy'!AB17&lt;&gt;"",'Inputs for Conserved Energy'!AB17,"")</f>
        <v>2016.52406</v>
      </c>
      <c r="AP28" s="190">
        <f>IF('Inputs for Conserved Energy'!AC17&lt;&gt;"",'Inputs for Conserved Energy'!AC17,"")</f>
        <v>5.2429362467190002</v>
      </c>
      <c r="AQ28" s="194">
        <f>IF('Inputs for Conserved Energy'!AD17&lt;&gt;"",'Inputs for Conserved Energy'!AD17,"")</f>
        <v>590.98514715105478</v>
      </c>
      <c r="AR28" s="190">
        <f>IF('Inputs for Conserved Energy'!AE17&lt;&gt;"",'Inputs for Conserved Energy'!AE17,"")</f>
        <v>17.889632484879769</v>
      </c>
    </row>
    <row r="29" spans="2:44" x14ac:dyDescent="0.35">
      <c r="B29" s="240"/>
      <c r="C29" s="49"/>
      <c r="D29" s="150">
        <f t="shared" si="8"/>
        <v>5</v>
      </c>
      <c r="E29" s="167" t="str">
        <f>IF('Inputs for Conserved Energy'!E18&lt;&gt;"",'Inputs for Conserved Energy'!E18,"")</f>
        <v>Electric Boiler</v>
      </c>
      <c r="F29" s="168" t="s">
        <v>67</v>
      </c>
      <c r="G29" s="122" t="str">
        <f>IF('Inputs for Conserved Energy'!F18&lt;&gt;"",'Inputs for Conserved Energy'!F18,"")</f>
        <v>Natural Gas</v>
      </c>
      <c r="H29" s="116" t="str">
        <f>IF('Inputs for Conserved Energy'!G18&lt;&gt;"",'Inputs for Conserved Energy'!G18,"")</f>
        <v/>
      </c>
      <c r="I29" s="123" t="s">
        <v>7</v>
      </c>
      <c r="J29" s="128">
        <f>IF('Inputs for Conserved Energy'!I18&lt;&gt;"",'Inputs for Conserved Energy'!I18,"")</f>
        <v>0</v>
      </c>
      <c r="K29" s="117">
        <f>IF('Inputs for Conserved Energy'!J18&lt;&gt;"",'Inputs for Conserved Energy'!J18,"")</f>
        <v>2000</v>
      </c>
      <c r="L29" s="129">
        <f>IF('Inputs for Conserved Energy'!K18&lt;&gt;"",'Inputs for Conserved Energy'!K18,"")</f>
        <v>0</v>
      </c>
      <c r="M29" s="128">
        <f>IF('Inputs for Conserved Energy'!L18&lt;&gt;"",'Inputs for Conserved Energy'!L18,"")</f>
        <v>187000</v>
      </c>
      <c r="N29" s="123">
        <f>IF('Inputs for Conserved Energy'!M18&lt;&gt;"",'Inputs for Conserved Energy'!M18,"")</f>
        <v>21000</v>
      </c>
      <c r="O29" s="122">
        <f>IF('Inputs for Conserved Energy'!N18&lt;&gt;"",'Inputs for Conserved Energy'!N18,"")</f>
        <v>0</v>
      </c>
      <c r="P29" s="123">
        <f>IF('Inputs for Conserved Energy'!O18&lt;&gt;"",'Inputs for Conserved Energy'!O18,"")</f>
        <v>14500</v>
      </c>
      <c r="Q29" s="122">
        <f>IF('Inputs for Conserved Energy'!P18&lt;&gt;"",'Inputs for Conserved Energy'!P18,"")</f>
        <v>120000</v>
      </c>
      <c r="R29" s="116">
        <f>IF('Inputs for Conserved Energy'!Q18&lt;&gt;"",'Inputs for Conserved Energy'!Q18,"")</f>
        <v>8567</v>
      </c>
      <c r="S29" s="153">
        <f>IF('Inputs for Conserved Energy'!R18&lt;&gt;"",'Inputs for Conserved Energy'!R18,"")</f>
        <v>0.05</v>
      </c>
      <c r="T29" s="179">
        <f>IF('Inputs for Conserved Energy'!S18&lt;&gt;"",'Inputs for Conserved Energy'!S18,"")</f>
        <v>10</v>
      </c>
      <c r="U29" s="138">
        <f>IF('Inputs for Conserved Energy'!T18&lt;&gt;"",'Inputs for Conserved Energy'!T18,"")</f>
        <v>3.5000000000000003E-2</v>
      </c>
      <c r="V29" s="119">
        <f>IF('Inputs for Conserved Energy'!U18&lt;&gt;"",'Inputs for Conserved Energy'!U18,"")</f>
        <v>3.5000000000000003E-2</v>
      </c>
      <c r="W29" s="185">
        <f t="shared" si="0"/>
        <v>7.4999999999999997E-2</v>
      </c>
      <c r="X29" s="214">
        <f>IF(G29='Emission Factors'!$B$3,AB29,IF(G29='Emission Factors'!$B$4,'Emission Factors'!$C$4,IF(G29='Emission Factors'!$B$5,'Emission Factors'!$C$5,IF(G29='Emission Factors'!$B$6,'Emission Factors'!$C$6,IF(G29='Emission Factors'!$B$7,'Emission Factors'!$C$7,IF(G29='Emission Factors'!$B$8,'Emission Factors'!$C$8,IF(G29='Emission Factors'!$B$9,'Emission Factors'!$C$9,IF(G29='Emission Factors'!$B$10,'Emission Factors'!$C$10,IF(G29='Emission Factors'!$B$11,'Emission Factors'!$C$11,IF(G29='Emission Factors'!$B$12,'Emission Factors'!$C$12,IF(G29='Emission Factors'!$B$13,'Emission Factors'!$C$13,IF(G29='Emission Factors'!$B$14,'Emission Factors'!$C$14,0))))))))))))</f>
        <v>5.2902494331065759E-2</v>
      </c>
      <c r="Y29" s="216">
        <f>IF(H29='Emission Factors'!$B$3,AB29,IF(H29='Emission Factors'!$B$4,'Emission Factors'!$C$4,IF(H29='Emission Factors'!$B$5,'Emission Factors'!$C$5,IF(H29='Emission Factors'!$B$6,'Emission Factors'!$C$6,IF(H29='Emission Factors'!$B$7,'Emission Factors'!$C$7,IF(H29='Emission Factors'!$B$8,'Emission Factors'!$C$8,IF(H29='Emission Factors'!$B$9,'Emission Factors'!$C$9,IF(H29='Emission Factors'!$B$10,'Emission Factors'!$C$10,IF(H29='Emission Factors'!$B$11,'Emission Factors'!$C$11,IF(H29='Emission Factors'!$B$12,'Emission Factors'!$C$12,IF(H29='Emission Factors'!$B$13,'Emission Factors'!$C$13,IF(H29='Emission Factors'!$B$14,'Emission Factors'!$C$14,0))))))))))))</f>
        <v>0</v>
      </c>
      <c r="Z29" s="216">
        <f>IF(AND($G$12&lt;&gt;"",$G$14&lt;&gt;""),$G$12*AL29/T29,IF($I$12="AK",'Grid Emissions'!C8*0.000001,IF($I$12="DC",'Grid Emissions'!C15*0.000001,IF($I$12="HI",'Grid Emissions'!C19*0.000001,IF($I$12="PR",'Grid Emissions'!C47*0.000001,(VLOOKUP($I$12,'Grid Emission Forecast'!$B$4:$AF$52,MATCH(T29,'Grid Emission Forecast'!$B$4:$AF$4,0),FALSE)*0.000001)*(1-($O$12/100)))))))</f>
        <v>1.5474457259206746E-4</v>
      </c>
      <c r="AA29" s="216">
        <f>IF($I$12="AK",'Grid Emissions'!C8*0.000001,IF($I$12="DC",'Grid Emissions'!C15*0.000001,IF($I$12="HI",'Grid Emissions'!C19*0.000001,IF($I$12="PR",'Grid Emissions'!C47*0.000001,(VLOOKUP($I$12,'Grid Emission Forecast'!$B$57:$AF$105,MATCH(T29,'Grid Emission Forecast'!$B$57:$AF$57,0),FALSE)*0.000001)*(1-($O$12/100))))))</f>
        <v>1.3394907259206752E-4</v>
      </c>
      <c r="AB29" s="216">
        <f>IF($K$14=$DF$11,'Emission Factors'!$C$3,IF($K$14=$DF$12,Z29,IF($K$14=$DF$13,AA29,Z29)))</f>
        <v>1.5474457259206746E-4</v>
      </c>
      <c r="AC29" s="217">
        <f>IF(I29='Emission Factors'!$B$3,AB29,IF(I29='Emission Factors'!$B$4,'Emission Factors'!$C$4,IF(I29='Emission Factors'!$B$5,'Emission Factors'!$C$5,IF(I29='Emission Factors'!$B$6,'Emission Factors'!$C$6,IF(I29='Emission Factors'!$B$7,'Emission Factors'!$C$7,IF(I29='Emission Factors'!$B$8,'Emission Factors'!$C$8,IF(I29='Emission Factors'!$B$9,'Emission Factors'!$C$9,IF(I29='Emission Factors'!$B$10,'Emission Factors'!$C$10,IF(I29='Emission Factors'!$B$11,'Emission Factors'!$C$11,IF(I29='Emission Factors'!$B$12,'Emission Factors'!$C$12,IF(I29='Emission Factors'!$B$13,'Emission Factors'!$C$13,IF(I29='Emission Factors'!$B$14,'Emission Factors'!$C$14,0))))))))))))</f>
        <v>1.5474457259206746E-4</v>
      </c>
      <c r="AD29" s="219">
        <f t="shared" si="9"/>
        <v>31628.274353227123</v>
      </c>
      <c r="AE29" s="225">
        <f t="shared" si="10"/>
        <v>76.86775358741491</v>
      </c>
      <c r="AF29" s="222">
        <f t="shared" si="1"/>
        <v>0</v>
      </c>
      <c r="AG29" s="120">
        <f t="shared" si="2"/>
        <v>0.61391325354075932</v>
      </c>
      <c r="AH29" s="120">
        <f t="shared" si="3"/>
        <v>7.7217349291848132</v>
      </c>
      <c r="AI29" s="120">
        <f t="shared" si="4"/>
        <v>8.9343150284350408</v>
      </c>
      <c r="AJ29" s="120">
        <f t="shared" si="5"/>
        <v>8.9343150284350408</v>
      </c>
      <c r="AK29" s="120">
        <f t="shared" si="6"/>
        <v>10.611783679149262</v>
      </c>
      <c r="AL29" s="120">
        <f t="shared" si="7"/>
        <v>100</v>
      </c>
      <c r="AM29" s="120">
        <f>IF('Inputs for Conserved Energy'!AA18&lt;&gt;"",('Inputs for Conserved Energy'!AA18+('Inputs for Avoided CO2'!AF29*'Inputs for Avoided CO2'!AK29)),"")</f>
        <v>244225.15082315408</v>
      </c>
      <c r="AN29" s="190">
        <f t="shared" si="11"/>
        <v>411.46349251977398</v>
      </c>
      <c r="AO29" s="194">
        <f>IF('Inputs for Conserved Energy'!AB18&lt;&gt;"",'Inputs for Conserved Energy'!AB18,"")</f>
        <v>1361.9298199999998</v>
      </c>
      <c r="AP29" s="190">
        <f>IF('Inputs for Conserved Energy'!AC18&lt;&gt;"",'Inputs for Conserved Energy'!AC18,"")</f>
        <v>23.223130802163599</v>
      </c>
      <c r="AQ29" s="194">
        <f>IF('Inputs for Conserved Energy'!AD18&lt;&gt;"",'Inputs for Conserved Energy'!AD18,"")</f>
        <v>399.1424208854267</v>
      </c>
      <c r="AR29" s="190">
        <f>IF('Inputs for Conserved Energy'!AE18&lt;&gt;"",'Inputs for Conserved Energy'!AE18,"")</f>
        <v>79.240573535294502</v>
      </c>
    </row>
    <row r="30" spans="2:44" x14ac:dyDescent="0.35">
      <c r="B30" s="240"/>
      <c r="C30" s="49"/>
      <c r="D30" s="150">
        <f t="shared" si="8"/>
        <v>6</v>
      </c>
      <c r="E30" s="167" t="str">
        <f>IF('Inputs for Conserved Energy'!E19&lt;&gt;"",'Inputs for Conserved Energy'!E19,"")</f>
        <v>Onsite Solar</v>
      </c>
      <c r="F30" s="168" t="s">
        <v>70</v>
      </c>
      <c r="G30" s="122" t="str">
        <f>IF('Inputs for Conserved Energy'!F19&lt;&gt;"",'Inputs for Conserved Energy'!F19,"")</f>
        <v>Electricity</v>
      </c>
      <c r="H30" s="116" t="str">
        <f>IF('Inputs for Conserved Energy'!G19&lt;&gt;"",'Inputs for Conserved Energy'!G19,"")</f>
        <v/>
      </c>
      <c r="I30" s="123" t="str">
        <f>IF('Inputs for Conserved Energy'!H19&lt;&gt;"",'Inputs for Conserved Energy'!H19,"")</f>
        <v/>
      </c>
      <c r="J30" s="128">
        <f>IF('Inputs for Conserved Energy'!I19&lt;&gt;"",'Inputs for Conserved Energy'!I19,"")</f>
        <v>52000</v>
      </c>
      <c r="K30" s="117">
        <f>IF('Inputs for Conserved Energy'!J19&lt;&gt;"",'Inputs for Conserved Energy'!J19,"")</f>
        <v>2400</v>
      </c>
      <c r="L30" s="129">
        <f>IF('Inputs for Conserved Energy'!K19&lt;&gt;"",'Inputs for Conserved Energy'!K19,"")</f>
        <v>0</v>
      </c>
      <c r="M30" s="128">
        <f>IF('Inputs for Conserved Energy'!L19&lt;&gt;"",'Inputs for Conserved Energy'!L19,"")</f>
        <v>0</v>
      </c>
      <c r="N30" s="123" t="str">
        <f>IF('Inputs for Conserved Energy'!M19&lt;&gt;"",'Inputs for Conserved Energy'!M19,"")</f>
        <v/>
      </c>
      <c r="O30" s="122">
        <f>IF('Inputs for Conserved Energy'!N19&lt;&gt;"",'Inputs for Conserved Energy'!N19,"")</f>
        <v>9000</v>
      </c>
      <c r="P30" s="123">
        <f>IF('Inputs for Conserved Energy'!O19&lt;&gt;"",'Inputs for Conserved Energy'!O19,"")</f>
        <v>0</v>
      </c>
      <c r="Q30" s="122">
        <f>IF('Inputs for Conserved Energy'!P19&lt;&gt;"",'Inputs for Conserved Energy'!P19,"")</f>
        <v>32000</v>
      </c>
      <c r="R30" s="116">
        <f>IF('Inputs for Conserved Energy'!Q19&lt;&gt;"",'Inputs for Conserved Energy'!Q19,"")</f>
        <v>3000</v>
      </c>
      <c r="S30" s="153">
        <f>IF('Inputs for Conserved Energy'!R19&lt;&gt;"",'Inputs for Conserved Energy'!R19,"")</f>
        <v>0.05</v>
      </c>
      <c r="T30" s="179">
        <f>IF('Inputs for Conserved Energy'!S19&lt;&gt;"",'Inputs for Conserved Energy'!S19,"")</f>
        <v>10</v>
      </c>
      <c r="U30" s="138">
        <f>IF('Inputs for Conserved Energy'!T19&lt;&gt;"",'Inputs for Conserved Energy'!T19,"")</f>
        <v>3.5000000000000003E-2</v>
      </c>
      <c r="V30" s="119">
        <f>IF('Inputs for Conserved Energy'!U19&lt;&gt;"",'Inputs for Conserved Energy'!U19,"")</f>
        <v>3.5000000000000003E-2</v>
      </c>
      <c r="W30" s="185">
        <f t="shared" si="0"/>
        <v>7.4999999999999997E-2</v>
      </c>
      <c r="X30" s="214">
        <f>IF(G30='Emission Factors'!$B$3,AB30,IF(G30='Emission Factors'!$B$4,'Emission Factors'!$C$4,IF(G30='Emission Factors'!$B$5,'Emission Factors'!$C$5,IF(G30='Emission Factors'!$B$6,'Emission Factors'!$C$6,IF(G30='Emission Factors'!$B$7,'Emission Factors'!$C$7,IF(G30='Emission Factors'!$B$8,'Emission Factors'!$C$8,IF(G30='Emission Factors'!$B$9,'Emission Factors'!$C$9,IF(G30='Emission Factors'!$B$10,'Emission Factors'!$C$10,IF(G30='Emission Factors'!$B$11,'Emission Factors'!$C$11,IF(G30='Emission Factors'!$B$12,'Emission Factors'!$C$12,IF(G30='Emission Factors'!$B$13,'Emission Factors'!$C$13,IF(G30='Emission Factors'!$B$14,'Emission Factors'!$C$14,0))))))))))))</f>
        <v>1.5474457259206746E-4</v>
      </c>
      <c r="Y30" s="216">
        <f>IF(H30='Emission Factors'!$B$3,AB30,IF(H30='Emission Factors'!$B$4,'Emission Factors'!$C$4,IF(H30='Emission Factors'!$B$5,'Emission Factors'!$C$5,IF(H30='Emission Factors'!$B$6,'Emission Factors'!$C$6,IF(H30='Emission Factors'!$B$7,'Emission Factors'!$C$7,IF(H30='Emission Factors'!$B$8,'Emission Factors'!$C$8,IF(H30='Emission Factors'!$B$9,'Emission Factors'!$C$9,IF(H30='Emission Factors'!$B$10,'Emission Factors'!$C$10,IF(H30='Emission Factors'!$B$11,'Emission Factors'!$C$11,IF(H30='Emission Factors'!$B$12,'Emission Factors'!$C$12,IF(H30='Emission Factors'!$B$13,'Emission Factors'!$C$13,IF(H30='Emission Factors'!$B$14,'Emission Factors'!$C$14,0))))))))))))</f>
        <v>0</v>
      </c>
      <c r="Z30" s="216">
        <f>IF(AND($G$12&lt;&gt;"",$G$14&lt;&gt;""),$G$12*AL30/T30,IF($I$12="AK",'Grid Emissions'!C9*0.000001,IF($I$12="DC",'Grid Emissions'!C16*0.000001,IF($I$12="HI",'Grid Emissions'!C20*0.000001,IF($I$12="PR",'Grid Emissions'!C48*0.000001,(VLOOKUP($I$12,'Grid Emission Forecast'!$B$4:$AF$52,MATCH(T30,'Grid Emission Forecast'!$B$4:$AF$4,0),FALSE)*0.000001)*(1-($O$12/100)))))))</f>
        <v>1.5474457259206746E-4</v>
      </c>
      <c r="AA30" s="216">
        <f>IF($I$12="AK",'Grid Emissions'!C9*0.000001,IF($I$12="DC",'Grid Emissions'!C16*0.000001,IF($I$12="HI",'Grid Emissions'!C20*0.000001,IF($I$12="PR",'Grid Emissions'!C48*0.000001,(VLOOKUP($I$12,'Grid Emission Forecast'!$B$57:$AF$105,MATCH(T30,'Grid Emission Forecast'!$B$57:$AF$57,0),FALSE)*0.000001)*(1-($O$12/100))))))</f>
        <v>1.3394907259206752E-4</v>
      </c>
      <c r="AB30" s="216">
        <f>IF($K$14=$DF$11,'Emission Factors'!$C$3,IF($K$14=$DF$12,Z30,IF($K$14=$DF$13,AA30,Z30)))</f>
        <v>1.5474457259206746E-4</v>
      </c>
      <c r="AC30" s="217">
        <f>IF(I30='Emission Factors'!$B$3,AB30,IF(I30='Emission Factors'!$B$4,'Emission Factors'!$C$4,IF(I30='Emission Factors'!$B$5,'Emission Factors'!$C$5,IF(I30='Emission Factors'!$B$6,'Emission Factors'!$C$6,IF(I30='Emission Factors'!$B$7,'Emission Factors'!$C$7,IF(I30='Emission Factors'!$B$8,'Emission Factors'!$C$8,IF(I30='Emission Factors'!$B$9,'Emission Factors'!$C$9,IF(I30='Emission Factors'!$B$10,'Emission Factors'!$C$10,IF(I30='Emission Factors'!$B$11,'Emission Factors'!$C$11,IF(I30='Emission Factors'!$B$12,'Emission Factors'!$C$12,IF(I30='Emission Factors'!$B$13,'Emission Factors'!$C$13,IF(I30='Emission Factors'!$B$14,'Emission Factors'!$C$14,0))))))))))))</f>
        <v>0</v>
      </c>
      <c r="AD30" s="219">
        <f t="shared" si="9"/>
        <v>-3269.165634390135</v>
      </c>
      <c r="AE30" s="225">
        <f t="shared" si="10"/>
        <v>8.4181047490084708</v>
      </c>
      <c r="AF30" s="222">
        <f t="shared" si="1"/>
        <v>0</v>
      </c>
      <c r="AG30" s="120">
        <f t="shared" si="2"/>
        <v>0.61391325354075932</v>
      </c>
      <c r="AH30" s="120">
        <f t="shared" si="3"/>
        <v>7.7217349291848132</v>
      </c>
      <c r="AI30" s="120">
        <f t="shared" si="4"/>
        <v>8.9343150284350408</v>
      </c>
      <c r="AJ30" s="120">
        <f t="shared" si="5"/>
        <v>8.9343150284350408</v>
      </c>
      <c r="AK30" s="120">
        <f t="shared" si="6"/>
        <v>10.611783679149262</v>
      </c>
      <c r="AL30" s="120">
        <f t="shared" si="7"/>
        <v>100</v>
      </c>
      <c r="AM30" s="120">
        <f>IF('Inputs for Conserved Energy'!AA19&lt;&gt;"",('Inputs for Conserved Energy'!AA19+('Inputs for Avoided CO2'!AF30*'Inputs for Avoided CO2'!AK30)),"")</f>
        <v>-25243.630468360934</v>
      </c>
      <c r="AN30" s="190">
        <f t="shared" si="11"/>
        <v>-388.34936507236915</v>
      </c>
      <c r="AO30" s="194">
        <f>IF('Inputs for Conserved Energy'!AB19&lt;&gt;"",'Inputs for Conserved Energy'!AB19,"")</f>
        <v>2577.4312799999998</v>
      </c>
      <c r="AP30" s="190">
        <f>IF('Inputs for Conserved Energy'!AC19&lt;&gt;"",'Inputs for Conserved Energy'!AC19,"")</f>
        <v>-1.2683812987596454</v>
      </c>
      <c r="AQ30" s="194">
        <f>IF('Inputs for Conserved Energy'!AD19&lt;&gt;"",'Inputs for Conserved Energy'!AD19,"")</f>
        <v>755.37090506251207</v>
      </c>
      <c r="AR30" s="190">
        <f>IF('Inputs for Conserved Energy'!AE19&lt;&gt;"",'Inputs for Conserved Energy'!AE19,"")</f>
        <v>-4.3278945647497364</v>
      </c>
    </row>
    <row r="31" spans="2:44" x14ac:dyDescent="0.35">
      <c r="B31" s="240"/>
      <c r="C31" s="49"/>
      <c r="D31" s="150" t="str">
        <f t="shared" si="8"/>
        <v/>
      </c>
      <c r="E31" s="167" t="str">
        <f>IF('Inputs for Conserved Energy'!E20&lt;&gt;"",'Inputs for Conserved Energy'!E20,"")</f>
        <v/>
      </c>
      <c r="F31" s="168"/>
      <c r="G31" s="122" t="str">
        <f>IF('Inputs for Conserved Energy'!F20&lt;&gt;"",'Inputs for Conserved Energy'!F20,"")</f>
        <v/>
      </c>
      <c r="H31" s="116" t="str">
        <f>IF('Inputs for Conserved Energy'!G20&lt;&gt;"",'Inputs for Conserved Energy'!G20,"")</f>
        <v/>
      </c>
      <c r="I31" s="123" t="str">
        <f>IF('Inputs for Conserved Energy'!H20&lt;&gt;"",'Inputs for Conserved Energy'!H20,"")</f>
        <v/>
      </c>
      <c r="J31" s="128" t="str">
        <f>IF('Inputs for Conserved Energy'!I20&lt;&gt;"",'Inputs for Conserved Energy'!I20,"")</f>
        <v/>
      </c>
      <c r="K31" s="117" t="str">
        <f>IF('Inputs for Conserved Energy'!J20&lt;&gt;"",'Inputs for Conserved Energy'!J20,"")</f>
        <v/>
      </c>
      <c r="L31" s="129" t="str">
        <f>IF('Inputs for Conserved Energy'!K20&lt;&gt;"",'Inputs for Conserved Energy'!K20,"")</f>
        <v/>
      </c>
      <c r="M31" s="128" t="str">
        <f>IF('Inputs for Conserved Energy'!L20&lt;&gt;"",'Inputs for Conserved Energy'!L20,"")</f>
        <v/>
      </c>
      <c r="N31" s="123" t="str">
        <f>IF('Inputs for Conserved Energy'!M20&lt;&gt;"",'Inputs for Conserved Energy'!M20,"")</f>
        <v/>
      </c>
      <c r="O31" s="122" t="str">
        <f>IF('Inputs for Conserved Energy'!N20&lt;&gt;"",'Inputs for Conserved Energy'!N20,"")</f>
        <v/>
      </c>
      <c r="P31" s="123" t="str">
        <f>IF('Inputs for Conserved Energy'!O20&lt;&gt;"",'Inputs for Conserved Energy'!O20,"")</f>
        <v/>
      </c>
      <c r="Q31" s="122" t="str">
        <f>IF('Inputs for Conserved Energy'!P20&lt;&gt;"",'Inputs for Conserved Energy'!P20,"")</f>
        <v/>
      </c>
      <c r="R31" s="116" t="str">
        <f>IF('Inputs for Conserved Energy'!Q20&lt;&gt;"",'Inputs for Conserved Energy'!Q20,"")</f>
        <v/>
      </c>
      <c r="S31" s="153" t="str">
        <f>IF('Inputs for Conserved Energy'!R20&lt;&gt;"",'Inputs for Conserved Energy'!R20,"")</f>
        <v/>
      </c>
      <c r="T31" s="179" t="str">
        <f>IF('Inputs for Conserved Energy'!S20&lt;&gt;"",'Inputs for Conserved Energy'!S20,"")</f>
        <v/>
      </c>
      <c r="U31" s="138" t="str">
        <f>IF('Inputs for Conserved Energy'!T20&lt;&gt;"",'Inputs for Conserved Energy'!T20,"")</f>
        <v/>
      </c>
      <c r="V31" s="119" t="str">
        <f>IF('Inputs for Conserved Energy'!U20&lt;&gt;"",'Inputs for Conserved Energy'!U20,"")</f>
        <v/>
      </c>
      <c r="W31" s="185" t="str">
        <f t="shared" si="0"/>
        <v/>
      </c>
      <c r="X31" s="214">
        <f>IF(G31='Emission Factors'!$B$3,AB31,IF(G31='Emission Factors'!$B$4,'Emission Factors'!$C$4,IF(G31='Emission Factors'!$B$5,'Emission Factors'!$C$5,IF(G31='Emission Factors'!$B$6,'Emission Factors'!$C$6,IF(G31='Emission Factors'!$B$7,'Emission Factors'!$C$7,IF(G31='Emission Factors'!$B$8,'Emission Factors'!$C$8,IF(G31='Emission Factors'!$B$9,'Emission Factors'!$C$9,IF(G31='Emission Factors'!$B$10,'Emission Factors'!$C$10,IF(G31='Emission Factors'!$B$11,'Emission Factors'!$C$11,IF(G31='Emission Factors'!$B$12,'Emission Factors'!$C$12,IF(G31='Emission Factors'!$B$13,'Emission Factors'!$C$13,IF(G31='Emission Factors'!$B$14,'Emission Factors'!$C$14,0))))))))))))</f>
        <v>0</v>
      </c>
      <c r="Y31" s="216">
        <f>IF(H31='Emission Factors'!$B$3,AB31,IF(H31='Emission Factors'!$B$4,'Emission Factors'!$C$4,IF(H31='Emission Factors'!$B$5,'Emission Factors'!$C$5,IF(H31='Emission Factors'!$B$6,'Emission Factors'!$C$6,IF(H31='Emission Factors'!$B$7,'Emission Factors'!$C$7,IF(H31='Emission Factors'!$B$8,'Emission Factors'!$C$8,IF(H31='Emission Factors'!$B$9,'Emission Factors'!$C$9,IF(H31='Emission Factors'!$B$10,'Emission Factors'!$C$10,IF(H31='Emission Factors'!$B$11,'Emission Factors'!$C$11,IF(H31='Emission Factors'!$B$12,'Emission Factors'!$C$12,IF(H31='Emission Factors'!$B$13,'Emission Factors'!$C$13,IF(H31='Emission Factors'!$B$14,'Emission Factors'!$C$14,0))))))))))))</f>
        <v>0</v>
      </c>
      <c r="Z31" s="216" t="e">
        <f>IF(AND($G$12&lt;&gt;"",$G$14&lt;&gt;""),$G$12*AL31/T31,IF($I$12="AK",'Grid Emissions'!C10*0.000001,IF($I$12="DC",'Grid Emissions'!C17*0.000001,IF($I$12="HI",'Grid Emissions'!C21*0.000001,IF($I$12="PR",'Grid Emissions'!C49*0.000001,(VLOOKUP($I$12,'Grid Emission Forecast'!$B$4:$AF$52,MATCH(T31,'Grid Emission Forecast'!$B$4:$AF$4,0),FALSE)*0.000001)*(1-($O$12/100)))))))</f>
        <v>#N/A</v>
      </c>
      <c r="AA31" s="216" t="e">
        <f>IF($I$12="AK",'Grid Emissions'!C10*0.000001,IF($I$12="DC",'Grid Emissions'!C17*0.000001,IF($I$12="HI",'Grid Emissions'!C21*0.000001,IF($I$12="PR",'Grid Emissions'!C49*0.000001,(VLOOKUP($I$12,'Grid Emission Forecast'!$B$57:$AF$105,MATCH(T31,'Grid Emission Forecast'!$B$57:$AF$57,0),FALSE)*0.000001)*(1-($O$12/100))))))</f>
        <v>#N/A</v>
      </c>
      <c r="AB31" s="216" t="e">
        <f>IF($K$14=$DF$11,'Emission Factors'!$C$3,IF($K$14=$DF$12,Z31,IF($K$14=$DF$13,AA31,Z31)))</f>
        <v>#N/A</v>
      </c>
      <c r="AC31" s="217">
        <f>IF(I31='Emission Factors'!$B$3,AB31,IF(I31='Emission Factors'!$B$4,'Emission Factors'!$C$4,IF(I31='Emission Factors'!$B$5,'Emission Factors'!$C$5,IF(I31='Emission Factors'!$B$6,'Emission Factors'!$C$6,IF(I31='Emission Factors'!$B$7,'Emission Factors'!$C$7,IF(I31='Emission Factors'!$B$8,'Emission Factors'!$C$8,IF(I31='Emission Factors'!$B$9,'Emission Factors'!$C$9,IF(I31='Emission Factors'!$B$10,'Emission Factors'!$C$10,IF(I31='Emission Factors'!$B$11,'Emission Factors'!$C$11,IF(I31='Emission Factors'!$B$12,'Emission Factors'!$C$12,IF(I31='Emission Factors'!$B$13,'Emission Factors'!$C$13,IF(I31='Emission Factors'!$B$14,'Emission Factors'!$C$14,0))))))))))))</f>
        <v>0</v>
      </c>
      <c r="AD31" s="219" t="str">
        <f>IF(Q31&lt;&gt;"",AM31/AH31,"")</f>
        <v/>
      </c>
      <c r="AE31" s="225" t="str">
        <f t="shared" si="10"/>
        <v/>
      </c>
      <c r="AF31" s="222">
        <f>IF(AND($I$16&lt;&gt;"",$I$16=0,AE31&lt;&gt;""),(AE31*$I$16),0)</f>
        <v>0</v>
      </c>
      <c r="AG31" s="120" t="e">
        <f t="shared" si="2"/>
        <v>#VALUE!</v>
      </c>
      <c r="AH31" s="120" t="e">
        <f t="shared" si="3"/>
        <v>#VALUE!</v>
      </c>
      <c r="AI31" s="120" t="e">
        <f t="shared" si="4"/>
        <v>#VALUE!</v>
      </c>
      <c r="AJ31" s="120" t="e">
        <f t="shared" si="5"/>
        <v>#VALUE!</v>
      </c>
      <c r="AK31" s="120" t="e">
        <f t="shared" si="6"/>
        <v>#VALUE!</v>
      </c>
      <c r="AL31" s="120" t="e">
        <f t="shared" si="7"/>
        <v>#VALUE!</v>
      </c>
      <c r="AM31" s="120" t="str">
        <f>IF('Inputs for Conserved Energy'!AA20&lt;&gt;"",('Inputs for Conserved Energy'!AA20+('Inputs for Avoided CO2'!AF31*'Inputs for Avoided CO2'!AK31)),"")</f>
        <v/>
      </c>
      <c r="AN31" s="190" t="str">
        <f t="shared" si="11"/>
        <v/>
      </c>
      <c r="AO31" s="194" t="str">
        <f>IF('Inputs for Conserved Energy'!AB20&lt;&gt;"",'Inputs for Conserved Energy'!AB20,"")</f>
        <v/>
      </c>
      <c r="AP31" s="190" t="str">
        <f>IF('Inputs for Conserved Energy'!AC20&lt;&gt;"",'Inputs for Conserved Energy'!AC20,"")</f>
        <v/>
      </c>
      <c r="AQ31" s="194" t="str">
        <f>IF('Inputs for Conserved Energy'!AD20&lt;&gt;"",'Inputs for Conserved Energy'!AD20,"")</f>
        <v/>
      </c>
      <c r="AR31" s="190" t="str">
        <f>IF('Inputs for Conserved Energy'!AE20&lt;&gt;"",'Inputs for Conserved Energy'!AE20,"")</f>
        <v/>
      </c>
    </row>
    <row r="32" spans="2:44" x14ac:dyDescent="0.35">
      <c r="B32" s="240"/>
      <c r="C32" s="49"/>
      <c r="D32" s="150" t="str">
        <f t="shared" ref="D32:D44" si="12">IF(E32&lt;&gt;"",D31+1,"")</f>
        <v/>
      </c>
      <c r="E32" s="167" t="str">
        <f>IF('Inputs for Conserved Energy'!E21&lt;&gt;"",'Inputs for Conserved Energy'!E21,"")</f>
        <v/>
      </c>
      <c r="F32" s="168"/>
      <c r="G32" s="122" t="str">
        <f>IF('Inputs for Conserved Energy'!F21&lt;&gt;"",'Inputs for Conserved Energy'!F21,"")</f>
        <v/>
      </c>
      <c r="H32" s="116" t="str">
        <f>IF('Inputs for Conserved Energy'!G21&lt;&gt;"",'Inputs for Conserved Energy'!G21,"")</f>
        <v/>
      </c>
      <c r="I32" s="123" t="str">
        <f>IF('Inputs for Conserved Energy'!H21&lt;&gt;"",'Inputs for Conserved Energy'!H21,"")</f>
        <v/>
      </c>
      <c r="J32" s="128" t="str">
        <f>IF('Inputs for Conserved Energy'!I21&lt;&gt;"",'Inputs for Conserved Energy'!I21,"")</f>
        <v/>
      </c>
      <c r="K32" s="117" t="str">
        <f>IF('Inputs for Conserved Energy'!J21&lt;&gt;"",'Inputs for Conserved Energy'!J21,"")</f>
        <v/>
      </c>
      <c r="L32" s="129" t="str">
        <f>IF('Inputs for Conserved Energy'!K21&lt;&gt;"",'Inputs for Conserved Energy'!K21,"")</f>
        <v/>
      </c>
      <c r="M32" s="128" t="str">
        <f>IF('Inputs for Conserved Energy'!L21&lt;&gt;"",'Inputs for Conserved Energy'!L21,"")</f>
        <v/>
      </c>
      <c r="N32" s="123" t="str">
        <f>IF('Inputs for Conserved Energy'!M21&lt;&gt;"",'Inputs for Conserved Energy'!M21,"")</f>
        <v/>
      </c>
      <c r="O32" s="133" t="str">
        <f>IF('Inputs for Conserved Energy'!N21&lt;&gt;"",'Inputs for Conserved Energy'!N21,"")</f>
        <v/>
      </c>
      <c r="P32" s="123" t="str">
        <f>IF('Inputs for Conserved Energy'!O21&lt;&gt;"",'Inputs for Conserved Energy'!O21,"")</f>
        <v/>
      </c>
      <c r="Q32" s="122" t="str">
        <f>IF('Inputs for Conserved Energy'!P21&lt;&gt;"",'Inputs for Conserved Energy'!P21,"")</f>
        <v/>
      </c>
      <c r="R32" s="116" t="str">
        <f>IF('Inputs for Conserved Energy'!Q21&lt;&gt;"",'Inputs for Conserved Energy'!Q21,"")</f>
        <v/>
      </c>
      <c r="S32" s="153" t="str">
        <f>IF('Inputs for Conserved Energy'!R21&lt;&gt;"",'Inputs for Conserved Energy'!R21,"")</f>
        <v/>
      </c>
      <c r="T32" s="179" t="str">
        <f>IF('Inputs for Conserved Energy'!S21&lt;&gt;"",'Inputs for Conserved Energy'!S21,"")</f>
        <v/>
      </c>
      <c r="U32" s="138" t="str">
        <f>IF('Inputs for Conserved Energy'!T21&lt;&gt;"",'Inputs for Conserved Energy'!T21,"")</f>
        <v/>
      </c>
      <c r="V32" s="119" t="str">
        <f>IF('Inputs for Conserved Energy'!U21&lt;&gt;"",'Inputs for Conserved Energy'!U21,"")</f>
        <v/>
      </c>
      <c r="W32" s="185" t="str">
        <f t="shared" ref="W32:W56" si="13">IF(E32&lt;&gt;"",7.5%,"")</f>
        <v/>
      </c>
      <c r="X32" s="214">
        <f>IF(G32='Emission Factors'!$B$3,AB32,IF(G32='Emission Factors'!$B$4,'Emission Factors'!$C$4,IF(G32='Emission Factors'!$B$5,'Emission Factors'!$C$5,IF(G32='Emission Factors'!$B$6,'Emission Factors'!$C$6,IF(G32='Emission Factors'!$B$7,'Emission Factors'!$C$7,IF(G32='Emission Factors'!$B$8,'Emission Factors'!$C$8,IF(G32='Emission Factors'!$B$9,'Emission Factors'!$C$9,IF(G32='Emission Factors'!$B$10,'Emission Factors'!$C$10,IF(G32='Emission Factors'!$B$11,'Emission Factors'!$C$11,IF(G32='Emission Factors'!$B$12,'Emission Factors'!$C$12,IF(G32='Emission Factors'!$B$13,'Emission Factors'!$C$13,IF(G32='Emission Factors'!$B$14,'Emission Factors'!$C$14,0))))))))))))</f>
        <v>0</v>
      </c>
      <c r="Y32" s="216">
        <f>IF(H32='Emission Factors'!$B$3,AB32,IF(H32='Emission Factors'!$B$4,'Emission Factors'!$C$4,IF(H32='Emission Factors'!$B$5,'Emission Factors'!$C$5,IF(H32='Emission Factors'!$B$6,'Emission Factors'!$C$6,IF(H32='Emission Factors'!$B$7,'Emission Factors'!$C$7,IF(H32='Emission Factors'!$B$8,'Emission Factors'!$C$8,IF(H32='Emission Factors'!$B$9,'Emission Factors'!$C$9,IF(H32='Emission Factors'!$B$10,'Emission Factors'!$C$10,IF(H32='Emission Factors'!$B$11,'Emission Factors'!$C$11,IF(H32='Emission Factors'!$B$12,'Emission Factors'!$C$12,IF(H32='Emission Factors'!$B$13,'Emission Factors'!$C$13,IF(H32='Emission Factors'!$B$14,'Emission Factors'!$C$14,0))))))))))))</f>
        <v>0</v>
      </c>
      <c r="Z32" s="216" t="e">
        <f>IF(AND($G$12&lt;&gt;"",$G$14&lt;&gt;""),$G$12*AL32/T32,IF($I$12="AK",'Grid Emissions'!C11*0.000001,IF($I$12="DC",'Grid Emissions'!C18*0.000001,IF($I$12="HI",'Grid Emissions'!C22*0.000001,IF($I$12="PR",'Grid Emissions'!C50*0.000001,(VLOOKUP($I$12,'Grid Emission Forecast'!$B$4:$AF$52,MATCH(T32,'Grid Emission Forecast'!$B$4:$AF$4,0),FALSE)*0.000001)*(1-($O$12/100)))))))</f>
        <v>#N/A</v>
      </c>
      <c r="AA32" s="216" t="e">
        <f>IF($I$12="AK",'Grid Emissions'!C11*0.000001,IF($I$12="DC",'Grid Emissions'!C18*0.000001,IF($I$12="HI",'Grid Emissions'!C22*0.000001,IF($I$12="PR",'Grid Emissions'!C50*0.000001,(VLOOKUP($I$12,'Grid Emission Forecast'!$B$57:$AF$105,MATCH(T32,'Grid Emission Forecast'!$B$57:$AF$57,0),FALSE)*0.000001)*(1-($O$12/100))))))</f>
        <v>#N/A</v>
      </c>
      <c r="AB32" s="216" t="e">
        <f>IF($K$14=$DF$11,'Emission Factors'!$C$3,IF($K$14=$DF$12,Z32,IF($K$14=$DF$13,AA32,Z32)))</f>
        <v>#N/A</v>
      </c>
      <c r="AC32" s="217">
        <f>IF(I32='Emission Factors'!$B$3,AB32,IF(I32='Emission Factors'!$B$4,'Emission Factors'!$C$4,IF(I32='Emission Factors'!$B$5,'Emission Factors'!$C$5,IF(I32='Emission Factors'!$B$6,'Emission Factors'!$C$6,IF(I32='Emission Factors'!$B$7,'Emission Factors'!$C$7,IF(I32='Emission Factors'!$B$8,'Emission Factors'!$C$8,IF(I32='Emission Factors'!$B$9,'Emission Factors'!$C$9,IF(I32='Emission Factors'!$B$10,'Emission Factors'!$C$10,IF(I32='Emission Factors'!$B$11,'Emission Factors'!$C$11,IF(I32='Emission Factors'!$B$12,'Emission Factors'!$C$12,IF(I32='Emission Factors'!$B$13,'Emission Factors'!$C$13,IF(I32='Emission Factors'!$B$14,'Emission Factors'!$C$14,0))))))))))))</f>
        <v>0</v>
      </c>
      <c r="AD32" s="219" t="str">
        <f t="shared" ref="AD32:AD56" si="14">IF(Q32&lt;&gt;"",AM32/AH32,"")</f>
        <v/>
      </c>
      <c r="AE32" s="225" t="str">
        <f t="shared" si="10"/>
        <v/>
      </c>
      <c r="AF32" s="222">
        <f t="shared" si="1"/>
        <v>0</v>
      </c>
      <c r="AG32" s="120" t="e">
        <f t="shared" si="2"/>
        <v>#VALUE!</v>
      </c>
      <c r="AH32" s="120" t="e">
        <f t="shared" si="3"/>
        <v>#VALUE!</v>
      </c>
      <c r="AI32" s="120" t="e">
        <f t="shared" si="4"/>
        <v>#VALUE!</v>
      </c>
      <c r="AJ32" s="120" t="e">
        <f t="shared" si="5"/>
        <v>#VALUE!</v>
      </c>
      <c r="AK32" s="120" t="e">
        <f t="shared" si="6"/>
        <v>#VALUE!</v>
      </c>
      <c r="AL32" s="120" t="e">
        <f t="shared" si="7"/>
        <v>#VALUE!</v>
      </c>
      <c r="AM32" s="120" t="str">
        <f>IF('Inputs for Conserved Energy'!AA21&lt;&gt;"",('Inputs for Conserved Energy'!AA21+('Inputs for Avoided CO2'!AF32*'Inputs for Avoided CO2'!AK32)),"")</f>
        <v/>
      </c>
      <c r="AN32" s="190" t="str">
        <f t="shared" si="11"/>
        <v/>
      </c>
      <c r="AO32" s="194" t="str">
        <f>IF('Inputs for Conserved Energy'!AB21&lt;&gt;"",'Inputs for Conserved Energy'!AB21,"")</f>
        <v/>
      </c>
      <c r="AP32" s="190" t="str">
        <f>IF('Inputs for Conserved Energy'!AC21&lt;&gt;"",'Inputs for Conserved Energy'!AC21,"")</f>
        <v/>
      </c>
      <c r="AQ32" s="194" t="str">
        <f>IF('Inputs for Conserved Energy'!AD21&lt;&gt;"",'Inputs for Conserved Energy'!AD21,"")</f>
        <v/>
      </c>
      <c r="AR32" s="190" t="str">
        <f>IF('Inputs for Conserved Energy'!AE21&lt;&gt;"",'Inputs for Conserved Energy'!AE21,"")</f>
        <v/>
      </c>
    </row>
    <row r="33" spans="2:44" x14ac:dyDescent="0.35">
      <c r="B33" s="240"/>
      <c r="C33" s="49"/>
      <c r="D33" s="150" t="str">
        <f t="shared" si="12"/>
        <v/>
      </c>
      <c r="E33" s="167" t="str">
        <f>IF('Inputs for Conserved Energy'!E22&lt;&gt;"",'Inputs for Conserved Energy'!E22,"")</f>
        <v/>
      </c>
      <c r="F33" s="168"/>
      <c r="G33" s="122" t="str">
        <f>IF('Inputs for Conserved Energy'!F22&lt;&gt;"",'Inputs for Conserved Energy'!F22,"")</f>
        <v/>
      </c>
      <c r="H33" s="116" t="str">
        <f>IF('Inputs for Conserved Energy'!G22&lt;&gt;"",'Inputs for Conserved Energy'!G22,"")</f>
        <v/>
      </c>
      <c r="I33" s="123" t="str">
        <f>IF('Inputs for Conserved Energy'!H22&lt;&gt;"",'Inputs for Conserved Energy'!H22,"")</f>
        <v/>
      </c>
      <c r="J33" s="128" t="str">
        <f>IF('Inputs for Conserved Energy'!I22&lt;&gt;"",'Inputs for Conserved Energy'!I22,"")</f>
        <v/>
      </c>
      <c r="K33" s="117" t="str">
        <f>IF('Inputs for Conserved Energy'!J22&lt;&gt;"",'Inputs for Conserved Energy'!J22,"")</f>
        <v/>
      </c>
      <c r="L33" s="129" t="str">
        <f>IF('Inputs for Conserved Energy'!K22&lt;&gt;"",'Inputs for Conserved Energy'!K22,"")</f>
        <v/>
      </c>
      <c r="M33" s="128" t="str">
        <f>IF('Inputs for Conserved Energy'!L22&lt;&gt;"",'Inputs for Conserved Energy'!L22,"")</f>
        <v/>
      </c>
      <c r="N33" s="123" t="str">
        <f>IF('Inputs for Conserved Energy'!M22&lt;&gt;"",'Inputs for Conserved Energy'!M22,"")</f>
        <v/>
      </c>
      <c r="O33" s="133" t="str">
        <f>IF('Inputs for Conserved Energy'!N22&lt;&gt;"",'Inputs for Conserved Energy'!N22,"")</f>
        <v/>
      </c>
      <c r="P33" s="123" t="str">
        <f>IF('Inputs for Conserved Energy'!O22&lt;&gt;"",'Inputs for Conserved Energy'!O22,"")</f>
        <v/>
      </c>
      <c r="Q33" s="122" t="str">
        <f>IF('Inputs for Conserved Energy'!P22&lt;&gt;"",'Inputs for Conserved Energy'!P22,"")</f>
        <v/>
      </c>
      <c r="R33" s="116" t="str">
        <f>IF('Inputs for Conserved Energy'!Q22&lt;&gt;"",'Inputs for Conserved Energy'!Q22,"")</f>
        <v/>
      </c>
      <c r="S33" s="153" t="str">
        <f>IF('Inputs for Conserved Energy'!R22&lt;&gt;"",'Inputs for Conserved Energy'!R22,"")</f>
        <v/>
      </c>
      <c r="T33" s="179" t="str">
        <f>IF('Inputs for Conserved Energy'!S22&lt;&gt;"",'Inputs for Conserved Energy'!S22,"")</f>
        <v/>
      </c>
      <c r="U33" s="138" t="str">
        <f>IF('Inputs for Conserved Energy'!T22&lt;&gt;"",'Inputs for Conserved Energy'!T22,"")</f>
        <v/>
      </c>
      <c r="V33" s="119" t="str">
        <f>IF('Inputs for Conserved Energy'!U22&lt;&gt;"",'Inputs for Conserved Energy'!U22,"")</f>
        <v/>
      </c>
      <c r="W33" s="185" t="str">
        <f t="shared" si="13"/>
        <v/>
      </c>
      <c r="X33" s="214">
        <f>IF(G33='Emission Factors'!$B$3,AB33,IF(G33='Emission Factors'!$B$4,'Emission Factors'!$C$4,IF(G33='Emission Factors'!$B$5,'Emission Factors'!$C$5,IF(G33='Emission Factors'!$B$6,'Emission Factors'!$C$6,IF(G33='Emission Factors'!$B$7,'Emission Factors'!$C$7,IF(G33='Emission Factors'!$B$8,'Emission Factors'!$C$8,IF(G33='Emission Factors'!$B$9,'Emission Factors'!$C$9,IF(G33='Emission Factors'!$B$10,'Emission Factors'!$C$10,IF(G33='Emission Factors'!$B$11,'Emission Factors'!$C$11,IF(G33='Emission Factors'!$B$12,'Emission Factors'!$C$12,IF(G33='Emission Factors'!$B$13,'Emission Factors'!$C$13,IF(G33='Emission Factors'!$B$14,'Emission Factors'!$C$14,0))))))))))))</f>
        <v>0</v>
      </c>
      <c r="Y33" s="216">
        <f>IF(H33='Emission Factors'!$B$3,AB33,IF(H33='Emission Factors'!$B$4,'Emission Factors'!$C$4,IF(H33='Emission Factors'!$B$5,'Emission Factors'!$C$5,IF(H33='Emission Factors'!$B$6,'Emission Factors'!$C$6,IF(H33='Emission Factors'!$B$7,'Emission Factors'!$C$7,IF(H33='Emission Factors'!$B$8,'Emission Factors'!$C$8,IF(H33='Emission Factors'!$B$9,'Emission Factors'!$C$9,IF(H33='Emission Factors'!$B$10,'Emission Factors'!$C$10,IF(H33='Emission Factors'!$B$11,'Emission Factors'!$C$11,IF(H33='Emission Factors'!$B$12,'Emission Factors'!$C$12,IF(H33='Emission Factors'!$B$13,'Emission Factors'!$C$13,IF(H33='Emission Factors'!$B$14,'Emission Factors'!$C$14,0))))))))))))</f>
        <v>0</v>
      </c>
      <c r="Z33" s="216" t="e">
        <f>IF(AND($G$12&lt;&gt;"",$G$14&lt;&gt;""),$G$12*AL33/T33,IF($I$12="AK",'Grid Emissions'!C12*0.000001,IF($I$12="DC",'Grid Emissions'!C19*0.000001,IF($I$12="HI",'Grid Emissions'!C23*0.000001,IF($I$12="PR",'Grid Emissions'!C51*0.000001,(VLOOKUP($I$12,'Grid Emission Forecast'!$B$4:$AF$52,MATCH(T33,'Grid Emission Forecast'!$B$4:$AF$4,0),FALSE)*0.000001)*(1-($O$12/100)))))))</f>
        <v>#N/A</v>
      </c>
      <c r="AA33" s="216" t="e">
        <f>IF($I$12="AK",'Grid Emissions'!C12*0.000001,IF($I$12="DC",'Grid Emissions'!C19*0.000001,IF($I$12="HI",'Grid Emissions'!C23*0.000001,IF($I$12="PR",'Grid Emissions'!C51*0.000001,(VLOOKUP($I$12,'Grid Emission Forecast'!$B$57:$AF$105,MATCH(T33,'Grid Emission Forecast'!$B$57:$AF$57,0),FALSE)*0.000001)*(1-($O$12/100))))))</f>
        <v>#N/A</v>
      </c>
      <c r="AB33" s="216" t="e">
        <f>IF($K$14=$DF$11,'Emission Factors'!$C$3,IF($K$14=$DF$12,Z33,IF($K$14=$DF$13,AA33,Z33)))</f>
        <v>#N/A</v>
      </c>
      <c r="AC33" s="217">
        <f>IF(I33='Emission Factors'!$B$3,AB33,IF(I33='Emission Factors'!$B$4,'Emission Factors'!$C$4,IF(I33='Emission Factors'!$B$5,'Emission Factors'!$C$5,IF(I33='Emission Factors'!$B$6,'Emission Factors'!$C$6,IF(I33='Emission Factors'!$B$7,'Emission Factors'!$C$7,IF(I33='Emission Factors'!$B$8,'Emission Factors'!$C$8,IF(I33='Emission Factors'!$B$9,'Emission Factors'!$C$9,IF(I33='Emission Factors'!$B$10,'Emission Factors'!$C$10,IF(I33='Emission Factors'!$B$11,'Emission Factors'!$C$11,IF(I33='Emission Factors'!$B$12,'Emission Factors'!$C$12,IF(I33='Emission Factors'!$B$13,'Emission Factors'!$C$13,IF(I33='Emission Factors'!$B$14,'Emission Factors'!$C$14,0))))))))))))</f>
        <v>0</v>
      </c>
      <c r="AD33" s="219" t="str">
        <f t="shared" si="14"/>
        <v/>
      </c>
      <c r="AE33" s="225" t="str">
        <f t="shared" si="10"/>
        <v/>
      </c>
      <c r="AF33" s="222">
        <f t="shared" si="1"/>
        <v>0</v>
      </c>
      <c r="AG33" s="120" t="e">
        <f t="shared" si="2"/>
        <v>#VALUE!</v>
      </c>
      <c r="AH33" s="120" t="e">
        <f t="shared" si="3"/>
        <v>#VALUE!</v>
      </c>
      <c r="AI33" s="120" t="e">
        <f t="shared" si="4"/>
        <v>#VALUE!</v>
      </c>
      <c r="AJ33" s="120" t="e">
        <f t="shared" si="5"/>
        <v>#VALUE!</v>
      </c>
      <c r="AK33" s="120" t="e">
        <f t="shared" si="6"/>
        <v>#VALUE!</v>
      </c>
      <c r="AL33" s="120" t="e">
        <f t="shared" si="7"/>
        <v>#VALUE!</v>
      </c>
      <c r="AM33" s="120" t="str">
        <f>IF('Inputs for Conserved Energy'!AA22&lt;&gt;"",('Inputs for Conserved Energy'!AA22+('Inputs for Avoided CO2'!AF33*'Inputs for Avoided CO2'!AK33)),"")</f>
        <v/>
      </c>
      <c r="AN33" s="190" t="str">
        <f t="shared" si="11"/>
        <v/>
      </c>
      <c r="AO33" s="194" t="str">
        <f>IF('Inputs for Conserved Energy'!AB22&lt;&gt;"",'Inputs for Conserved Energy'!AB22,"")</f>
        <v/>
      </c>
      <c r="AP33" s="190" t="str">
        <f>IF('Inputs for Conserved Energy'!AC22&lt;&gt;"",'Inputs for Conserved Energy'!AC22,"")</f>
        <v/>
      </c>
      <c r="AQ33" s="194" t="str">
        <f>IF('Inputs for Conserved Energy'!AD22&lt;&gt;"",'Inputs for Conserved Energy'!AD22,"")</f>
        <v/>
      </c>
      <c r="AR33" s="190" t="str">
        <f>IF('Inputs for Conserved Energy'!AE22&lt;&gt;"",'Inputs for Conserved Energy'!AE22,"")</f>
        <v/>
      </c>
    </row>
    <row r="34" spans="2:44" x14ac:dyDescent="0.35">
      <c r="B34" s="240"/>
      <c r="C34" s="49"/>
      <c r="D34" s="150" t="str">
        <f t="shared" si="12"/>
        <v/>
      </c>
      <c r="E34" s="167" t="str">
        <f>IF('Inputs for Conserved Energy'!E23&lt;&gt;"",'Inputs for Conserved Energy'!E23,"")</f>
        <v/>
      </c>
      <c r="F34" s="168"/>
      <c r="G34" s="122" t="str">
        <f>IF('Inputs for Conserved Energy'!F23&lt;&gt;"",'Inputs for Conserved Energy'!F23,"")</f>
        <v/>
      </c>
      <c r="H34" s="116" t="str">
        <f>IF('Inputs for Conserved Energy'!G23&lt;&gt;"",'Inputs for Conserved Energy'!G23,"")</f>
        <v/>
      </c>
      <c r="I34" s="123" t="str">
        <f>IF('Inputs for Conserved Energy'!H23&lt;&gt;"",'Inputs for Conserved Energy'!H23,"")</f>
        <v/>
      </c>
      <c r="J34" s="128" t="str">
        <f>IF('Inputs for Conserved Energy'!I23&lt;&gt;"",'Inputs for Conserved Energy'!I23,"")</f>
        <v/>
      </c>
      <c r="K34" s="117" t="str">
        <f>IF('Inputs for Conserved Energy'!J23&lt;&gt;"",'Inputs for Conserved Energy'!J23,"")</f>
        <v/>
      </c>
      <c r="L34" s="129" t="str">
        <f>IF('Inputs for Conserved Energy'!K23&lt;&gt;"",'Inputs for Conserved Energy'!K23,"")</f>
        <v/>
      </c>
      <c r="M34" s="128" t="str">
        <f>IF('Inputs for Conserved Energy'!L23&lt;&gt;"",'Inputs for Conserved Energy'!L23,"")</f>
        <v/>
      </c>
      <c r="N34" s="123" t="str">
        <f>IF('Inputs for Conserved Energy'!M23&lt;&gt;"",'Inputs for Conserved Energy'!M23,"")</f>
        <v/>
      </c>
      <c r="O34" s="133" t="str">
        <f>IF('Inputs for Conserved Energy'!N23&lt;&gt;"",'Inputs for Conserved Energy'!N23,"")</f>
        <v/>
      </c>
      <c r="P34" s="123" t="str">
        <f>IF('Inputs for Conserved Energy'!O23&lt;&gt;"",'Inputs for Conserved Energy'!O23,"")</f>
        <v/>
      </c>
      <c r="Q34" s="122" t="str">
        <f>IF('Inputs for Conserved Energy'!P23&lt;&gt;"",'Inputs for Conserved Energy'!P23,"")</f>
        <v/>
      </c>
      <c r="R34" s="116" t="str">
        <f>IF('Inputs for Conserved Energy'!Q23&lt;&gt;"",'Inputs for Conserved Energy'!Q23,"")</f>
        <v/>
      </c>
      <c r="S34" s="153" t="str">
        <f>IF('Inputs for Conserved Energy'!R23&lt;&gt;"",'Inputs for Conserved Energy'!R23,"")</f>
        <v/>
      </c>
      <c r="T34" s="179" t="str">
        <f>IF('Inputs for Conserved Energy'!S23&lt;&gt;"",'Inputs for Conserved Energy'!S23,"")</f>
        <v/>
      </c>
      <c r="U34" s="138" t="str">
        <f>IF('Inputs for Conserved Energy'!T23&lt;&gt;"",'Inputs for Conserved Energy'!T23,"")</f>
        <v/>
      </c>
      <c r="V34" s="119" t="str">
        <f>IF('Inputs for Conserved Energy'!U23&lt;&gt;"",'Inputs for Conserved Energy'!U23,"")</f>
        <v/>
      </c>
      <c r="W34" s="185" t="str">
        <f t="shared" si="13"/>
        <v/>
      </c>
      <c r="X34" s="214">
        <f>IF(G34='Emission Factors'!$B$3,AB34,IF(G34='Emission Factors'!$B$4,'Emission Factors'!$C$4,IF(G34='Emission Factors'!$B$5,'Emission Factors'!$C$5,IF(G34='Emission Factors'!$B$6,'Emission Factors'!$C$6,IF(G34='Emission Factors'!$B$7,'Emission Factors'!$C$7,IF(G34='Emission Factors'!$B$8,'Emission Factors'!$C$8,IF(G34='Emission Factors'!$B$9,'Emission Factors'!$C$9,IF(G34='Emission Factors'!$B$10,'Emission Factors'!$C$10,IF(G34='Emission Factors'!$B$11,'Emission Factors'!$C$11,IF(G34='Emission Factors'!$B$12,'Emission Factors'!$C$12,IF(G34='Emission Factors'!$B$13,'Emission Factors'!$C$13,IF(G34='Emission Factors'!$B$14,'Emission Factors'!$C$14,0))))))))))))</f>
        <v>0</v>
      </c>
      <c r="Y34" s="216">
        <f>IF(H34='Emission Factors'!$B$3,AB34,IF(H34='Emission Factors'!$B$4,'Emission Factors'!$C$4,IF(H34='Emission Factors'!$B$5,'Emission Factors'!$C$5,IF(H34='Emission Factors'!$B$6,'Emission Factors'!$C$6,IF(H34='Emission Factors'!$B$7,'Emission Factors'!$C$7,IF(H34='Emission Factors'!$B$8,'Emission Factors'!$C$8,IF(H34='Emission Factors'!$B$9,'Emission Factors'!$C$9,IF(H34='Emission Factors'!$B$10,'Emission Factors'!$C$10,IF(H34='Emission Factors'!$B$11,'Emission Factors'!$C$11,IF(H34='Emission Factors'!$B$12,'Emission Factors'!$C$12,IF(H34='Emission Factors'!$B$13,'Emission Factors'!$C$13,IF(H34='Emission Factors'!$B$14,'Emission Factors'!$C$14,0))))))))))))</f>
        <v>0</v>
      </c>
      <c r="Z34" s="216" t="e">
        <f>IF(AND($G$12&lt;&gt;"",$G$14&lt;&gt;""),$G$12*AL34/T34,IF($I$12="AK",'Grid Emissions'!C13*0.000001,IF($I$12="DC",'Grid Emissions'!C20*0.000001,IF($I$12="HI",'Grid Emissions'!C24*0.000001,IF($I$12="PR",'Grid Emissions'!C52*0.000001,(VLOOKUP($I$12,'Grid Emission Forecast'!$B$4:$AF$52,MATCH(T34,'Grid Emission Forecast'!$B$4:$AF$4,0),FALSE)*0.000001)*(1-($O$12/100)))))))</f>
        <v>#N/A</v>
      </c>
      <c r="AA34" s="216" t="e">
        <f>IF($I$12="AK",'Grid Emissions'!C13*0.000001,IF($I$12="DC",'Grid Emissions'!C20*0.000001,IF($I$12="HI",'Grid Emissions'!C24*0.000001,IF($I$12="PR",'Grid Emissions'!C52*0.000001,(VLOOKUP($I$12,'Grid Emission Forecast'!$B$57:$AF$105,MATCH(T34,'Grid Emission Forecast'!$B$57:$AF$57,0),FALSE)*0.000001)*(1-($O$12/100))))))</f>
        <v>#N/A</v>
      </c>
      <c r="AB34" s="216" t="e">
        <f>IF($K$14=$DF$11,'Emission Factors'!$C$3,IF($K$14=$DF$12,Z34,IF($K$14=$DF$13,AA34,Z34)))</f>
        <v>#N/A</v>
      </c>
      <c r="AC34" s="217">
        <f>IF(I34='Emission Factors'!$B$3,AB34,IF(I34='Emission Factors'!$B$4,'Emission Factors'!$C$4,IF(I34='Emission Factors'!$B$5,'Emission Factors'!$C$5,IF(I34='Emission Factors'!$B$6,'Emission Factors'!$C$6,IF(I34='Emission Factors'!$B$7,'Emission Factors'!$C$7,IF(I34='Emission Factors'!$B$8,'Emission Factors'!$C$8,IF(I34='Emission Factors'!$B$9,'Emission Factors'!$C$9,IF(I34='Emission Factors'!$B$10,'Emission Factors'!$C$10,IF(I34='Emission Factors'!$B$11,'Emission Factors'!$C$11,IF(I34='Emission Factors'!$B$12,'Emission Factors'!$C$12,IF(I34='Emission Factors'!$B$13,'Emission Factors'!$C$13,IF(I34='Emission Factors'!$B$14,'Emission Factors'!$C$14,0))))))))))))</f>
        <v>0</v>
      </c>
      <c r="AD34" s="219" t="str">
        <f t="shared" si="14"/>
        <v/>
      </c>
      <c r="AE34" s="225" t="str">
        <f t="shared" si="10"/>
        <v/>
      </c>
      <c r="AF34" s="222">
        <f t="shared" si="1"/>
        <v>0</v>
      </c>
      <c r="AG34" s="120" t="e">
        <f t="shared" si="2"/>
        <v>#VALUE!</v>
      </c>
      <c r="AH34" s="120" t="e">
        <f t="shared" si="3"/>
        <v>#VALUE!</v>
      </c>
      <c r="AI34" s="120" t="e">
        <f t="shared" si="4"/>
        <v>#VALUE!</v>
      </c>
      <c r="AJ34" s="120" t="e">
        <f t="shared" si="5"/>
        <v>#VALUE!</v>
      </c>
      <c r="AK34" s="120" t="e">
        <f t="shared" si="6"/>
        <v>#VALUE!</v>
      </c>
      <c r="AL34" s="120" t="e">
        <f t="shared" si="7"/>
        <v>#VALUE!</v>
      </c>
      <c r="AM34" s="120" t="str">
        <f>IF('Inputs for Conserved Energy'!AA23&lt;&gt;"",('Inputs for Conserved Energy'!AA23+('Inputs for Avoided CO2'!AF34*'Inputs for Avoided CO2'!AK34)),"")</f>
        <v/>
      </c>
      <c r="AN34" s="190" t="str">
        <f t="shared" si="11"/>
        <v/>
      </c>
      <c r="AO34" s="194" t="str">
        <f>IF('Inputs for Conserved Energy'!AB23&lt;&gt;"",'Inputs for Conserved Energy'!AB23,"")</f>
        <v/>
      </c>
      <c r="AP34" s="190" t="str">
        <f>IF('Inputs for Conserved Energy'!AC23&lt;&gt;"",'Inputs for Conserved Energy'!AC23,"")</f>
        <v/>
      </c>
      <c r="AQ34" s="194" t="str">
        <f>IF('Inputs for Conserved Energy'!AD23&lt;&gt;"",'Inputs for Conserved Energy'!AD23,"")</f>
        <v/>
      </c>
      <c r="AR34" s="190" t="str">
        <f>IF('Inputs for Conserved Energy'!AE23&lt;&gt;"",'Inputs for Conserved Energy'!AE23,"")</f>
        <v/>
      </c>
    </row>
    <row r="35" spans="2:44" x14ac:dyDescent="0.35">
      <c r="B35" s="240"/>
      <c r="C35" s="49"/>
      <c r="D35" s="150" t="str">
        <f t="shared" si="12"/>
        <v/>
      </c>
      <c r="E35" s="167" t="str">
        <f>IF('Inputs for Conserved Energy'!E24&lt;&gt;"",'Inputs for Conserved Energy'!E24,"")</f>
        <v/>
      </c>
      <c r="F35" s="168"/>
      <c r="G35" s="122" t="str">
        <f>IF('Inputs for Conserved Energy'!F24&lt;&gt;"",'Inputs for Conserved Energy'!F24,"")</f>
        <v/>
      </c>
      <c r="H35" s="116" t="str">
        <f>IF('Inputs for Conserved Energy'!G24&lt;&gt;"",'Inputs for Conserved Energy'!G24,"")</f>
        <v/>
      </c>
      <c r="I35" s="123" t="str">
        <f>IF('Inputs for Conserved Energy'!H24&lt;&gt;"",'Inputs for Conserved Energy'!H24,"")</f>
        <v/>
      </c>
      <c r="J35" s="128" t="str">
        <f>IF('Inputs for Conserved Energy'!I24&lt;&gt;"",'Inputs for Conserved Energy'!I24,"")</f>
        <v/>
      </c>
      <c r="K35" s="117" t="str">
        <f>IF('Inputs for Conserved Energy'!J24&lt;&gt;"",'Inputs for Conserved Energy'!J24,"")</f>
        <v/>
      </c>
      <c r="L35" s="129" t="str">
        <f>IF('Inputs for Conserved Energy'!K24&lt;&gt;"",'Inputs for Conserved Energy'!K24,"")</f>
        <v/>
      </c>
      <c r="M35" s="128" t="str">
        <f>IF('Inputs for Conserved Energy'!L24&lt;&gt;"",'Inputs for Conserved Energy'!L24,"")</f>
        <v/>
      </c>
      <c r="N35" s="123" t="str">
        <f>IF('Inputs for Conserved Energy'!M24&lt;&gt;"",'Inputs for Conserved Energy'!M24,"")</f>
        <v/>
      </c>
      <c r="O35" s="133" t="str">
        <f>IF('Inputs for Conserved Energy'!N24&lt;&gt;"",'Inputs for Conserved Energy'!N24,"")</f>
        <v/>
      </c>
      <c r="P35" s="123" t="str">
        <f>IF('Inputs for Conserved Energy'!O24&lt;&gt;"",'Inputs for Conserved Energy'!O24,"")</f>
        <v/>
      </c>
      <c r="Q35" s="122" t="str">
        <f>IF('Inputs for Conserved Energy'!P24&lt;&gt;"",'Inputs for Conserved Energy'!P24,"")</f>
        <v/>
      </c>
      <c r="R35" s="116" t="str">
        <f>IF('Inputs for Conserved Energy'!Q24&lt;&gt;"",'Inputs for Conserved Energy'!Q24,"")</f>
        <v/>
      </c>
      <c r="S35" s="153" t="str">
        <f>IF('Inputs for Conserved Energy'!R24&lt;&gt;"",'Inputs for Conserved Energy'!R24,"")</f>
        <v/>
      </c>
      <c r="T35" s="179" t="str">
        <f>IF('Inputs for Conserved Energy'!S24&lt;&gt;"",'Inputs for Conserved Energy'!S24,"")</f>
        <v/>
      </c>
      <c r="U35" s="138" t="str">
        <f>IF('Inputs for Conserved Energy'!T24&lt;&gt;"",'Inputs for Conserved Energy'!T24,"")</f>
        <v/>
      </c>
      <c r="V35" s="119" t="str">
        <f>IF('Inputs for Conserved Energy'!U24&lt;&gt;"",'Inputs for Conserved Energy'!U24,"")</f>
        <v/>
      </c>
      <c r="W35" s="185" t="str">
        <f t="shared" si="13"/>
        <v/>
      </c>
      <c r="X35" s="214">
        <f>IF(G35='Emission Factors'!$B$3,AB35,IF(G35='Emission Factors'!$B$4,'Emission Factors'!$C$4,IF(G35='Emission Factors'!$B$5,'Emission Factors'!$C$5,IF(G35='Emission Factors'!$B$6,'Emission Factors'!$C$6,IF(G35='Emission Factors'!$B$7,'Emission Factors'!$C$7,IF(G35='Emission Factors'!$B$8,'Emission Factors'!$C$8,IF(G35='Emission Factors'!$B$9,'Emission Factors'!$C$9,IF(G35='Emission Factors'!$B$10,'Emission Factors'!$C$10,IF(G35='Emission Factors'!$B$11,'Emission Factors'!$C$11,IF(G35='Emission Factors'!$B$12,'Emission Factors'!$C$12,IF(G35='Emission Factors'!$B$13,'Emission Factors'!$C$13,IF(G35='Emission Factors'!$B$14,'Emission Factors'!$C$14,0))))))))))))</f>
        <v>0</v>
      </c>
      <c r="Y35" s="216">
        <f>IF(H35='Emission Factors'!$B$3,AB35,IF(H35='Emission Factors'!$B$4,'Emission Factors'!$C$4,IF(H35='Emission Factors'!$B$5,'Emission Factors'!$C$5,IF(H35='Emission Factors'!$B$6,'Emission Factors'!$C$6,IF(H35='Emission Factors'!$B$7,'Emission Factors'!$C$7,IF(H35='Emission Factors'!$B$8,'Emission Factors'!$C$8,IF(H35='Emission Factors'!$B$9,'Emission Factors'!$C$9,IF(H35='Emission Factors'!$B$10,'Emission Factors'!$C$10,IF(H35='Emission Factors'!$B$11,'Emission Factors'!$C$11,IF(H35='Emission Factors'!$B$12,'Emission Factors'!$C$12,IF(H35='Emission Factors'!$B$13,'Emission Factors'!$C$13,IF(H35='Emission Factors'!$B$14,'Emission Factors'!$C$14,0))))))))))))</f>
        <v>0</v>
      </c>
      <c r="Z35" s="216" t="e">
        <f>IF(AND($G$12&lt;&gt;"",$G$14&lt;&gt;""),$G$12*AL35/T35,IF($I$12="AK",'Grid Emissions'!C14*0.000001,IF($I$12="DC",'Grid Emissions'!C21*0.000001,IF($I$12="HI",'Grid Emissions'!C25*0.000001,IF($I$12="PR",'Grid Emissions'!C53*0.000001,(VLOOKUP($I$12,'Grid Emission Forecast'!$B$4:$AF$52,MATCH(T35,'Grid Emission Forecast'!$B$4:$AF$4,0),FALSE)*0.000001)*(1-($O$12/100)))))))</f>
        <v>#N/A</v>
      </c>
      <c r="AA35" s="216" t="e">
        <f>IF($I$12="AK",'Grid Emissions'!C14*0.000001,IF($I$12="DC",'Grid Emissions'!C21*0.000001,IF($I$12="HI",'Grid Emissions'!C25*0.000001,IF($I$12="PR",'Grid Emissions'!C53*0.000001,(VLOOKUP($I$12,'Grid Emission Forecast'!$B$57:$AF$105,MATCH(T35,'Grid Emission Forecast'!$B$57:$AF$57,0),FALSE)*0.000001)*(1-($O$12/100))))))</f>
        <v>#N/A</v>
      </c>
      <c r="AB35" s="216" t="e">
        <f>IF($K$14=$DF$11,'Emission Factors'!$C$3,IF($K$14=$DF$12,Z35,IF($K$14=$DF$13,AA35,Z35)))</f>
        <v>#N/A</v>
      </c>
      <c r="AC35" s="217">
        <f>IF(I35='Emission Factors'!$B$3,AB35,IF(I35='Emission Factors'!$B$4,'Emission Factors'!$C$4,IF(I35='Emission Factors'!$B$5,'Emission Factors'!$C$5,IF(I35='Emission Factors'!$B$6,'Emission Factors'!$C$6,IF(I35='Emission Factors'!$B$7,'Emission Factors'!$C$7,IF(I35='Emission Factors'!$B$8,'Emission Factors'!$C$8,IF(I35='Emission Factors'!$B$9,'Emission Factors'!$C$9,IF(I35='Emission Factors'!$B$10,'Emission Factors'!$C$10,IF(I35='Emission Factors'!$B$11,'Emission Factors'!$C$11,IF(I35='Emission Factors'!$B$12,'Emission Factors'!$C$12,IF(I35='Emission Factors'!$B$13,'Emission Factors'!$C$13,IF(I35='Emission Factors'!$B$14,'Emission Factors'!$C$14,0))))))))))))</f>
        <v>0</v>
      </c>
      <c r="AD35" s="219" t="str">
        <f t="shared" si="14"/>
        <v/>
      </c>
      <c r="AE35" s="225" t="str">
        <f t="shared" si="10"/>
        <v/>
      </c>
      <c r="AF35" s="222">
        <f t="shared" si="1"/>
        <v>0</v>
      </c>
      <c r="AG35" s="120" t="e">
        <f t="shared" si="2"/>
        <v>#VALUE!</v>
      </c>
      <c r="AH35" s="120" t="e">
        <f t="shared" si="3"/>
        <v>#VALUE!</v>
      </c>
      <c r="AI35" s="120" t="e">
        <f t="shared" si="4"/>
        <v>#VALUE!</v>
      </c>
      <c r="AJ35" s="120" t="e">
        <f t="shared" si="5"/>
        <v>#VALUE!</v>
      </c>
      <c r="AK35" s="120" t="e">
        <f t="shared" si="6"/>
        <v>#VALUE!</v>
      </c>
      <c r="AL35" s="120" t="e">
        <f t="shared" si="7"/>
        <v>#VALUE!</v>
      </c>
      <c r="AM35" s="120" t="str">
        <f>IF('Inputs for Conserved Energy'!AA24&lt;&gt;"",('Inputs for Conserved Energy'!AA24+('Inputs for Avoided CO2'!AF35*'Inputs for Avoided CO2'!AK35)),"")</f>
        <v/>
      </c>
      <c r="AN35" s="190" t="str">
        <f t="shared" si="11"/>
        <v/>
      </c>
      <c r="AO35" s="194" t="str">
        <f>IF('Inputs for Conserved Energy'!AB24&lt;&gt;"",'Inputs for Conserved Energy'!AB24,"")</f>
        <v/>
      </c>
      <c r="AP35" s="190" t="str">
        <f>IF('Inputs for Conserved Energy'!AC24&lt;&gt;"",'Inputs for Conserved Energy'!AC24,"")</f>
        <v/>
      </c>
      <c r="AQ35" s="194" t="str">
        <f>IF('Inputs for Conserved Energy'!AD24&lt;&gt;"",'Inputs for Conserved Energy'!AD24,"")</f>
        <v/>
      </c>
      <c r="AR35" s="190" t="str">
        <f>IF('Inputs for Conserved Energy'!AE24&lt;&gt;"",'Inputs for Conserved Energy'!AE24,"")</f>
        <v/>
      </c>
    </row>
    <row r="36" spans="2:44" x14ac:dyDescent="0.35">
      <c r="B36" s="240"/>
      <c r="C36" s="49"/>
      <c r="D36" s="150" t="str">
        <f t="shared" si="12"/>
        <v/>
      </c>
      <c r="E36" s="167" t="str">
        <f>IF('Inputs for Conserved Energy'!E25&lt;&gt;"",'Inputs for Conserved Energy'!E25,"")</f>
        <v/>
      </c>
      <c r="F36" s="168"/>
      <c r="G36" s="122" t="str">
        <f>IF('Inputs for Conserved Energy'!F25&lt;&gt;"",'Inputs for Conserved Energy'!F25,"")</f>
        <v/>
      </c>
      <c r="H36" s="116" t="str">
        <f>IF('Inputs for Conserved Energy'!G25&lt;&gt;"",'Inputs for Conserved Energy'!G25,"")</f>
        <v/>
      </c>
      <c r="I36" s="123" t="str">
        <f>IF('Inputs for Conserved Energy'!H25&lt;&gt;"",'Inputs for Conserved Energy'!H25,"")</f>
        <v/>
      </c>
      <c r="J36" s="128" t="str">
        <f>IF('Inputs for Conserved Energy'!I25&lt;&gt;"",'Inputs for Conserved Energy'!I25,"")</f>
        <v/>
      </c>
      <c r="K36" s="117" t="str">
        <f>IF('Inputs for Conserved Energy'!J25&lt;&gt;"",'Inputs for Conserved Energy'!J25,"")</f>
        <v/>
      </c>
      <c r="L36" s="129" t="str">
        <f>IF('Inputs for Conserved Energy'!K25&lt;&gt;"",'Inputs for Conserved Energy'!K25,"")</f>
        <v/>
      </c>
      <c r="M36" s="128" t="str">
        <f>IF('Inputs for Conserved Energy'!L25&lt;&gt;"",'Inputs for Conserved Energy'!L25,"")</f>
        <v/>
      </c>
      <c r="N36" s="123" t="str">
        <f>IF('Inputs for Conserved Energy'!M25&lt;&gt;"",'Inputs for Conserved Energy'!M25,"")</f>
        <v/>
      </c>
      <c r="O36" s="133" t="str">
        <f>IF('Inputs for Conserved Energy'!N25&lt;&gt;"",'Inputs for Conserved Energy'!N25,"")</f>
        <v/>
      </c>
      <c r="P36" s="123" t="str">
        <f>IF('Inputs for Conserved Energy'!O25&lt;&gt;"",'Inputs for Conserved Energy'!O25,"")</f>
        <v/>
      </c>
      <c r="Q36" s="122" t="str">
        <f>IF('Inputs for Conserved Energy'!P25&lt;&gt;"",'Inputs for Conserved Energy'!P25,"")</f>
        <v/>
      </c>
      <c r="R36" s="116" t="str">
        <f>IF('Inputs for Conserved Energy'!Q25&lt;&gt;"",'Inputs for Conserved Energy'!Q25,"")</f>
        <v/>
      </c>
      <c r="S36" s="153" t="str">
        <f>IF('Inputs for Conserved Energy'!R25&lt;&gt;"",'Inputs for Conserved Energy'!R25,"")</f>
        <v/>
      </c>
      <c r="T36" s="179" t="str">
        <f>IF('Inputs for Conserved Energy'!S25&lt;&gt;"",'Inputs for Conserved Energy'!S25,"")</f>
        <v/>
      </c>
      <c r="U36" s="138" t="str">
        <f>IF('Inputs for Conserved Energy'!T25&lt;&gt;"",'Inputs for Conserved Energy'!T25,"")</f>
        <v/>
      </c>
      <c r="V36" s="119" t="str">
        <f>IF('Inputs for Conserved Energy'!U25&lt;&gt;"",'Inputs for Conserved Energy'!U25,"")</f>
        <v/>
      </c>
      <c r="W36" s="185" t="str">
        <f t="shared" si="13"/>
        <v/>
      </c>
      <c r="X36" s="214">
        <f>IF(G36='Emission Factors'!$B$3,AB36,IF(G36='Emission Factors'!$B$4,'Emission Factors'!$C$4,IF(G36='Emission Factors'!$B$5,'Emission Factors'!$C$5,IF(G36='Emission Factors'!$B$6,'Emission Factors'!$C$6,IF(G36='Emission Factors'!$B$7,'Emission Factors'!$C$7,IF(G36='Emission Factors'!$B$8,'Emission Factors'!$C$8,IF(G36='Emission Factors'!$B$9,'Emission Factors'!$C$9,IF(G36='Emission Factors'!$B$10,'Emission Factors'!$C$10,IF(G36='Emission Factors'!$B$11,'Emission Factors'!$C$11,IF(G36='Emission Factors'!$B$12,'Emission Factors'!$C$12,IF(G36='Emission Factors'!$B$13,'Emission Factors'!$C$13,IF(G36='Emission Factors'!$B$14,'Emission Factors'!$C$14,0))))))))))))</f>
        <v>0</v>
      </c>
      <c r="Y36" s="216">
        <f>IF(H36='Emission Factors'!$B$3,AB36,IF(H36='Emission Factors'!$B$4,'Emission Factors'!$C$4,IF(H36='Emission Factors'!$B$5,'Emission Factors'!$C$5,IF(H36='Emission Factors'!$B$6,'Emission Factors'!$C$6,IF(H36='Emission Factors'!$B$7,'Emission Factors'!$C$7,IF(H36='Emission Factors'!$B$8,'Emission Factors'!$C$8,IF(H36='Emission Factors'!$B$9,'Emission Factors'!$C$9,IF(H36='Emission Factors'!$B$10,'Emission Factors'!$C$10,IF(H36='Emission Factors'!$B$11,'Emission Factors'!$C$11,IF(H36='Emission Factors'!$B$12,'Emission Factors'!$C$12,IF(H36='Emission Factors'!$B$13,'Emission Factors'!$C$13,IF(H36='Emission Factors'!$B$14,'Emission Factors'!$C$14,0))))))))))))</f>
        <v>0</v>
      </c>
      <c r="Z36" s="216" t="e">
        <f>IF(AND($G$12&lt;&gt;"",$G$14&lt;&gt;""),$G$12*AL36/T36,IF($I$12="AK",'Grid Emissions'!C15*0.000001,IF($I$12="DC",'Grid Emissions'!C22*0.000001,IF($I$12="HI",'Grid Emissions'!C26*0.000001,IF($I$12="PR",'Grid Emissions'!C54*0.000001,(VLOOKUP($I$12,'Grid Emission Forecast'!$B$4:$AF$52,MATCH(T36,'Grid Emission Forecast'!$B$4:$AF$4,0),FALSE)*0.000001)*(1-($O$12/100)))))))</f>
        <v>#N/A</v>
      </c>
      <c r="AA36" s="216" t="e">
        <f>IF($I$12="AK",'Grid Emissions'!C15*0.000001,IF($I$12="DC",'Grid Emissions'!C22*0.000001,IF($I$12="HI",'Grid Emissions'!C26*0.000001,IF($I$12="PR",'Grid Emissions'!C54*0.000001,(VLOOKUP($I$12,'Grid Emission Forecast'!$B$57:$AF$105,MATCH(T36,'Grid Emission Forecast'!$B$57:$AF$57,0),FALSE)*0.000001)*(1-($O$12/100))))))</f>
        <v>#N/A</v>
      </c>
      <c r="AB36" s="216" t="e">
        <f>IF($K$14=$DF$11,'Emission Factors'!$C$3,IF($K$14=$DF$12,Z36,IF($K$14=$DF$13,AA36,Z36)))</f>
        <v>#N/A</v>
      </c>
      <c r="AC36" s="217">
        <f>IF(I36='Emission Factors'!$B$3,AB36,IF(I36='Emission Factors'!$B$4,'Emission Factors'!$C$4,IF(I36='Emission Factors'!$B$5,'Emission Factors'!$C$5,IF(I36='Emission Factors'!$B$6,'Emission Factors'!$C$6,IF(I36='Emission Factors'!$B$7,'Emission Factors'!$C$7,IF(I36='Emission Factors'!$B$8,'Emission Factors'!$C$8,IF(I36='Emission Factors'!$B$9,'Emission Factors'!$C$9,IF(I36='Emission Factors'!$B$10,'Emission Factors'!$C$10,IF(I36='Emission Factors'!$B$11,'Emission Factors'!$C$11,IF(I36='Emission Factors'!$B$12,'Emission Factors'!$C$12,IF(I36='Emission Factors'!$B$13,'Emission Factors'!$C$13,IF(I36='Emission Factors'!$B$14,'Emission Factors'!$C$14,0))))))))))))</f>
        <v>0</v>
      </c>
      <c r="AD36" s="219" t="str">
        <f t="shared" si="14"/>
        <v/>
      </c>
      <c r="AE36" s="225" t="str">
        <f t="shared" si="10"/>
        <v/>
      </c>
      <c r="AF36" s="222">
        <f t="shared" si="1"/>
        <v>0</v>
      </c>
      <c r="AG36" s="120" t="e">
        <f t="shared" si="2"/>
        <v>#VALUE!</v>
      </c>
      <c r="AH36" s="120" t="e">
        <f t="shared" si="3"/>
        <v>#VALUE!</v>
      </c>
      <c r="AI36" s="120" t="e">
        <f t="shared" si="4"/>
        <v>#VALUE!</v>
      </c>
      <c r="AJ36" s="120" t="e">
        <f t="shared" si="5"/>
        <v>#VALUE!</v>
      </c>
      <c r="AK36" s="120" t="e">
        <f t="shared" si="6"/>
        <v>#VALUE!</v>
      </c>
      <c r="AL36" s="120" t="e">
        <f t="shared" si="7"/>
        <v>#VALUE!</v>
      </c>
      <c r="AM36" s="120" t="str">
        <f>IF('Inputs for Conserved Energy'!AA25&lt;&gt;"",('Inputs for Conserved Energy'!AA25+('Inputs for Avoided CO2'!AF36*'Inputs for Avoided CO2'!AK36)),"")</f>
        <v/>
      </c>
      <c r="AN36" s="190" t="str">
        <f t="shared" si="11"/>
        <v/>
      </c>
      <c r="AO36" s="194" t="str">
        <f>IF('Inputs for Conserved Energy'!AB25&lt;&gt;"",'Inputs for Conserved Energy'!AB25,"")</f>
        <v/>
      </c>
      <c r="AP36" s="190" t="str">
        <f>IF('Inputs for Conserved Energy'!AC25&lt;&gt;"",'Inputs for Conserved Energy'!AC25,"")</f>
        <v/>
      </c>
      <c r="AQ36" s="194" t="str">
        <f>IF('Inputs for Conserved Energy'!AD25&lt;&gt;"",'Inputs for Conserved Energy'!AD25,"")</f>
        <v/>
      </c>
      <c r="AR36" s="190" t="str">
        <f>IF('Inputs for Conserved Energy'!AE25&lt;&gt;"",'Inputs for Conserved Energy'!AE25,"")</f>
        <v/>
      </c>
    </row>
    <row r="37" spans="2:44" x14ac:dyDescent="0.35">
      <c r="B37" s="240"/>
      <c r="C37" s="49"/>
      <c r="D37" s="150" t="str">
        <f t="shared" si="12"/>
        <v/>
      </c>
      <c r="E37" s="167" t="str">
        <f>IF('Inputs for Conserved Energy'!E26&lt;&gt;"",'Inputs for Conserved Energy'!E26,"")</f>
        <v/>
      </c>
      <c r="F37" s="168"/>
      <c r="G37" s="122" t="str">
        <f>IF('Inputs for Conserved Energy'!F26&lt;&gt;"",'Inputs for Conserved Energy'!F26,"")</f>
        <v/>
      </c>
      <c r="H37" s="116" t="str">
        <f>IF('Inputs for Conserved Energy'!G26&lt;&gt;"",'Inputs for Conserved Energy'!G26,"")</f>
        <v/>
      </c>
      <c r="I37" s="123" t="str">
        <f>IF('Inputs for Conserved Energy'!H26&lt;&gt;"",'Inputs for Conserved Energy'!H26,"")</f>
        <v/>
      </c>
      <c r="J37" s="128" t="str">
        <f>IF('Inputs for Conserved Energy'!I26&lt;&gt;"",'Inputs for Conserved Energy'!I26,"")</f>
        <v/>
      </c>
      <c r="K37" s="117" t="str">
        <f>IF('Inputs for Conserved Energy'!J26&lt;&gt;"",'Inputs for Conserved Energy'!J26,"")</f>
        <v/>
      </c>
      <c r="L37" s="129" t="str">
        <f>IF('Inputs for Conserved Energy'!K26&lt;&gt;"",'Inputs for Conserved Energy'!K26,"")</f>
        <v/>
      </c>
      <c r="M37" s="128" t="str">
        <f>IF('Inputs for Conserved Energy'!L26&lt;&gt;"",'Inputs for Conserved Energy'!L26,"")</f>
        <v/>
      </c>
      <c r="N37" s="123" t="str">
        <f>IF('Inputs for Conserved Energy'!M26&lt;&gt;"",'Inputs for Conserved Energy'!M26,"")</f>
        <v/>
      </c>
      <c r="O37" s="133" t="str">
        <f>IF('Inputs for Conserved Energy'!N26&lt;&gt;"",'Inputs for Conserved Energy'!N26,"")</f>
        <v/>
      </c>
      <c r="P37" s="123" t="str">
        <f>IF('Inputs for Conserved Energy'!O26&lt;&gt;"",'Inputs for Conserved Energy'!O26,"")</f>
        <v/>
      </c>
      <c r="Q37" s="122" t="str">
        <f>IF('Inputs for Conserved Energy'!P26&lt;&gt;"",'Inputs for Conserved Energy'!P26,"")</f>
        <v/>
      </c>
      <c r="R37" s="116" t="str">
        <f>IF('Inputs for Conserved Energy'!Q26&lt;&gt;"",'Inputs for Conserved Energy'!Q26,"")</f>
        <v/>
      </c>
      <c r="S37" s="153" t="str">
        <f>IF('Inputs for Conserved Energy'!R26&lt;&gt;"",'Inputs for Conserved Energy'!R26,"")</f>
        <v/>
      </c>
      <c r="T37" s="179" t="str">
        <f>IF('Inputs for Conserved Energy'!S26&lt;&gt;"",'Inputs for Conserved Energy'!S26,"")</f>
        <v/>
      </c>
      <c r="U37" s="138" t="str">
        <f>IF('Inputs for Conserved Energy'!T26&lt;&gt;"",'Inputs for Conserved Energy'!T26,"")</f>
        <v/>
      </c>
      <c r="V37" s="119" t="str">
        <f>IF('Inputs for Conserved Energy'!U26&lt;&gt;"",'Inputs for Conserved Energy'!U26,"")</f>
        <v/>
      </c>
      <c r="W37" s="185" t="str">
        <f t="shared" si="13"/>
        <v/>
      </c>
      <c r="X37" s="214">
        <f>IF(G37='Emission Factors'!$B$3,AB37,IF(G37='Emission Factors'!$B$4,'Emission Factors'!$C$4,IF(G37='Emission Factors'!$B$5,'Emission Factors'!$C$5,IF(G37='Emission Factors'!$B$6,'Emission Factors'!$C$6,IF(G37='Emission Factors'!$B$7,'Emission Factors'!$C$7,IF(G37='Emission Factors'!$B$8,'Emission Factors'!$C$8,IF(G37='Emission Factors'!$B$9,'Emission Factors'!$C$9,IF(G37='Emission Factors'!$B$10,'Emission Factors'!$C$10,IF(G37='Emission Factors'!$B$11,'Emission Factors'!$C$11,IF(G37='Emission Factors'!$B$12,'Emission Factors'!$C$12,IF(G37='Emission Factors'!$B$13,'Emission Factors'!$C$13,IF(G37='Emission Factors'!$B$14,'Emission Factors'!$C$14,0))))))))))))</f>
        <v>0</v>
      </c>
      <c r="Y37" s="216">
        <f>IF(H37='Emission Factors'!$B$3,AB37,IF(H37='Emission Factors'!$B$4,'Emission Factors'!$C$4,IF(H37='Emission Factors'!$B$5,'Emission Factors'!$C$5,IF(H37='Emission Factors'!$B$6,'Emission Factors'!$C$6,IF(H37='Emission Factors'!$B$7,'Emission Factors'!$C$7,IF(H37='Emission Factors'!$B$8,'Emission Factors'!$C$8,IF(H37='Emission Factors'!$B$9,'Emission Factors'!$C$9,IF(H37='Emission Factors'!$B$10,'Emission Factors'!$C$10,IF(H37='Emission Factors'!$B$11,'Emission Factors'!$C$11,IF(H37='Emission Factors'!$B$12,'Emission Factors'!$C$12,IF(H37='Emission Factors'!$B$13,'Emission Factors'!$C$13,IF(H37='Emission Factors'!$B$14,'Emission Factors'!$C$14,0))))))))))))</f>
        <v>0</v>
      </c>
      <c r="Z37" s="216" t="e">
        <f>IF(AND($G$12&lt;&gt;"",$G$14&lt;&gt;""),$G$12*AL37/T37,IF($I$12="AK",'Grid Emissions'!C16*0.000001,IF($I$12="DC",'Grid Emissions'!C23*0.000001,IF($I$12="HI",'Grid Emissions'!C27*0.000001,IF($I$12="PR",'Grid Emissions'!C55*0.000001,(VLOOKUP($I$12,'Grid Emission Forecast'!$B$4:$AF$52,MATCH(T37,'Grid Emission Forecast'!$B$4:$AF$4,0),FALSE)*0.000001)*(1-($O$12/100)))))))</f>
        <v>#N/A</v>
      </c>
      <c r="AA37" s="216" t="e">
        <f>IF($I$12="AK",'Grid Emissions'!C16*0.000001,IF($I$12="DC",'Grid Emissions'!C23*0.000001,IF($I$12="HI",'Grid Emissions'!C27*0.000001,IF($I$12="PR",'Grid Emissions'!C55*0.000001,(VLOOKUP($I$12,'Grid Emission Forecast'!$B$57:$AF$105,MATCH(T37,'Grid Emission Forecast'!$B$57:$AF$57,0),FALSE)*0.000001)*(1-($O$12/100))))))</f>
        <v>#N/A</v>
      </c>
      <c r="AB37" s="216" t="e">
        <f>IF($K$14=$DF$11,'Emission Factors'!$C$3,IF($K$14=$DF$12,Z37,IF($K$14=$DF$13,AA37,Z37)))</f>
        <v>#N/A</v>
      </c>
      <c r="AC37" s="217">
        <f>IF(I37='Emission Factors'!$B$3,AB37,IF(I37='Emission Factors'!$B$4,'Emission Factors'!$C$4,IF(I37='Emission Factors'!$B$5,'Emission Factors'!$C$5,IF(I37='Emission Factors'!$B$6,'Emission Factors'!$C$6,IF(I37='Emission Factors'!$B$7,'Emission Factors'!$C$7,IF(I37='Emission Factors'!$B$8,'Emission Factors'!$C$8,IF(I37='Emission Factors'!$B$9,'Emission Factors'!$C$9,IF(I37='Emission Factors'!$B$10,'Emission Factors'!$C$10,IF(I37='Emission Factors'!$B$11,'Emission Factors'!$C$11,IF(I37='Emission Factors'!$B$12,'Emission Factors'!$C$12,IF(I37='Emission Factors'!$B$13,'Emission Factors'!$C$13,IF(I37='Emission Factors'!$B$14,'Emission Factors'!$C$14,0))))))))))))</f>
        <v>0</v>
      </c>
      <c r="AD37" s="219" t="str">
        <f t="shared" si="14"/>
        <v/>
      </c>
      <c r="AE37" s="225" t="str">
        <f t="shared" si="10"/>
        <v/>
      </c>
      <c r="AF37" s="222">
        <f t="shared" si="1"/>
        <v>0</v>
      </c>
      <c r="AG37" s="120" t="e">
        <f t="shared" si="2"/>
        <v>#VALUE!</v>
      </c>
      <c r="AH37" s="120" t="e">
        <f t="shared" si="3"/>
        <v>#VALUE!</v>
      </c>
      <c r="AI37" s="120" t="e">
        <f t="shared" si="4"/>
        <v>#VALUE!</v>
      </c>
      <c r="AJ37" s="120" t="e">
        <f t="shared" si="5"/>
        <v>#VALUE!</v>
      </c>
      <c r="AK37" s="120" t="e">
        <f t="shared" si="6"/>
        <v>#VALUE!</v>
      </c>
      <c r="AL37" s="120" t="e">
        <f t="shared" si="7"/>
        <v>#VALUE!</v>
      </c>
      <c r="AM37" s="120" t="str">
        <f>IF('Inputs for Conserved Energy'!AA26&lt;&gt;"",('Inputs for Conserved Energy'!AA26+('Inputs for Avoided CO2'!AF37*'Inputs for Avoided CO2'!AK37)),"")</f>
        <v/>
      </c>
      <c r="AN37" s="190" t="str">
        <f t="shared" si="11"/>
        <v/>
      </c>
      <c r="AO37" s="194" t="str">
        <f>IF('Inputs for Conserved Energy'!AB26&lt;&gt;"",'Inputs for Conserved Energy'!AB26,"")</f>
        <v/>
      </c>
      <c r="AP37" s="190" t="str">
        <f>IF('Inputs for Conserved Energy'!AC26&lt;&gt;"",'Inputs for Conserved Energy'!AC26,"")</f>
        <v/>
      </c>
      <c r="AQ37" s="194" t="str">
        <f>IF('Inputs for Conserved Energy'!AD26&lt;&gt;"",'Inputs for Conserved Energy'!AD26,"")</f>
        <v/>
      </c>
      <c r="AR37" s="190" t="str">
        <f>IF('Inputs for Conserved Energy'!AE26&lt;&gt;"",'Inputs for Conserved Energy'!AE26,"")</f>
        <v/>
      </c>
    </row>
    <row r="38" spans="2:44" x14ac:dyDescent="0.35">
      <c r="B38" s="240"/>
      <c r="C38" s="49"/>
      <c r="D38" s="150" t="str">
        <f t="shared" si="12"/>
        <v/>
      </c>
      <c r="E38" s="167" t="str">
        <f>IF('Inputs for Conserved Energy'!E27&lt;&gt;"",'Inputs for Conserved Energy'!E27,"")</f>
        <v/>
      </c>
      <c r="F38" s="168"/>
      <c r="G38" s="122" t="str">
        <f>IF('Inputs for Conserved Energy'!F27&lt;&gt;"",'Inputs for Conserved Energy'!F27,"")</f>
        <v/>
      </c>
      <c r="H38" s="116" t="str">
        <f>IF('Inputs for Conserved Energy'!G27&lt;&gt;"",'Inputs for Conserved Energy'!G27,"")</f>
        <v/>
      </c>
      <c r="I38" s="123" t="str">
        <f>IF('Inputs for Conserved Energy'!H27&lt;&gt;"",'Inputs for Conserved Energy'!H27,"")</f>
        <v/>
      </c>
      <c r="J38" s="128" t="str">
        <f>IF('Inputs for Conserved Energy'!I27&lt;&gt;"",'Inputs for Conserved Energy'!I27,"")</f>
        <v/>
      </c>
      <c r="K38" s="117" t="str">
        <f>IF('Inputs for Conserved Energy'!J27&lt;&gt;"",'Inputs for Conserved Energy'!J27,"")</f>
        <v/>
      </c>
      <c r="L38" s="129" t="str">
        <f>IF('Inputs for Conserved Energy'!K27&lt;&gt;"",'Inputs for Conserved Energy'!K27,"")</f>
        <v/>
      </c>
      <c r="M38" s="128" t="str">
        <f>IF('Inputs for Conserved Energy'!L27&lt;&gt;"",'Inputs for Conserved Energy'!L27,"")</f>
        <v/>
      </c>
      <c r="N38" s="123" t="str">
        <f>IF('Inputs for Conserved Energy'!M27&lt;&gt;"",'Inputs for Conserved Energy'!M27,"")</f>
        <v/>
      </c>
      <c r="O38" s="133" t="str">
        <f>IF('Inputs for Conserved Energy'!N27&lt;&gt;"",'Inputs for Conserved Energy'!N27,"")</f>
        <v/>
      </c>
      <c r="P38" s="123" t="str">
        <f>IF('Inputs for Conserved Energy'!O27&lt;&gt;"",'Inputs for Conserved Energy'!O27,"")</f>
        <v/>
      </c>
      <c r="Q38" s="122" t="str">
        <f>IF('Inputs for Conserved Energy'!P27&lt;&gt;"",'Inputs for Conserved Energy'!P27,"")</f>
        <v/>
      </c>
      <c r="R38" s="116" t="str">
        <f>IF('Inputs for Conserved Energy'!Q27&lt;&gt;"",'Inputs for Conserved Energy'!Q27,"")</f>
        <v/>
      </c>
      <c r="S38" s="153" t="str">
        <f>IF('Inputs for Conserved Energy'!R27&lt;&gt;"",'Inputs for Conserved Energy'!R27,"")</f>
        <v/>
      </c>
      <c r="T38" s="179" t="str">
        <f>IF('Inputs for Conserved Energy'!S27&lt;&gt;"",'Inputs for Conserved Energy'!S27,"")</f>
        <v/>
      </c>
      <c r="U38" s="138" t="str">
        <f>IF('Inputs for Conserved Energy'!T27&lt;&gt;"",'Inputs for Conserved Energy'!T27,"")</f>
        <v/>
      </c>
      <c r="V38" s="119" t="str">
        <f>IF('Inputs for Conserved Energy'!U27&lt;&gt;"",'Inputs for Conserved Energy'!U27,"")</f>
        <v/>
      </c>
      <c r="W38" s="185" t="str">
        <f t="shared" si="13"/>
        <v/>
      </c>
      <c r="X38" s="214">
        <f>IF(G38='Emission Factors'!$B$3,AB38,IF(G38='Emission Factors'!$B$4,'Emission Factors'!$C$4,IF(G38='Emission Factors'!$B$5,'Emission Factors'!$C$5,IF(G38='Emission Factors'!$B$6,'Emission Factors'!$C$6,IF(G38='Emission Factors'!$B$7,'Emission Factors'!$C$7,IF(G38='Emission Factors'!$B$8,'Emission Factors'!$C$8,IF(G38='Emission Factors'!$B$9,'Emission Factors'!$C$9,IF(G38='Emission Factors'!$B$10,'Emission Factors'!$C$10,IF(G38='Emission Factors'!$B$11,'Emission Factors'!$C$11,IF(G38='Emission Factors'!$B$12,'Emission Factors'!$C$12,IF(G38='Emission Factors'!$B$13,'Emission Factors'!$C$13,IF(G38='Emission Factors'!$B$14,'Emission Factors'!$C$14,0))))))))))))</f>
        <v>0</v>
      </c>
      <c r="Y38" s="216">
        <f>IF(H38='Emission Factors'!$B$3,AB38,IF(H38='Emission Factors'!$B$4,'Emission Factors'!$C$4,IF(H38='Emission Factors'!$B$5,'Emission Factors'!$C$5,IF(H38='Emission Factors'!$B$6,'Emission Factors'!$C$6,IF(H38='Emission Factors'!$B$7,'Emission Factors'!$C$7,IF(H38='Emission Factors'!$B$8,'Emission Factors'!$C$8,IF(H38='Emission Factors'!$B$9,'Emission Factors'!$C$9,IF(H38='Emission Factors'!$B$10,'Emission Factors'!$C$10,IF(H38='Emission Factors'!$B$11,'Emission Factors'!$C$11,IF(H38='Emission Factors'!$B$12,'Emission Factors'!$C$12,IF(H38='Emission Factors'!$B$13,'Emission Factors'!$C$13,IF(H38='Emission Factors'!$B$14,'Emission Factors'!$C$14,0))))))))))))</f>
        <v>0</v>
      </c>
      <c r="Z38" s="216" t="e">
        <f>IF(AND($G$12&lt;&gt;"",$G$14&lt;&gt;""),$G$12*AL38/T38,IF($I$12="AK",'Grid Emissions'!C17*0.000001,IF($I$12="DC",'Grid Emissions'!C24*0.000001,IF($I$12="HI",'Grid Emissions'!C28*0.000001,IF($I$12="PR",'Grid Emissions'!C56*0.000001,(VLOOKUP($I$12,'Grid Emission Forecast'!$B$4:$AF$52,MATCH(T38,'Grid Emission Forecast'!$B$4:$AF$4,0),FALSE)*0.000001)*(1-($O$12/100)))))))</f>
        <v>#N/A</v>
      </c>
      <c r="AA38" s="216" t="e">
        <f>IF($I$12="AK",'Grid Emissions'!C17*0.000001,IF($I$12="DC",'Grid Emissions'!C24*0.000001,IF($I$12="HI",'Grid Emissions'!C28*0.000001,IF($I$12="PR",'Grid Emissions'!C56*0.000001,(VLOOKUP($I$12,'Grid Emission Forecast'!$B$57:$AF$105,MATCH(T38,'Grid Emission Forecast'!$B$57:$AF$57,0),FALSE)*0.000001)*(1-($O$12/100))))))</f>
        <v>#N/A</v>
      </c>
      <c r="AB38" s="216" t="e">
        <f>IF($K$14=$DF$11,'Emission Factors'!$C$3,IF($K$14=$DF$12,Z38,IF($K$14=$DF$13,AA38,Z38)))</f>
        <v>#N/A</v>
      </c>
      <c r="AC38" s="217">
        <f>IF(I38='Emission Factors'!$B$3,AB38,IF(I38='Emission Factors'!$B$4,'Emission Factors'!$C$4,IF(I38='Emission Factors'!$B$5,'Emission Factors'!$C$5,IF(I38='Emission Factors'!$B$6,'Emission Factors'!$C$6,IF(I38='Emission Factors'!$B$7,'Emission Factors'!$C$7,IF(I38='Emission Factors'!$B$8,'Emission Factors'!$C$8,IF(I38='Emission Factors'!$B$9,'Emission Factors'!$C$9,IF(I38='Emission Factors'!$B$10,'Emission Factors'!$C$10,IF(I38='Emission Factors'!$B$11,'Emission Factors'!$C$11,IF(I38='Emission Factors'!$B$12,'Emission Factors'!$C$12,IF(I38='Emission Factors'!$B$13,'Emission Factors'!$C$13,IF(I38='Emission Factors'!$B$14,'Emission Factors'!$C$14,0))))))))))))</f>
        <v>0</v>
      </c>
      <c r="AD38" s="219" t="str">
        <f t="shared" si="14"/>
        <v/>
      </c>
      <c r="AE38" s="225" t="str">
        <f t="shared" si="10"/>
        <v/>
      </c>
      <c r="AF38" s="222">
        <f t="shared" si="1"/>
        <v>0</v>
      </c>
      <c r="AG38" s="120" t="e">
        <f t="shared" si="2"/>
        <v>#VALUE!</v>
      </c>
      <c r="AH38" s="120" t="e">
        <f t="shared" si="3"/>
        <v>#VALUE!</v>
      </c>
      <c r="AI38" s="120" t="e">
        <f t="shared" si="4"/>
        <v>#VALUE!</v>
      </c>
      <c r="AJ38" s="120" t="e">
        <f t="shared" si="5"/>
        <v>#VALUE!</v>
      </c>
      <c r="AK38" s="120" t="e">
        <f t="shared" si="6"/>
        <v>#VALUE!</v>
      </c>
      <c r="AL38" s="120" t="e">
        <f t="shared" si="7"/>
        <v>#VALUE!</v>
      </c>
      <c r="AM38" s="120" t="str">
        <f>IF('Inputs for Conserved Energy'!AA27&lt;&gt;"",('Inputs for Conserved Energy'!AA27+('Inputs for Avoided CO2'!AF38*'Inputs for Avoided CO2'!AK38)),"")</f>
        <v/>
      </c>
      <c r="AN38" s="190" t="str">
        <f t="shared" si="11"/>
        <v/>
      </c>
      <c r="AO38" s="194" t="str">
        <f>IF('Inputs for Conserved Energy'!AB27&lt;&gt;"",'Inputs for Conserved Energy'!AB27,"")</f>
        <v/>
      </c>
      <c r="AP38" s="190" t="str">
        <f>IF('Inputs for Conserved Energy'!AC27&lt;&gt;"",'Inputs for Conserved Energy'!AC27,"")</f>
        <v/>
      </c>
      <c r="AQ38" s="194" t="str">
        <f>IF('Inputs for Conserved Energy'!AD27&lt;&gt;"",'Inputs for Conserved Energy'!AD27,"")</f>
        <v/>
      </c>
      <c r="AR38" s="190" t="str">
        <f>IF('Inputs for Conserved Energy'!AE27&lt;&gt;"",'Inputs for Conserved Energy'!AE27,"")</f>
        <v/>
      </c>
    </row>
    <row r="39" spans="2:44" x14ac:dyDescent="0.35">
      <c r="B39" s="240"/>
      <c r="C39" s="49"/>
      <c r="D39" s="150" t="str">
        <f t="shared" si="12"/>
        <v/>
      </c>
      <c r="E39" s="167" t="str">
        <f>IF('Inputs for Conserved Energy'!E28&lt;&gt;"",'Inputs for Conserved Energy'!E28,"")</f>
        <v/>
      </c>
      <c r="F39" s="168"/>
      <c r="G39" s="122" t="str">
        <f>IF('Inputs for Conserved Energy'!F28&lt;&gt;"",'Inputs for Conserved Energy'!F28,"")</f>
        <v/>
      </c>
      <c r="H39" s="116" t="str">
        <f>IF('Inputs for Conserved Energy'!G28&lt;&gt;"",'Inputs for Conserved Energy'!G28,"")</f>
        <v/>
      </c>
      <c r="I39" s="123" t="str">
        <f>IF('Inputs for Conserved Energy'!H28&lt;&gt;"",'Inputs for Conserved Energy'!H28,"")</f>
        <v/>
      </c>
      <c r="J39" s="128" t="str">
        <f>IF('Inputs for Conserved Energy'!I28&lt;&gt;"",'Inputs for Conserved Energy'!I28,"")</f>
        <v/>
      </c>
      <c r="K39" s="117" t="str">
        <f>IF('Inputs for Conserved Energy'!J28&lt;&gt;"",'Inputs for Conserved Energy'!J28,"")</f>
        <v/>
      </c>
      <c r="L39" s="129" t="str">
        <f>IF('Inputs for Conserved Energy'!K28&lt;&gt;"",'Inputs for Conserved Energy'!K28,"")</f>
        <v/>
      </c>
      <c r="M39" s="128" t="str">
        <f>IF('Inputs for Conserved Energy'!L28&lt;&gt;"",'Inputs for Conserved Energy'!L28,"")</f>
        <v/>
      </c>
      <c r="N39" s="123" t="str">
        <f>IF('Inputs for Conserved Energy'!M28&lt;&gt;"",'Inputs for Conserved Energy'!M28,"")</f>
        <v/>
      </c>
      <c r="O39" s="133" t="str">
        <f>IF('Inputs for Conserved Energy'!N28&lt;&gt;"",'Inputs for Conserved Energy'!N28,"")</f>
        <v/>
      </c>
      <c r="P39" s="123" t="str">
        <f>IF('Inputs for Conserved Energy'!O28&lt;&gt;"",'Inputs for Conserved Energy'!O28,"")</f>
        <v/>
      </c>
      <c r="Q39" s="122" t="str">
        <f>IF('Inputs for Conserved Energy'!P28&lt;&gt;"",'Inputs for Conserved Energy'!P28,"")</f>
        <v/>
      </c>
      <c r="R39" s="116" t="str">
        <f>IF('Inputs for Conserved Energy'!Q28&lt;&gt;"",'Inputs for Conserved Energy'!Q28,"")</f>
        <v/>
      </c>
      <c r="S39" s="153" t="str">
        <f>IF('Inputs for Conserved Energy'!R28&lt;&gt;"",'Inputs for Conserved Energy'!R28,"")</f>
        <v/>
      </c>
      <c r="T39" s="179" t="str">
        <f>IF('Inputs for Conserved Energy'!S28&lt;&gt;"",'Inputs for Conserved Energy'!S28,"")</f>
        <v/>
      </c>
      <c r="U39" s="138" t="str">
        <f>IF('Inputs for Conserved Energy'!T28&lt;&gt;"",'Inputs for Conserved Energy'!T28,"")</f>
        <v/>
      </c>
      <c r="V39" s="119" t="str">
        <f>IF('Inputs for Conserved Energy'!U28&lt;&gt;"",'Inputs for Conserved Energy'!U28,"")</f>
        <v/>
      </c>
      <c r="W39" s="185" t="str">
        <f t="shared" si="13"/>
        <v/>
      </c>
      <c r="X39" s="214">
        <f>IF(G39='Emission Factors'!$B$3,AB39,IF(G39='Emission Factors'!$B$4,'Emission Factors'!$C$4,IF(G39='Emission Factors'!$B$5,'Emission Factors'!$C$5,IF(G39='Emission Factors'!$B$6,'Emission Factors'!$C$6,IF(G39='Emission Factors'!$B$7,'Emission Factors'!$C$7,IF(G39='Emission Factors'!$B$8,'Emission Factors'!$C$8,IF(G39='Emission Factors'!$B$9,'Emission Factors'!$C$9,IF(G39='Emission Factors'!$B$10,'Emission Factors'!$C$10,IF(G39='Emission Factors'!$B$11,'Emission Factors'!$C$11,IF(G39='Emission Factors'!$B$12,'Emission Factors'!$C$12,IF(G39='Emission Factors'!$B$13,'Emission Factors'!$C$13,IF(G39='Emission Factors'!$B$14,'Emission Factors'!$C$14,0))))))))))))</f>
        <v>0</v>
      </c>
      <c r="Y39" s="216">
        <f>IF(H39='Emission Factors'!$B$3,AB39,IF(H39='Emission Factors'!$B$4,'Emission Factors'!$C$4,IF(H39='Emission Factors'!$B$5,'Emission Factors'!$C$5,IF(H39='Emission Factors'!$B$6,'Emission Factors'!$C$6,IF(H39='Emission Factors'!$B$7,'Emission Factors'!$C$7,IF(H39='Emission Factors'!$B$8,'Emission Factors'!$C$8,IF(H39='Emission Factors'!$B$9,'Emission Factors'!$C$9,IF(H39='Emission Factors'!$B$10,'Emission Factors'!$C$10,IF(H39='Emission Factors'!$B$11,'Emission Factors'!$C$11,IF(H39='Emission Factors'!$B$12,'Emission Factors'!$C$12,IF(H39='Emission Factors'!$B$13,'Emission Factors'!$C$13,IF(H39='Emission Factors'!$B$14,'Emission Factors'!$C$14,0))))))))))))</f>
        <v>0</v>
      </c>
      <c r="Z39" s="216" t="e">
        <f>IF(AND($G$12&lt;&gt;"",$G$14&lt;&gt;""),$G$12*AL39/T39,IF($I$12="AK",'Grid Emissions'!C18*0.000001,IF($I$12="DC",'Grid Emissions'!C25*0.000001,IF($I$12="HI",'Grid Emissions'!C29*0.000001,IF($I$12="PR",'Grid Emissions'!C57*0.000001,(VLOOKUP($I$12,'Grid Emission Forecast'!$B$4:$AF$52,MATCH(T39,'Grid Emission Forecast'!$B$4:$AF$4,0),FALSE)*0.000001)*(1-($O$12/100)))))))</f>
        <v>#N/A</v>
      </c>
      <c r="AA39" s="216" t="e">
        <f>IF($I$12="AK",'Grid Emissions'!C18*0.000001,IF($I$12="DC",'Grid Emissions'!C25*0.000001,IF($I$12="HI",'Grid Emissions'!C29*0.000001,IF($I$12="PR",'Grid Emissions'!C57*0.000001,(VLOOKUP($I$12,'Grid Emission Forecast'!$B$57:$AF$105,MATCH(T39,'Grid Emission Forecast'!$B$57:$AF$57,0),FALSE)*0.000001)*(1-($O$12/100))))))</f>
        <v>#N/A</v>
      </c>
      <c r="AB39" s="216" t="e">
        <f>IF($K$14=$DF$11,'Emission Factors'!$C$3,IF($K$14=$DF$12,Z39,IF($K$14=$DF$13,AA39,Z39)))</f>
        <v>#N/A</v>
      </c>
      <c r="AC39" s="217">
        <f>IF(I39='Emission Factors'!$B$3,AB39,IF(I39='Emission Factors'!$B$4,'Emission Factors'!$C$4,IF(I39='Emission Factors'!$B$5,'Emission Factors'!$C$5,IF(I39='Emission Factors'!$B$6,'Emission Factors'!$C$6,IF(I39='Emission Factors'!$B$7,'Emission Factors'!$C$7,IF(I39='Emission Factors'!$B$8,'Emission Factors'!$C$8,IF(I39='Emission Factors'!$B$9,'Emission Factors'!$C$9,IF(I39='Emission Factors'!$B$10,'Emission Factors'!$C$10,IF(I39='Emission Factors'!$B$11,'Emission Factors'!$C$11,IF(I39='Emission Factors'!$B$12,'Emission Factors'!$C$12,IF(I39='Emission Factors'!$B$13,'Emission Factors'!$C$13,IF(I39='Emission Factors'!$B$14,'Emission Factors'!$C$14,0))))))))))))</f>
        <v>0</v>
      </c>
      <c r="AD39" s="219" t="str">
        <f t="shared" si="14"/>
        <v/>
      </c>
      <c r="AE39" s="225" t="str">
        <f t="shared" si="10"/>
        <v/>
      </c>
      <c r="AF39" s="222">
        <f t="shared" si="1"/>
        <v>0</v>
      </c>
      <c r="AG39" s="120" t="e">
        <f t="shared" si="2"/>
        <v>#VALUE!</v>
      </c>
      <c r="AH39" s="120" t="e">
        <f t="shared" si="3"/>
        <v>#VALUE!</v>
      </c>
      <c r="AI39" s="120" t="e">
        <f t="shared" si="4"/>
        <v>#VALUE!</v>
      </c>
      <c r="AJ39" s="120" t="e">
        <f t="shared" si="5"/>
        <v>#VALUE!</v>
      </c>
      <c r="AK39" s="120" t="e">
        <f t="shared" si="6"/>
        <v>#VALUE!</v>
      </c>
      <c r="AL39" s="120" t="e">
        <f t="shared" si="7"/>
        <v>#VALUE!</v>
      </c>
      <c r="AM39" s="120" t="str">
        <f>IF('Inputs for Conserved Energy'!AA28&lt;&gt;"",('Inputs for Conserved Energy'!AA28+('Inputs for Avoided CO2'!AF39*'Inputs for Avoided CO2'!AK39)),"")</f>
        <v/>
      </c>
      <c r="AN39" s="190" t="str">
        <f t="shared" si="11"/>
        <v/>
      </c>
      <c r="AO39" s="194" t="str">
        <f>IF('Inputs for Conserved Energy'!AB28&lt;&gt;"",'Inputs for Conserved Energy'!AB28,"")</f>
        <v/>
      </c>
      <c r="AP39" s="190" t="str">
        <f>IF('Inputs for Conserved Energy'!AC28&lt;&gt;"",'Inputs for Conserved Energy'!AC28,"")</f>
        <v/>
      </c>
      <c r="AQ39" s="194" t="str">
        <f>IF('Inputs for Conserved Energy'!AD28&lt;&gt;"",'Inputs for Conserved Energy'!AD28,"")</f>
        <v/>
      </c>
      <c r="AR39" s="190" t="str">
        <f>IF('Inputs for Conserved Energy'!AE28&lt;&gt;"",'Inputs for Conserved Energy'!AE28,"")</f>
        <v/>
      </c>
    </row>
    <row r="40" spans="2:44" x14ac:dyDescent="0.35">
      <c r="B40" s="240"/>
      <c r="C40" s="49"/>
      <c r="D40" s="150" t="str">
        <f t="shared" si="12"/>
        <v/>
      </c>
      <c r="E40" s="167" t="str">
        <f>IF('Inputs for Conserved Energy'!E29&lt;&gt;"",'Inputs for Conserved Energy'!E29,"")</f>
        <v/>
      </c>
      <c r="F40" s="168"/>
      <c r="G40" s="122" t="str">
        <f>IF('Inputs for Conserved Energy'!F29&lt;&gt;"",'Inputs for Conserved Energy'!F29,"")</f>
        <v/>
      </c>
      <c r="H40" s="116" t="str">
        <f>IF('Inputs for Conserved Energy'!G29&lt;&gt;"",'Inputs for Conserved Energy'!G29,"")</f>
        <v/>
      </c>
      <c r="I40" s="123" t="str">
        <f>IF('Inputs for Conserved Energy'!H29&lt;&gt;"",'Inputs for Conserved Energy'!H29,"")</f>
        <v/>
      </c>
      <c r="J40" s="128" t="str">
        <f>IF('Inputs for Conserved Energy'!I29&lt;&gt;"",'Inputs for Conserved Energy'!I29,"")</f>
        <v/>
      </c>
      <c r="K40" s="117" t="str">
        <f>IF('Inputs for Conserved Energy'!J29&lt;&gt;"",'Inputs for Conserved Energy'!J29,"")</f>
        <v/>
      </c>
      <c r="L40" s="129" t="str">
        <f>IF('Inputs for Conserved Energy'!K29&lt;&gt;"",'Inputs for Conserved Energy'!K29,"")</f>
        <v/>
      </c>
      <c r="M40" s="128" t="str">
        <f>IF('Inputs for Conserved Energy'!L29&lt;&gt;"",'Inputs for Conserved Energy'!L29,"")</f>
        <v/>
      </c>
      <c r="N40" s="123" t="str">
        <f>IF('Inputs for Conserved Energy'!M29&lt;&gt;"",'Inputs for Conserved Energy'!M29,"")</f>
        <v/>
      </c>
      <c r="O40" s="133" t="str">
        <f>IF('Inputs for Conserved Energy'!N29&lt;&gt;"",'Inputs for Conserved Energy'!N29,"")</f>
        <v/>
      </c>
      <c r="P40" s="123" t="str">
        <f>IF('Inputs for Conserved Energy'!O29&lt;&gt;"",'Inputs for Conserved Energy'!O29,"")</f>
        <v/>
      </c>
      <c r="Q40" s="122" t="str">
        <f>IF('Inputs for Conserved Energy'!P29&lt;&gt;"",'Inputs for Conserved Energy'!P29,"")</f>
        <v/>
      </c>
      <c r="R40" s="116" t="str">
        <f>IF('Inputs for Conserved Energy'!Q29&lt;&gt;"",'Inputs for Conserved Energy'!Q29,"")</f>
        <v/>
      </c>
      <c r="S40" s="153" t="str">
        <f>IF('Inputs for Conserved Energy'!R29&lt;&gt;"",'Inputs for Conserved Energy'!R29,"")</f>
        <v/>
      </c>
      <c r="T40" s="179" t="str">
        <f>IF('Inputs for Conserved Energy'!S29&lt;&gt;"",'Inputs for Conserved Energy'!S29,"")</f>
        <v/>
      </c>
      <c r="U40" s="138" t="str">
        <f>IF('Inputs for Conserved Energy'!T29&lt;&gt;"",'Inputs for Conserved Energy'!T29,"")</f>
        <v/>
      </c>
      <c r="V40" s="119" t="str">
        <f>IF('Inputs for Conserved Energy'!U29&lt;&gt;"",'Inputs for Conserved Energy'!U29,"")</f>
        <v/>
      </c>
      <c r="W40" s="185" t="str">
        <f t="shared" si="13"/>
        <v/>
      </c>
      <c r="X40" s="214">
        <f>IF(G40='Emission Factors'!$B$3,AB40,IF(G40='Emission Factors'!$B$4,'Emission Factors'!$C$4,IF(G40='Emission Factors'!$B$5,'Emission Factors'!$C$5,IF(G40='Emission Factors'!$B$6,'Emission Factors'!$C$6,IF(G40='Emission Factors'!$B$7,'Emission Factors'!$C$7,IF(G40='Emission Factors'!$B$8,'Emission Factors'!$C$8,IF(G40='Emission Factors'!$B$9,'Emission Factors'!$C$9,IF(G40='Emission Factors'!$B$10,'Emission Factors'!$C$10,IF(G40='Emission Factors'!$B$11,'Emission Factors'!$C$11,IF(G40='Emission Factors'!$B$12,'Emission Factors'!$C$12,IF(G40='Emission Factors'!$B$13,'Emission Factors'!$C$13,IF(G40='Emission Factors'!$B$14,'Emission Factors'!$C$14,0))))))))))))</f>
        <v>0</v>
      </c>
      <c r="Y40" s="216">
        <f>IF(H40='Emission Factors'!$B$3,AB40,IF(H40='Emission Factors'!$B$4,'Emission Factors'!$C$4,IF(H40='Emission Factors'!$B$5,'Emission Factors'!$C$5,IF(H40='Emission Factors'!$B$6,'Emission Factors'!$C$6,IF(H40='Emission Factors'!$B$7,'Emission Factors'!$C$7,IF(H40='Emission Factors'!$B$8,'Emission Factors'!$C$8,IF(H40='Emission Factors'!$B$9,'Emission Factors'!$C$9,IF(H40='Emission Factors'!$B$10,'Emission Factors'!$C$10,IF(H40='Emission Factors'!$B$11,'Emission Factors'!$C$11,IF(H40='Emission Factors'!$B$12,'Emission Factors'!$C$12,IF(H40='Emission Factors'!$B$13,'Emission Factors'!$C$13,IF(H40='Emission Factors'!$B$14,'Emission Factors'!$C$14,0))))))))))))</f>
        <v>0</v>
      </c>
      <c r="Z40" s="216" t="e">
        <f>IF(AND($G$12&lt;&gt;"",$G$14&lt;&gt;""),$G$12*AL40/T40,IF($I$12="AK",'Grid Emissions'!C19*0.000001,IF($I$12="DC",'Grid Emissions'!C26*0.000001,IF($I$12="HI",'Grid Emissions'!C30*0.000001,IF($I$12="PR",'Grid Emissions'!C58*0.000001,(VLOOKUP($I$12,'Grid Emission Forecast'!$B$4:$AF$52,MATCH(T40,'Grid Emission Forecast'!$B$4:$AF$4,0),FALSE)*0.000001)*(1-($O$12/100)))))))</f>
        <v>#N/A</v>
      </c>
      <c r="AA40" s="216" t="e">
        <f>IF($I$12="AK",'Grid Emissions'!C19*0.000001,IF($I$12="DC",'Grid Emissions'!C26*0.000001,IF($I$12="HI",'Grid Emissions'!C30*0.000001,IF($I$12="PR",'Grid Emissions'!C58*0.000001,(VLOOKUP($I$12,'Grid Emission Forecast'!$B$57:$AF$105,MATCH(T40,'Grid Emission Forecast'!$B$57:$AF$57,0),FALSE)*0.000001)*(1-($O$12/100))))))</f>
        <v>#N/A</v>
      </c>
      <c r="AB40" s="216" t="e">
        <f>IF($K$14=$DF$11,'Emission Factors'!$C$3,IF($K$14=$DF$12,Z40,IF($K$14=$DF$13,AA40,Z40)))</f>
        <v>#N/A</v>
      </c>
      <c r="AC40" s="217">
        <f>IF(I40='Emission Factors'!$B$3,AB40,IF(I40='Emission Factors'!$B$4,'Emission Factors'!$C$4,IF(I40='Emission Factors'!$B$5,'Emission Factors'!$C$5,IF(I40='Emission Factors'!$B$6,'Emission Factors'!$C$6,IF(I40='Emission Factors'!$B$7,'Emission Factors'!$C$7,IF(I40='Emission Factors'!$B$8,'Emission Factors'!$C$8,IF(I40='Emission Factors'!$B$9,'Emission Factors'!$C$9,IF(I40='Emission Factors'!$B$10,'Emission Factors'!$C$10,IF(I40='Emission Factors'!$B$11,'Emission Factors'!$C$11,IF(I40='Emission Factors'!$B$12,'Emission Factors'!$C$12,IF(I40='Emission Factors'!$B$13,'Emission Factors'!$C$13,IF(I40='Emission Factors'!$B$14,'Emission Factors'!$C$14,0))))))))))))</f>
        <v>0</v>
      </c>
      <c r="AD40" s="219" t="str">
        <f t="shared" si="14"/>
        <v/>
      </c>
      <c r="AE40" s="225" t="str">
        <f t="shared" si="10"/>
        <v/>
      </c>
      <c r="AF40" s="222">
        <f t="shared" si="1"/>
        <v>0</v>
      </c>
      <c r="AG40" s="120" t="e">
        <f t="shared" si="2"/>
        <v>#VALUE!</v>
      </c>
      <c r="AH40" s="120" t="e">
        <f t="shared" si="3"/>
        <v>#VALUE!</v>
      </c>
      <c r="AI40" s="120" t="e">
        <f t="shared" si="4"/>
        <v>#VALUE!</v>
      </c>
      <c r="AJ40" s="120" t="e">
        <f t="shared" si="5"/>
        <v>#VALUE!</v>
      </c>
      <c r="AK40" s="120" t="e">
        <f t="shared" si="6"/>
        <v>#VALUE!</v>
      </c>
      <c r="AL40" s="120" t="e">
        <f t="shared" si="7"/>
        <v>#VALUE!</v>
      </c>
      <c r="AM40" s="120" t="str">
        <f>IF('Inputs for Conserved Energy'!AA29&lt;&gt;"",('Inputs for Conserved Energy'!AA29+('Inputs for Avoided CO2'!AF40*'Inputs for Avoided CO2'!AK40)),"")</f>
        <v/>
      </c>
      <c r="AN40" s="190" t="str">
        <f t="shared" si="11"/>
        <v/>
      </c>
      <c r="AO40" s="194" t="str">
        <f>IF('Inputs for Conserved Energy'!AB29&lt;&gt;"",'Inputs for Conserved Energy'!AB29,"")</f>
        <v/>
      </c>
      <c r="AP40" s="190" t="str">
        <f>IF('Inputs for Conserved Energy'!AC29&lt;&gt;"",'Inputs for Conserved Energy'!AC29,"")</f>
        <v/>
      </c>
      <c r="AQ40" s="194" t="str">
        <f>IF('Inputs for Conserved Energy'!AD29&lt;&gt;"",'Inputs for Conserved Energy'!AD29,"")</f>
        <v/>
      </c>
      <c r="AR40" s="190" t="str">
        <f>IF('Inputs for Conserved Energy'!AE29&lt;&gt;"",'Inputs for Conserved Energy'!AE29,"")</f>
        <v/>
      </c>
    </row>
    <row r="41" spans="2:44" x14ac:dyDescent="0.35">
      <c r="B41" s="240"/>
      <c r="C41" s="49"/>
      <c r="D41" s="150" t="str">
        <f t="shared" si="12"/>
        <v/>
      </c>
      <c r="E41" s="167" t="str">
        <f>IF('Inputs for Conserved Energy'!E30&lt;&gt;"",'Inputs for Conserved Energy'!E30,"")</f>
        <v/>
      </c>
      <c r="F41" s="168"/>
      <c r="G41" s="122" t="str">
        <f>IF('Inputs for Conserved Energy'!F30&lt;&gt;"",'Inputs for Conserved Energy'!F30,"")</f>
        <v/>
      </c>
      <c r="H41" s="116" t="str">
        <f>IF('Inputs for Conserved Energy'!G30&lt;&gt;"",'Inputs for Conserved Energy'!G30,"")</f>
        <v/>
      </c>
      <c r="I41" s="123" t="str">
        <f>IF('Inputs for Conserved Energy'!H30&lt;&gt;"",'Inputs for Conserved Energy'!H30,"")</f>
        <v/>
      </c>
      <c r="J41" s="128" t="str">
        <f>IF('Inputs for Conserved Energy'!I30&lt;&gt;"",'Inputs for Conserved Energy'!I30,"")</f>
        <v/>
      </c>
      <c r="K41" s="117" t="str">
        <f>IF('Inputs for Conserved Energy'!J30&lt;&gt;"",'Inputs for Conserved Energy'!J30,"")</f>
        <v/>
      </c>
      <c r="L41" s="129" t="str">
        <f>IF('Inputs for Conserved Energy'!K30&lt;&gt;"",'Inputs for Conserved Energy'!K30,"")</f>
        <v/>
      </c>
      <c r="M41" s="128" t="str">
        <f>IF('Inputs for Conserved Energy'!L30&lt;&gt;"",'Inputs for Conserved Energy'!L30,"")</f>
        <v/>
      </c>
      <c r="N41" s="123" t="str">
        <f>IF('Inputs for Conserved Energy'!M30&lt;&gt;"",'Inputs for Conserved Energy'!M30,"")</f>
        <v/>
      </c>
      <c r="O41" s="133" t="str">
        <f>IF('Inputs for Conserved Energy'!N30&lt;&gt;"",'Inputs for Conserved Energy'!N30,"")</f>
        <v/>
      </c>
      <c r="P41" s="123" t="str">
        <f>IF('Inputs for Conserved Energy'!O30&lt;&gt;"",'Inputs for Conserved Energy'!O30,"")</f>
        <v/>
      </c>
      <c r="Q41" s="122" t="str">
        <f>IF('Inputs for Conserved Energy'!P30&lt;&gt;"",'Inputs for Conserved Energy'!P30,"")</f>
        <v/>
      </c>
      <c r="R41" s="116" t="str">
        <f>IF('Inputs for Conserved Energy'!Q30&lt;&gt;"",'Inputs for Conserved Energy'!Q30,"")</f>
        <v/>
      </c>
      <c r="S41" s="153" t="str">
        <f>IF('Inputs for Conserved Energy'!R30&lt;&gt;"",'Inputs for Conserved Energy'!R30,"")</f>
        <v/>
      </c>
      <c r="T41" s="179" t="str">
        <f>IF('Inputs for Conserved Energy'!S30&lt;&gt;"",'Inputs for Conserved Energy'!S30,"")</f>
        <v/>
      </c>
      <c r="U41" s="138" t="str">
        <f>IF('Inputs for Conserved Energy'!T30&lt;&gt;"",'Inputs for Conserved Energy'!T30,"")</f>
        <v/>
      </c>
      <c r="V41" s="119" t="str">
        <f>IF('Inputs for Conserved Energy'!U30&lt;&gt;"",'Inputs for Conserved Energy'!U30,"")</f>
        <v/>
      </c>
      <c r="W41" s="185" t="str">
        <f t="shared" si="13"/>
        <v/>
      </c>
      <c r="X41" s="214">
        <f>IF(G41='Emission Factors'!$B$3,AB41,IF(G41='Emission Factors'!$B$4,'Emission Factors'!$C$4,IF(G41='Emission Factors'!$B$5,'Emission Factors'!$C$5,IF(G41='Emission Factors'!$B$6,'Emission Factors'!$C$6,IF(G41='Emission Factors'!$B$7,'Emission Factors'!$C$7,IF(G41='Emission Factors'!$B$8,'Emission Factors'!$C$8,IF(G41='Emission Factors'!$B$9,'Emission Factors'!$C$9,IF(G41='Emission Factors'!$B$10,'Emission Factors'!$C$10,IF(G41='Emission Factors'!$B$11,'Emission Factors'!$C$11,IF(G41='Emission Factors'!$B$12,'Emission Factors'!$C$12,IF(G41='Emission Factors'!$B$13,'Emission Factors'!$C$13,IF(G41='Emission Factors'!$B$14,'Emission Factors'!$C$14,0))))))))))))</f>
        <v>0</v>
      </c>
      <c r="Y41" s="216">
        <f>IF(H41='Emission Factors'!$B$3,AB41,IF(H41='Emission Factors'!$B$4,'Emission Factors'!$C$4,IF(H41='Emission Factors'!$B$5,'Emission Factors'!$C$5,IF(H41='Emission Factors'!$B$6,'Emission Factors'!$C$6,IF(H41='Emission Factors'!$B$7,'Emission Factors'!$C$7,IF(H41='Emission Factors'!$B$8,'Emission Factors'!$C$8,IF(H41='Emission Factors'!$B$9,'Emission Factors'!$C$9,IF(H41='Emission Factors'!$B$10,'Emission Factors'!$C$10,IF(H41='Emission Factors'!$B$11,'Emission Factors'!$C$11,IF(H41='Emission Factors'!$B$12,'Emission Factors'!$C$12,IF(H41='Emission Factors'!$B$13,'Emission Factors'!$C$13,IF(H41='Emission Factors'!$B$14,'Emission Factors'!$C$14,0))))))))))))</f>
        <v>0</v>
      </c>
      <c r="Z41" s="216" t="e">
        <f>IF(AND($G$12&lt;&gt;"",$G$14&lt;&gt;""),$G$12*AL41/T41,IF($I$12="AK",'Grid Emissions'!C20*0.000001,IF($I$12="DC",'Grid Emissions'!C27*0.000001,IF($I$12="HI",'Grid Emissions'!C31*0.000001,IF($I$12="PR",'Grid Emissions'!C59*0.000001,(VLOOKUP($I$12,'Grid Emission Forecast'!$B$4:$AF$52,MATCH(T41,'Grid Emission Forecast'!$B$4:$AF$4,0),FALSE)*0.000001)*(1-($O$12/100)))))))</f>
        <v>#N/A</v>
      </c>
      <c r="AA41" s="216" t="e">
        <f>IF($I$12="AK",'Grid Emissions'!C20*0.000001,IF($I$12="DC",'Grid Emissions'!C27*0.000001,IF($I$12="HI",'Grid Emissions'!C31*0.000001,IF($I$12="PR",'Grid Emissions'!C59*0.000001,(VLOOKUP($I$12,'Grid Emission Forecast'!$B$57:$AF$105,MATCH(T41,'Grid Emission Forecast'!$B$57:$AF$57,0),FALSE)*0.000001)*(1-($O$12/100))))))</f>
        <v>#N/A</v>
      </c>
      <c r="AB41" s="216" t="e">
        <f>IF($K$14=$DF$11,'Emission Factors'!$C$3,IF($K$14=$DF$12,Z41,IF($K$14=$DF$13,AA41,Z41)))</f>
        <v>#N/A</v>
      </c>
      <c r="AC41" s="217">
        <f>IF(I41='Emission Factors'!$B$3,AB41,IF(I41='Emission Factors'!$B$4,'Emission Factors'!$C$4,IF(I41='Emission Factors'!$B$5,'Emission Factors'!$C$5,IF(I41='Emission Factors'!$B$6,'Emission Factors'!$C$6,IF(I41='Emission Factors'!$B$7,'Emission Factors'!$C$7,IF(I41='Emission Factors'!$B$8,'Emission Factors'!$C$8,IF(I41='Emission Factors'!$B$9,'Emission Factors'!$C$9,IF(I41='Emission Factors'!$B$10,'Emission Factors'!$C$10,IF(I41='Emission Factors'!$B$11,'Emission Factors'!$C$11,IF(I41='Emission Factors'!$B$12,'Emission Factors'!$C$12,IF(I41='Emission Factors'!$B$13,'Emission Factors'!$C$13,IF(I41='Emission Factors'!$B$14,'Emission Factors'!$C$14,0))))))))))))</f>
        <v>0</v>
      </c>
      <c r="AD41" s="219" t="str">
        <f t="shared" si="14"/>
        <v/>
      </c>
      <c r="AE41" s="225" t="str">
        <f t="shared" si="10"/>
        <v/>
      </c>
      <c r="AF41" s="222">
        <f t="shared" si="1"/>
        <v>0</v>
      </c>
      <c r="AG41" s="120" t="e">
        <f t="shared" si="2"/>
        <v>#VALUE!</v>
      </c>
      <c r="AH41" s="120" t="e">
        <f t="shared" si="3"/>
        <v>#VALUE!</v>
      </c>
      <c r="AI41" s="120" t="e">
        <f t="shared" si="4"/>
        <v>#VALUE!</v>
      </c>
      <c r="AJ41" s="120" t="e">
        <f t="shared" si="5"/>
        <v>#VALUE!</v>
      </c>
      <c r="AK41" s="120" t="e">
        <f t="shared" si="6"/>
        <v>#VALUE!</v>
      </c>
      <c r="AL41" s="120" t="e">
        <f t="shared" si="7"/>
        <v>#VALUE!</v>
      </c>
      <c r="AM41" s="120" t="str">
        <f>IF('Inputs for Conserved Energy'!AA30&lt;&gt;"",('Inputs for Conserved Energy'!AA30+('Inputs for Avoided CO2'!AF41*'Inputs for Avoided CO2'!AK41)),"")</f>
        <v/>
      </c>
      <c r="AN41" s="190" t="str">
        <f t="shared" si="11"/>
        <v/>
      </c>
      <c r="AO41" s="194" t="str">
        <f>IF('Inputs for Conserved Energy'!AB30&lt;&gt;"",'Inputs for Conserved Energy'!AB30,"")</f>
        <v/>
      </c>
      <c r="AP41" s="190" t="str">
        <f>IF('Inputs for Conserved Energy'!AC30&lt;&gt;"",'Inputs for Conserved Energy'!AC30,"")</f>
        <v/>
      </c>
      <c r="AQ41" s="194" t="str">
        <f>IF('Inputs for Conserved Energy'!AD30&lt;&gt;"",'Inputs for Conserved Energy'!AD30,"")</f>
        <v/>
      </c>
      <c r="AR41" s="190" t="str">
        <f>IF('Inputs for Conserved Energy'!AE30&lt;&gt;"",'Inputs for Conserved Energy'!AE30,"")</f>
        <v/>
      </c>
    </row>
    <row r="42" spans="2:44" x14ac:dyDescent="0.35">
      <c r="B42" s="240"/>
      <c r="C42" s="49"/>
      <c r="D42" s="150" t="str">
        <f t="shared" si="12"/>
        <v/>
      </c>
      <c r="E42" s="167" t="str">
        <f>IF('Inputs for Conserved Energy'!E31&lt;&gt;"",'Inputs for Conserved Energy'!E31,"")</f>
        <v/>
      </c>
      <c r="F42" s="168"/>
      <c r="G42" s="122" t="str">
        <f>IF('Inputs for Conserved Energy'!F31&lt;&gt;"",'Inputs for Conserved Energy'!F31,"")</f>
        <v/>
      </c>
      <c r="H42" s="116" t="str">
        <f>IF('Inputs for Conserved Energy'!G31&lt;&gt;"",'Inputs for Conserved Energy'!G31,"")</f>
        <v/>
      </c>
      <c r="I42" s="123" t="str">
        <f>IF('Inputs for Conserved Energy'!H31&lt;&gt;"",'Inputs for Conserved Energy'!H31,"")</f>
        <v/>
      </c>
      <c r="J42" s="128" t="str">
        <f>IF('Inputs for Conserved Energy'!I31&lt;&gt;"",'Inputs for Conserved Energy'!I31,"")</f>
        <v/>
      </c>
      <c r="K42" s="117" t="str">
        <f>IF('Inputs for Conserved Energy'!J31&lt;&gt;"",'Inputs for Conserved Energy'!J31,"")</f>
        <v/>
      </c>
      <c r="L42" s="129" t="str">
        <f>IF('Inputs for Conserved Energy'!K31&lt;&gt;"",'Inputs for Conserved Energy'!K31,"")</f>
        <v/>
      </c>
      <c r="M42" s="128" t="str">
        <f>IF('Inputs for Conserved Energy'!L31&lt;&gt;"",'Inputs for Conserved Energy'!L31,"")</f>
        <v/>
      </c>
      <c r="N42" s="123" t="str">
        <f>IF('Inputs for Conserved Energy'!M31&lt;&gt;"",'Inputs for Conserved Energy'!M31,"")</f>
        <v/>
      </c>
      <c r="O42" s="133" t="str">
        <f>IF('Inputs for Conserved Energy'!N31&lt;&gt;"",'Inputs for Conserved Energy'!N31,"")</f>
        <v/>
      </c>
      <c r="P42" s="123" t="str">
        <f>IF('Inputs for Conserved Energy'!O31&lt;&gt;"",'Inputs for Conserved Energy'!O31,"")</f>
        <v/>
      </c>
      <c r="Q42" s="122" t="str">
        <f>IF('Inputs for Conserved Energy'!P31&lt;&gt;"",'Inputs for Conserved Energy'!P31,"")</f>
        <v/>
      </c>
      <c r="R42" s="116" t="str">
        <f>IF('Inputs for Conserved Energy'!Q31&lt;&gt;"",'Inputs for Conserved Energy'!Q31,"")</f>
        <v/>
      </c>
      <c r="S42" s="153" t="str">
        <f>IF('Inputs for Conserved Energy'!R31&lt;&gt;"",'Inputs for Conserved Energy'!R31,"")</f>
        <v/>
      </c>
      <c r="T42" s="179" t="str">
        <f>IF('Inputs for Conserved Energy'!S31&lt;&gt;"",'Inputs for Conserved Energy'!S31,"")</f>
        <v/>
      </c>
      <c r="U42" s="138" t="str">
        <f>IF('Inputs for Conserved Energy'!T31&lt;&gt;"",'Inputs for Conserved Energy'!T31,"")</f>
        <v/>
      </c>
      <c r="V42" s="119" t="str">
        <f>IF('Inputs for Conserved Energy'!U31&lt;&gt;"",'Inputs for Conserved Energy'!U31,"")</f>
        <v/>
      </c>
      <c r="W42" s="185" t="str">
        <f t="shared" si="13"/>
        <v/>
      </c>
      <c r="X42" s="214">
        <f>IF(G42='Emission Factors'!$B$3,AB42,IF(G42='Emission Factors'!$B$4,'Emission Factors'!$C$4,IF(G42='Emission Factors'!$B$5,'Emission Factors'!$C$5,IF(G42='Emission Factors'!$B$6,'Emission Factors'!$C$6,IF(G42='Emission Factors'!$B$7,'Emission Factors'!$C$7,IF(G42='Emission Factors'!$B$8,'Emission Factors'!$C$8,IF(G42='Emission Factors'!$B$9,'Emission Factors'!$C$9,IF(G42='Emission Factors'!$B$10,'Emission Factors'!$C$10,IF(G42='Emission Factors'!$B$11,'Emission Factors'!$C$11,IF(G42='Emission Factors'!$B$12,'Emission Factors'!$C$12,IF(G42='Emission Factors'!$B$13,'Emission Factors'!$C$13,IF(G42='Emission Factors'!$B$14,'Emission Factors'!$C$14,0))))))))))))</f>
        <v>0</v>
      </c>
      <c r="Y42" s="216">
        <f>IF(H42='Emission Factors'!$B$3,AB42,IF(H42='Emission Factors'!$B$4,'Emission Factors'!$C$4,IF(H42='Emission Factors'!$B$5,'Emission Factors'!$C$5,IF(H42='Emission Factors'!$B$6,'Emission Factors'!$C$6,IF(H42='Emission Factors'!$B$7,'Emission Factors'!$C$7,IF(H42='Emission Factors'!$B$8,'Emission Factors'!$C$8,IF(H42='Emission Factors'!$B$9,'Emission Factors'!$C$9,IF(H42='Emission Factors'!$B$10,'Emission Factors'!$C$10,IF(H42='Emission Factors'!$B$11,'Emission Factors'!$C$11,IF(H42='Emission Factors'!$B$12,'Emission Factors'!$C$12,IF(H42='Emission Factors'!$B$13,'Emission Factors'!$C$13,IF(H42='Emission Factors'!$B$14,'Emission Factors'!$C$14,0))))))))))))</f>
        <v>0</v>
      </c>
      <c r="Z42" s="216" t="e">
        <f>IF(AND($G$12&lt;&gt;"",$G$14&lt;&gt;""),$G$12*AL42/T42,IF($I$12="AK",'Grid Emissions'!C21*0.000001,IF($I$12="DC",'Grid Emissions'!C28*0.000001,IF($I$12="HI",'Grid Emissions'!C32*0.000001,IF($I$12="PR",'Grid Emissions'!C60*0.000001,(VLOOKUP($I$12,'Grid Emission Forecast'!$B$4:$AF$52,MATCH(T42,'Grid Emission Forecast'!$B$4:$AF$4,0),FALSE)*0.000001)*(1-($O$12/100)))))))</f>
        <v>#N/A</v>
      </c>
      <c r="AA42" s="216" t="e">
        <f>IF($I$12="AK",'Grid Emissions'!C21*0.000001,IF($I$12="DC",'Grid Emissions'!C28*0.000001,IF($I$12="HI",'Grid Emissions'!C32*0.000001,IF($I$12="PR",'Grid Emissions'!C60*0.000001,(VLOOKUP($I$12,'Grid Emission Forecast'!$B$57:$AF$105,MATCH(T42,'Grid Emission Forecast'!$B$57:$AF$57,0),FALSE)*0.000001)*(1-($O$12/100))))))</f>
        <v>#N/A</v>
      </c>
      <c r="AB42" s="216" t="e">
        <f>IF($K$14=$DF$11,'Emission Factors'!$C$3,IF($K$14=$DF$12,Z42,IF($K$14=$DF$13,AA42,Z42)))</f>
        <v>#N/A</v>
      </c>
      <c r="AC42" s="217">
        <f>IF(I42='Emission Factors'!$B$3,AB42,IF(I42='Emission Factors'!$B$4,'Emission Factors'!$C$4,IF(I42='Emission Factors'!$B$5,'Emission Factors'!$C$5,IF(I42='Emission Factors'!$B$6,'Emission Factors'!$C$6,IF(I42='Emission Factors'!$B$7,'Emission Factors'!$C$7,IF(I42='Emission Factors'!$B$8,'Emission Factors'!$C$8,IF(I42='Emission Factors'!$B$9,'Emission Factors'!$C$9,IF(I42='Emission Factors'!$B$10,'Emission Factors'!$C$10,IF(I42='Emission Factors'!$B$11,'Emission Factors'!$C$11,IF(I42='Emission Factors'!$B$12,'Emission Factors'!$C$12,IF(I42='Emission Factors'!$B$13,'Emission Factors'!$C$13,IF(I42='Emission Factors'!$B$14,'Emission Factors'!$C$14,0))))))))))))</f>
        <v>0</v>
      </c>
      <c r="AD42" s="219" t="str">
        <f t="shared" si="14"/>
        <v/>
      </c>
      <c r="AE42" s="225" t="str">
        <f t="shared" si="10"/>
        <v/>
      </c>
      <c r="AF42" s="222">
        <f t="shared" si="1"/>
        <v>0</v>
      </c>
      <c r="AG42" s="120" t="e">
        <f t="shared" si="2"/>
        <v>#VALUE!</v>
      </c>
      <c r="AH42" s="120" t="e">
        <f t="shared" si="3"/>
        <v>#VALUE!</v>
      </c>
      <c r="AI42" s="120" t="e">
        <f t="shared" si="4"/>
        <v>#VALUE!</v>
      </c>
      <c r="AJ42" s="120" t="e">
        <f t="shared" si="5"/>
        <v>#VALUE!</v>
      </c>
      <c r="AK42" s="120" t="e">
        <f t="shared" si="6"/>
        <v>#VALUE!</v>
      </c>
      <c r="AL42" s="120" t="e">
        <f t="shared" si="7"/>
        <v>#VALUE!</v>
      </c>
      <c r="AM42" s="120" t="str">
        <f>IF('Inputs for Conserved Energy'!AA31&lt;&gt;"",('Inputs for Conserved Energy'!AA31+('Inputs for Avoided CO2'!AF42*'Inputs for Avoided CO2'!AK42)),"")</f>
        <v/>
      </c>
      <c r="AN42" s="190" t="str">
        <f t="shared" si="11"/>
        <v/>
      </c>
      <c r="AO42" s="194" t="str">
        <f>IF('Inputs for Conserved Energy'!AB31&lt;&gt;"",'Inputs for Conserved Energy'!AB31,"")</f>
        <v/>
      </c>
      <c r="AP42" s="190" t="str">
        <f>IF('Inputs for Conserved Energy'!AC31&lt;&gt;"",'Inputs for Conserved Energy'!AC31,"")</f>
        <v/>
      </c>
      <c r="AQ42" s="194" t="str">
        <f>IF('Inputs for Conserved Energy'!AD31&lt;&gt;"",'Inputs for Conserved Energy'!AD31,"")</f>
        <v/>
      </c>
      <c r="AR42" s="190" t="str">
        <f>IF('Inputs for Conserved Energy'!AE31&lt;&gt;"",'Inputs for Conserved Energy'!AE31,"")</f>
        <v/>
      </c>
    </row>
    <row r="43" spans="2:44" x14ac:dyDescent="0.35">
      <c r="B43" s="240"/>
      <c r="C43" s="49"/>
      <c r="D43" s="150" t="str">
        <f t="shared" si="12"/>
        <v/>
      </c>
      <c r="E43" s="167" t="str">
        <f>IF('Inputs for Conserved Energy'!E32&lt;&gt;"",'Inputs for Conserved Energy'!E32,"")</f>
        <v/>
      </c>
      <c r="F43" s="168"/>
      <c r="G43" s="122" t="str">
        <f>IF('Inputs for Conserved Energy'!F32&lt;&gt;"",'Inputs for Conserved Energy'!F32,"")</f>
        <v/>
      </c>
      <c r="H43" s="116" t="str">
        <f>IF('Inputs for Conserved Energy'!G32&lt;&gt;"",'Inputs for Conserved Energy'!G32,"")</f>
        <v/>
      </c>
      <c r="I43" s="123" t="str">
        <f>IF('Inputs for Conserved Energy'!H32&lt;&gt;"",'Inputs for Conserved Energy'!H32,"")</f>
        <v/>
      </c>
      <c r="J43" s="128" t="str">
        <f>IF('Inputs for Conserved Energy'!I32&lt;&gt;"",'Inputs for Conserved Energy'!I32,"")</f>
        <v/>
      </c>
      <c r="K43" s="117" t="str">
        <f>IF('Inputs for Conserved Energy'!J32&lt;&gt;"",'Inputs for Conserved Energy'!J32,"")</f>
        <v/>
      </c>
      <c r="L43" s="129" t="str">
        <f>IF('Inputs for Conserved Energy'!K32&lt;&gt;"",'Inputs for Conserved Energy'!K32,"")</f>
        <v/>
      </c>
      <c r="M43" s="128" t="str">
        <f>IF('Inputs for Conserved Energy'!L32&lt;&gt;"",'Inputs for Conserved Energy'!L32,"")</f>
        <v/>
      </c>
      <c r="N43" s="123" t="str">
        <f>IF('Inputs for Conserved Energy'!M32&lt;&gt;"",'Inputs for Conserved Energy'!M32,"")</f>
        <v/>
      </c>
      <c r="O43" s="133" t="str">
        <f>IF('Inputs for Conserved Energy'!N32&lt;&gt;"",'Inputs for Conserved Energy'!N32,"")</f>
        <v/>
      </c>
      <c r="P43" s="123" t="str">
        <f>IF('Inputs for Conserved Energy'!O32&lt;&gt;"",'Inputs for Conserved Energy'!O32,"")</f>
        <v/>
      </c>
      <c r="Q43" s="122" t="str">
        <f>IF('Inputs for Conserved Energy'!P32&lt;&gt;"",'Inputs for Conserved Energy'!P32,"")</f>
        <v/>
      </c>
      <c r="R43" s="116" t="str">
        <f>IF('Inputs for Conserved Energy'!Q32&lt;&gt;"",'Inputs for Conserved Energy'!Q32,"")</f>
        <v/>
      </c>
      <c r="S43" s="153" t="str">
        <f>IF('Inputs for Conserved Energy'!R32&lt;&gt;"",'Inputs for Conserved Energy'!R32,"")</f>
        <v/>
      </c>
      <c r="T43" s="179" t="str">
        <f>IF('Inputs for Conserved Energy'!S32&lt;&gt;"",'Inputs for Conserved Energy'!S32,"")</f>
        <v/>
      </c>
      <c r="U43" s="138" t="str">
        <f>IF('Inputs for Conserved Energy'!T32&lt;&gt;"",'Inputs for Conserved Energy'!T32,"")</f>
        <v/>
      </c>
      <c r="V43" s="119" t="str">
        <f>IF('Inputs for Conserved Energy'!U32&lt;&gt;"",'Inputs for Conserved Energy'!U32,"")</f>
        <v/>
      </c>
      <c r="W43" s="185" t="str">
        <f t="shared" si="13"/>
        <v/>
      </c>
      <c r="X43" s="214">
        <f>IF(G43='Emission Factors'!$B$3,AB43,IF(G43='Emission Factors'!$B$4,'Emission Factors'!$C$4,IF(G43='Emission Factors'!$B$5,'Emission Factors'!$C$5,IF(G43='Emission Factors'!$B$6,'Emission Factors'!$C$6,IF(G43='Emission Factors'!$B$7,'Emission Factors'!$C$7,IF(G43='Emission Factors'!$B$8,'Emission Factors'!$C$8,IF(G43='Emission Factors'!$B$9,'Emission Factors'!$C$9,IF(G43='Emission Factors'!$B$10,'Emission Factors'!$C$10,IF(G43='Emission Factors'!$B$11,'Emission Factors'!$C$11,IF(G43='Emission Factors'!$B$12,'Emission Factors'!$C$12,IF(G43='Emission Factors'!$B$13,'Emission Factors'!$C$13,IF(G43='Emission Factors'!$B$14,'Emission Factors'!$C$14,0))))))))))))</f>
        <v>0</v>
      </c>
      <c r="Y43" s="216">
        <f>IF(H43='Emission Factors'!$B$3,AB43,IF(H43='Emission Factors'!$B$4,'Emission Factors'!$C$4,IF(H43='Emission Factors'!$B$5,'Emission Factors'!$C$5,IF(H43='Emission Factors'!$B$6,'Emission Factors'!$C$6,IF(H43='Emission Factors'!$B$7,'Emission Factors'!$C$7,IF(H43='Emission Factors'!$B$8,'Emission Factors'!$C$8,IF(H43='Emission Factors'!$B$9,'Emission Factors'!$C$9,IF(H43='Emission Factors'!$B$10,'Emission Factors'!$C$10,IF(H43='Emission Factors'!$B$11,'Emission Factors'!$C$11,IF(H43='Emission Factors'!$B$12,'Emission Factors'!$C$12,IF(H43='Emission Factors'!$B$13,'Emission Factors'!$C$13,IF(H43='Emission Factors'!$B$14,'Emission Factors'!$C$14,0))))))))))))</f>
        <v>0</v>
      </c>
      <c r="Z43" s="216" t="e">
        <f>IF(AND($G$12&lt;&gt;"",$G$14&lt;&gt;""),$G$12*AL43/T43,IF($I$12="AK",'Grid Emissions'!C22*0.000001,IF($I$12="DC",'Grid Emissions'!C29*0.000001,IF($I$12="HI",'Grid Emissions'!C33*0.000001,IF($I$12="PR",'Grid Emissions'!C61*0.000001,(VLOOKUP($I$12,'Grid Emission Forecast'!$B$4:$AF$52,MATCH(T43,'Grid Emission Forecast'!$B$4:$AF$4,0),FALSE)*0.000001)*(1-($O$12/100)))))))</f>
        <v>#N/A</v>
      </c>
      <c r="AA43" s="216" t="e">
        <f>IF($I$12="AK",'Grid Emissions'!C22*0.000001,IF($I$12="DC",'Grid Emissions'!C29*0.000001,IF($I$12="HI",'Grid Emissions'!C33*0.000001,IF($I$12="PR",'Grid Emissions'!C61*0.000001,(VLOOKUP($I$12,'Grid Emission Forecast'!$B$57:$AF$105,MATCH(T43,'Grid Emission Forecast'!$B$57:$AF$57,0),FALSE)*0.000001)*(1-($O$12/100))))))</f>
        <v>#N/A</v>
      </c>
      <c r="AB43" s="216" t="e">
        <f>IF($K$14=$DF$11,'Emission Factors'!$C$3,IF($K$14=$DF$12,Z43,IF($K$14=$DF$13,AA43,Z43)))</f>
        <v>#N/A</v>
      </c>
      <c r="AC43" s="217">
        <f>IF(I43='Emission Factors'!$B$3,AB43,IF(I43='Emission Factors'!$B$4,'Emission Factors'!$C$4,IF(I43='Emission Factors'!$B$5,'Emission Factors'!$C$5,IF(I43='Emission Factors'!$B$6,'Emission Factors'!$C$6,IF(I43='Emission Factors'!$B$7,'Emission Factors'!$C$7,IF(I43='Emission Factors'!$B$8,'Emission Factors'!$C$8,IF(I43='Emission Factors'!$B$9,'Emission Factors'!$C$9,IF(I43='Emission Factors'!$B$10,'Emission Factors'!$C$10,IF(I43='Emission Factors'!$B$11,'Emission Factors'!$C$11,IF(I43='Emission Factors'!$B$12,'Emission Factors'!$C$12,IF(I43='Emission Factors'!$B$13,'Emission Factors'!$C$13,IF(I43='Emission Factors'!$B$14,'Emission Factors'!$C$14,0))))))))))))</f>
        <v>0</v>
      </c>
      <c r="AD43" s="219" t="str">
        <f t="shared" si="14"/>
        <v/>
      </c>
      <c r="AE43" s="225" t="str">
        <f t="shared" si="10"/>
        <v/>
      </c>
      <c r="AF43" s="222">
        <f t="shared" si="1"/>
        <v>0</v>
      </c>
      <c r="AG43" s="120" t="e">
        <f t="shared" si="2"/>
        <v>#VALUE!</v>
      </c>
      <c r="AH43" s="120" t="e">
        <f t="shared" si="3"/>
        <v>#VALUE!</v>
      </c>
      <c r="AI43" s="120" t="e">
        <f t="shared" si="4"/>
        <v>#VALUE!</v>
      </c>
      <c r="AJ43" s="120" t="e">
        <f t="shared" si="5"/>
        <v>#VALUE!</v>
      </c>
      <c r="AK43" s="120" t="e">
        <f t="shared" si="6"/>
        <v>#VALUE!</v>
      </c>
      <c r="AL43" s="120" t="e">
        <f t="shared" si="7"/>
        <v>#VALUE!</v>
      </c>
      <c r="AM43" s="120" t="str">
        <f>IF('Inputs for Conserved Energy'!AA32&lt;&gt;"",('Inputs for Conserved Energy'!AA32+('Inputs for Avoided CO2'!AF43*'Inputs for Avoided CO2'!AK43)),"")</f>
        <v/>
      </c>
      <c r="AN43" s="190" t="str">
        <f t="shared" si="11"/>
        <v/>
      </c>
      <c r="AO43" s="194" t="str">
        <f>IF('Inputs for Conserved Energy'!AB32&lt;&gt;"",'Inputs for Conserved Energy'!AB32,"")</f>
        <v/>
      </c>
      <c r="AP43" s="190" t="str">
        <f>IF('Inputs for Conserved Energy'!AC32&lt;&gt;"",'Inputs for Conserved Energy'!AC32,"")</f>
        <v/>
      </c>
      <c r="AQ43" s="194" t="str">
        <f>IF('Inputs for Conserved Energy'!AD32&lt;&gt;"",'Inputs for Conserved Energy'!AD32,"")</f>
        <v/>
      </c>
      <c r="AR43" s="190" t="str">
        <f>IF('Inputs for Conserved Energy'!AE32&lt;&gt;"",'Inputs for Conserved Energy'!AE32,"")</f>
        <v/>
      </c>
    </row>
    <row r="44" spans="2:44" x14ac:dyDescent="0.35">
      <c r="B44" s="240"/>
      <c r="C44" s="49"/>
      <c r="D44" s="150" t="str">
        <f t="shared" si="12"/>
        <v/>
      </c>
      <c r="E44" s="167" t="str">
        <f>IF('Inputs for Conserved Energy'!E33&lt;&gt;"",'Inputs for Conserved Energy'!E33,"")</f>
        <v/>
      </c>
      <c r="F44" s="168"/>
      <c r="G44" s="122" t="str">
        <f>IF('Inputs for Conserved Energy'!F33&lt;&gt;"",'Inputs for Conserved Energy'!F33,"")</f>
        <v/>
      </c>
      <c r="H44" s="116" t="str">
        <f>IF('Inputs for Conserved Energy'!G33&lt;&gt;"",'Inputs for Conserved Energy'!G33,"")</f>
        <v/>
      </c>
      <c r="I44" s="123" t="str">
        <f>IF('Inputs for Conserved Energy'!H33&lt;&gt;"",'Inputs for Conserved Energy'!H33,"")</f>
        <v/>
      </c>
      <c r="J44" s="128" t="str">
        <f>IF('Inputs for Conserved Energy'!I33&lt;&gt;"",'Inputs for Conserved Energy'!I33,"")</f>
        <v/>
      </c>
      <c r="K44" s="117" t="str">
        <f>IF('Inputs for Conserved Energy'!J33&lt;&gt;"",'Inputs for Conserved Energy'!J33,"")</f>
        <v/>
      </c>
      <c r="L44" s="129" t="str">
        <f>IF('Inputs for Conserved Energy'!K33&lt;&gt;"",'Inputs for Conserved Energy'!K33,"")</f>
        <v/>
      </c>
      <c r="M44" s="128" t="str">
        <f>IF('Inputs for Conserved Energy'!L33&lt;&gt;"",'Inputs for Conserved Energy'!L33,"")</f>
        <v/>
      </c>
      <c r="N44" s="123" t="str">
        <f>IF('Inputs for Conserved Energy'!M33&lt;&gt;"",'Inputs for Conserved Energy'!M33,"")</f>
        <v/>
      </c>
      <c r="O44" s="133" t="str">
        <f>IF('Inputs for Conserved Energy'!N33&lt;&gt;"",'Inputs for Conserved Energy'!N33,"")</f>
        <v/>
      </c>
      <c r="P44" s="123" t="str">
        <f>IF('Inputs for Conserved Energy'!O33&lt;&gt;"",'Inputs for Conserved Energy'!O33,"")</f>
        <v/>
      </c>
      <c r="Q44" s="122" t="str">
        <f>IF('Inputs for Conserved Energy'!P33&lt;&gt;"",'Inputs for Conserved Energy'!P33,"")</f>
        <v/>
      </c>
      <c r="R44" s="116" t="str">
        <f>IF('Inputs for Conserved Energy'!Q33&lt;&gt;"",'Inputs for Conserved Energy'!Q33,"")</f>
        <v/>
      </c>
      <c r="S44" s="153" t="str">
        <f>IF('Inputs for Conserved Energy'!R33&lt;&gt;"",'Inputs for Conserved Energy'!R33,"")</f>
        <v/>
      </c>
      <c r="T44" s="179" t="str">
        <f>IF('Inputs for Conserved Energy'!S33&lt;&gt;"",'Inputs for Conserved Energy'!S33,"")</f>
        <v/>
      </c>
      <c r="U44" s="138" t="str">
        <f>IF('Inputs for Conserved Energy'!T33&lt;&gt;"",'Inputs for Conserved Energy'!T33,"")</f>
        <v/>
      </c>
      <c r="V44" s="119" t="str">
        <f>IF('Inputs for Conserved Energy'!U33&lt;&gt;"",'Inputs for Conserved Energy'!U33,"")</f>
        <v/>
      </c>
      <c r="W44" s="185" t="str">
        <f t="shared" si="13"/>
        <v/>
      </c>
      <c r="X44" s="214">
        <f>IF(G44='Emission Factors'!$B$3,AB44,IF(G44='Emission Factors'!$B$4,'Emission Factors'!$C$4,IF(G44='Emission Factors'!$B$5,'Emission Factors'!$C$5,IF(G44='Emission Factors'!$B$6,'Emission Factors'!$C$6,IF(G44='Emission Factors'!$B$7,'Emission Factors'!$C$7,IF(G44='Emission Factors'!$B$8,'Emission Factors'!$C$8,IF(G44='Emission Factors'!$B$9,'Emission Factors'!$C$9,IF(G44='Emission Factors'!$B$10,'Emission Factors'!$C$10,IF(G44='Emission Factors'!$B$11,'Emission Factors'!$C$11,IF(G44='Emission Factors'!$B$12,'Emission Factors'!$C$12,IF(G44='Emission Factors'!$B$13,'Emission Factors'!$C$13,IF(G44='Emission Factors'!$B$14,'Emission Factors'!$C$14,0))))))))))))</f>
        <v>0</v>
      </c>
      <c r="Y44" s="216">
        <f>IF(H44='Emission Factors'!$B$3,AB44,IF(H44='Emission Factors'!$B$4,'Emission Factors'!$C$4,IF(H44='Emission Factors'!$B$5,'Emission Factors'!$C$5,IF(H44='Emission Factors'!$B$6,'Emission Factors'!$C$6,IF(H44='Emission Factors'!$B$7,'Emission Factors'!$C$7,IF(H44='Emission Factors'!$B$8,'Emission Factors'!$C$8,IF(H44='Emission Factors'!$B$9,'Emission Factors'!$C$9,IF(H44='Emission Factors'!$B$10,'Emission Factors'!$C$10,IF(H44='Emission Factors'!$B$11,'Emission Factors'!$C$11,IF(H44='Emission Factors'!$B$12,'Emission Factors'!$C$12,IF(H44='Emission Factors'!$B$13,'Emission Factors'!$C$13,IF(H44='Emission Factors'!$B$14,'Emission Factors'!$C$14,0))))))))))))</f>
        <v>0</v>
      </c>
      <c r="Z44" s="216" t="e">
        <f>IF(AND($G$12&lt;&gt;"",$G$14&lt;&gt;""),$G$12*AL44/T44,IF($I$12="AK",'Grid Emissions'!C23*0.000001,IF($I$12="DC",'Grid Emissions'!C30*0.000001,IF($I$12="HI",'Grid Emissions'!C34*0.000001,IF($I$12="PR",'Grid Emissions'!C62*0.000001,(VLOOKUP($I$12,'Grid Emission Forecast'!$B$4:$AF$52,MATCH(T44,'Grid Emission Forecast'!$B$4:$AF$4,0),FALSE)*0.000001)*(1-($O$12/100)))))))</f>
        <v>#N/A</v>
      </c>
      <c r="AA44" s="216" t="e">
        <f>IF($I$12="AK",'Grid Emissions'!C23*0.000001,IF($I$12="DC",'Grid Emissions'!C30*0.000001,IF($I$12="HI",'Grid Emissions'!C34*0.000001,IF($I$12="PR",'Grid Emissions'!C62*0.000001,(VLOOKUP($I$12,'Grid Emission Forecast'!$B$57:$AF$105,MATCH(T44,'Grid Emission Forecast'!$B$57:$AF$57,0),FALSE)*0.000001)*(1-($O$12/100))))))</f>
        <v>#N/A</v>
      </c>
      <c r="AB44" s="216" t="e">
        <f>IF($K$14=$DF$11,'Emission Factors'!$C$3,IF($K$14=$DF$12,Z44,IF($K$14=$DF$13,AA44,Z44)))</f>
        <v>#N/A</v>
      </c>
      <c r="AC44" s="217">
        <f>IF(I44='Emission Factors'!$B$3,AB44,IF(I44='Emission Factors'!$B$4,'Emission Factors'!$C$4,IF(I44='Emission Factors'!$B$5,'Emission Factors'!$C$5,IF(I44='Emission Factors'!$B$6,'Emission Factors'!$C$6,IF(I44='Emission Factors'!$B$7,'Emission Factors'!$C$7,IF(I44='Emission Factors'!$B$8,'Emission Factors'!$C$8,IF(I44='Emission Factors'!$B$9,'Emission Factors'!$C$9,IF(I44='Emission Factors'!$B$10,'Emission Factors'!$C$10,IF(I44='Emission Factors'!$B$11,'Emission Factors'!$C$11,IF(I44='Emission Factors'!$B$12,'Emission Factors'!$C$12,IF(I44='Emission Factors'!$B$13,'Emission Factors'!$C$13,IF(I44='Emission Factors'!$B$14,'Emission Factors'!$C$14,0))))))))))))</f>
        <v>0</v>
      </c>
      <c r="AD44" s="219" t="str">
        <f t="shared" si="14"/>
        <v/>
      </c>
      <c r="AE44" s="225" t="str">
        <f t="shared" si="10"/>
        <v/>
      </c>
      <c r="AF44" s="222">
        <f t="shared" si="1"/>
        <v>0</v>
      </c>
      <c r="AG44" s="120" t="e">
        <f t="shared" si="2"/>
        <v>#VALUE!</v>
      </c>
      <c r="AH44" s="120" t="e">
        <f t="shared" si="3"/>
        <v>#VALUE!</v>
      </c>
      <c r="AI44" s="120" t="e">
        <f t="shared" si="4"/>
        <v>#VALUE!</v>
      </c>
      <c r="AJ44" s="120" t="e">
        <f t="shared" si="5"/>
        <v>#VALUE!</v>
      </c>
      <c r="AK44" s="120" t="e">
        <f t="shared" si="6"/>
        <v>#VALUE!</v>
      </c>
      <c r="AL44" s="120" t="e">
        <f t="shared" si="7"/>
        <v>#VALUE!</v>
      </c>
      <c r="AM44" s="120" t="str">
        <f>IF('Inputs for Conserved Energy'!AA33&lt;&gt;"",('Inputs for Conserved Energy'!AA33+('Inputs for Avoided CO2'!AF44*'Inputs for Avoided CO2'!AK44)),"")</f>
        <v/>
      </c>
      <c r="AN44" s="190" t="str">
        <f t="shared" si="11"/>
        <v/>
      </c>
      <c r="AO44" s="194" t="str">
        <f>IF('Inputs for Conserved Energy'!AB33&lt;&gt;"",'Inputs for Conserved Energy'!AB33,"")</f>
        <v/>
      </c>
      <c r="AP44" s="190" t="str">
        <f>IF('Inputs for Conserved Energy'!AC33&lt;&gt;"",'Inputs for Conserved Energy'!AC33,"")</f>
        <v/>
      </c>
      <c r="AQ44" s="194" t="str">
        <f>IF('Inputs for Conserved Energy'!AD33&lt;&gt;"",'Inputs for Conserved Energy'!AD33,"")</f>
        <v/>
      </c>
      <c r="AR44" s="190" t="str">
        <f>IF('Inputs for Conserved Energy'!AE33&lt;&gt;"",'Inputs for Conserved Energy'!AE33,"")</f>
        <v/>
      </c>
    </row>
    <row r="45" spans="2:44" x14ac:dyDescent="0.35">
      <c r="B45" s="240"/>
      <c r="C45" s="49"/>
      <c r="D45" s="150"/>
      <c r="E45" s="167" t="str">
        <f>IF('Inputs for Conserved Energy'!E34&lt;&gt;"",'Inputs for Conserved Energy'!E34,"")</f>
        <v/>
      </c>
      <c r="F45" s="168"/>
      <c r="G45" s="122" t="str">
        <f>IF('Inputs for Conserved Energy'!F34&lt;&gt;"",'Inputs for Conserved Energy'!F34,"")</f>
        <v/>
      </c>
      <c r="H45" s="116" t="str">
        <f>IF('Inputs for Conserved Energy'!G34&lt;&gt;"",'Inputs for Conserved Energy'!G34,"")</f>
        <v/>
      </c>
      <c r="I45" s="123" t="str">
        <f>IF('Inputs for Conserved Energy'!H34&lt;&gt;"",'Inputs for Conserved Energy'!H34,"")</f>
        <v/>
      </c>
      <c r="J45" s="128" t="str">
        <f>IF('Inputs for Conserved Energy'!I34&lt;&gt;"",'Inputs for Conserved Energy'!I34,"")</f>
        <v/>
      </c>
      <c r="K45" s="117" t="str">
        <f>IF('Inputs for Conserved Energy'!J34&lt;&gt;"",'Inputs for Conserved Energy'!J34,"")</f>
        <v/>
      </c>
      <c r="L45" s="129" t="str">
        <f>IF('Inputs for Conserved Energy'!K34&lt;&gt;"",'Inputs for Conserved Energy'!K34,"")</f>
        <v/>
      </c>
      <c r="M45" s="128" t="str">
        <f>IF('Inputs for Conserved Energy'!L34&lt;&gt;"",'Inputs for Conserved Energy'!L34,"")</f>
        <v/>
      </c>
      <c r="N45" s="123" t="str">
        <f>IF('Inputs for Conserved Energy'!M34&lt;&gt;"",'Inputs for Conserved Energy'!M34,"")</f>
        <v/>
      </c>
      <c r="O45" s="133" t="str">
        <f>IF('Inputs for Conserved Energy'!N34&lt;&gt;"",'Inputs for Conserved Energy'!N34,"")</f>
        <v/>
      </c>
      <c r="P45" s="123" t="str">
        <f>IF('Inputs for Conserved Energy'!O34&lt;&gt;"",'Inputs for Conserved Energy'!O34,"")</f>
        <v/>
      </c>
      <c r="Q45" s="122" t="str">
        <f>IF('Inputs for Conserved Energy'!P34&lt;&gt;"",'Inputs for Conserved Energy'!P34,"")</f>
        <v/>
      </c>
      <c r="R45" s="116" t="str">
        <f>IF('Inputs for Conserved Energy'!Q34&lt;&gt;"",'Inputs for Conserved Energy'!Q34,"")</f>
        <v/>
      </c>
      <c r="S45" s="153" t="str">
        <f>IF('Inputs for Conserved Energy'!R34&lt;&gt;"",'Inputs for Conserved Energy'!R34,"")</f>
        <v/>
      </c>
      <c r="T45" s="179" t="str">
        <f>IF('Inputs for Conserved Energy'!S34&lt;&gt;"",'Inputs for Conserved Energy'!S34,"")</f>
        <v/>
      </c>
      <c r="U45" s="138" t="str">
        <f>IF('Inputs for Conserved Energy'!T34&lt;&gt;"",'Inputs for Conserved Energy'!T34,"")</f>
        <v/>
      </c>
      <c r="V45" s="119" t="str">
        <f>IF('Inputs for Conserved Energy'!U34&lt;&gt;"",'Inputs for Conserved Energy'!U34,"")</f>
        <v/>
      </c>
      <c r="W45" s="185" t="str">
        <f t="shared" si="13"/>
        <v/>
      </c>
      <c r="X45" s="214">
        <f>IF(G45='Emission Factors'!$B$3,AB45,IF(G45='Emission Factors'!$B$4,'Emission Factors'!$C$4,IF(G45='Emission Factors'!$B$5,'Emission Factors'!$C$5,IF(G45='Emission Factors'!$B$6,'Emission Factors'!$C$6,IF(G45='Emission Factors'!$B$7,'Emission Factors'!$C$7,IF(G45='Emission Factors'!$B$8,'Emission Factors'!$C$8,IF(G45='Emission Factors'!$B$9,'Emission Factors'!$C$9,IF(G45='Emission Factors'!$B$10,'Emission Factors'!$C$10,IF(G45='Emission Factors'!$B$11,'Emission Factors'!$C$11,IF(G45='Emission Factors'!$B$12,'Emission Factors'!$C$12,IF(G45='Emission Factors'!$B$13,'Emission Factors'!$C$13,IF(G45='Emission Factors'!$B$14,'Emission Factors'!$C$14,0))))))))))))</f>
        <v>0</v>
      </c>
      <c r="Y45" s="216">
        <f>IF(H45='Emission Factors'!$B$3,AB45,IF(H45='Emission Factors'!$B$4,'Emission Factors'!$C$4,IF(H45='Emission Factors'!$B$5,'Emission Factors'!$C$5,IF(H45='Emission Factors'!$B$6,'Emission Factors'!$C$6,IF(H45='Emission Factors'!$B$7,'Emission Factors'!$C$7,IF(H45='Emission Factors'!$B$8,'Emission Factors'!$C$8,IF(H45='Emission Factors'!$B$9,'Emission Factors'!$C$9,IF(H45='Emission Factors'!$B$10,'Emission Factors'!$C$10,IF(H45='Emission Factors'!$B$11,'Emission Factors'!$C$11,IF(H45='Emission Factors'!$B$12,'Emission Factors'!$C$12,IF(H45='Emission Factors'!$B$13,'Emission Factors'!$C$13,IF(H45='Emission Factors'!$B$14,'Emission Factors'!$C$14,0))))))))))))</f>
        <v>0</v>
      </c>
      <c r="Z45" s="216" t="e">
        <f>IF(AND($G$12&lt;&gt;"",$G$14&lt;&gt;""),$G$12*AL45/T45,IF($I$12="AK",'Grid Emissions'!C24*0.000001,IF($I$12="DC",'Grid Emissions'!C31*0.000001,IF($I$12="HI",'Grid Emissions'!C35*0.000001,IF($I$12="PR",'Grid Emissions'!C63*0.000001,(VLOOKUP($I$12,'Grid Emission Forecast'!$B$4:$AF$52,MATCH(T45,'Grid Emission Forecast'!$B$4:$AF$4,0),FALSE)*0.000001)*(1-($O$12/100)))))))</f>
        <v>#N/A</v>
      </c>
      <c r="AA45" s="216" t="e">
        <f>IF($I$12="AK",'Grid Emissions'!C24*0.000001,IF($I$12="DC",'Grid Emissions'!C31*0.000001,IF($I$12="HI",'Grid Emissions'!C35*0.000001,IF($I$12="PR",'Grid Emissions'!C63*0.000001,(VLOOKUP($I$12,'Grid Emission Forecast'!$B$57:$AF$105,MATCH(T45,'Grid Emission Forecast'!$B$57:$AF$57,0),FALSE)*0.000001)*(1-($O$12/100))))))</f>
        <v>#N/A</v>
      </c>
      <c r="AB45" s="216" t="e">
        <f>IF($K$14=$DF$11,'Emission Factors'!$C$3,IF($K$14=$DF$12,Z45,IF($K$14=$DF$13,AA45,Z45)))</f>
        <v>#N/A</v>
      </c>
      <c r="AC45" s="217">
        <f>IF(I45='Emission Factors'!$B$3,AB45,IF(I45='Emission Factors'!$B$4,'Emission Factors'!$C$4,IF(I45='Emission Factors'!$B$5,'Emission Factors'!$C$5,IF(I45='Emission Factors'!$B$6,'Emission Factors'!$C$6,IF(I45='Emission Factors'!$B$7,'Emission Factors'!$C$7,IF(I45='Emission Factors'!$B$8,'Emission Factors'!$C$8,IF(I45='Emission Factors'!$B$9,'Emission Factors'!$C$9,IF(I45='Emission Factors'!$B$10,'Emission Factors'!$C$10,IF(I45='Emission Factors'!$B$11,'Emission Factors'!$C$11,IF(I45='Emission Factors'!$B$12,'Emission Factors'!$C$12,IF(I45='Emission Factors'!$B$13,'Emission Factors'!$C$13,IF(I45='Emission Factors'!$B$14,'Emission Factors'!$C$14,0))))))))))))</f>
        <v>0</v>
      </c>
      <c r="AD45" s="219" t="str">
        <f t="shared" si="14"/>
        <v/>
      </c>
      <c r="AE45" s="225" t="str">
        <f t="shared" si="10"/>
        <v/>
      </c>
      <c r="AF45" s="222">
        <f t="shared" si="1"/>
        <v>0</v>
      </c>
      <c r="AG45" s="120" t="e">
        <f t="shared" si="2"/>
        <v>#VALUE!</v>
      </c>
      <c r="AH45" s="120" t="e">
        <f t="shared" si="3"/>
        <v>#VALUE!</v>
      </c>
      <c r="AI45" s="120" t="e">
        <f t="shared" si="4"/>
        <v>#VALUE!</v>
      </c>
      <c r="AJ45" s="120" t="e">
        <f t="shared" si="5"/>
        <v>#VALUE!</v>
      </c>
      <c r="AK45" s="120" t="e">
        <f t="shared" si="6"/>
        <v>#VALUE!</v>
      </c>
      <c r="AL45" s="120" t="e">
        <f t="shared" si="7"/>
        <v>#VALUE!</v>
      </c>
      <c r="AM45" s="120" t="str">
        <f>IF('Inputs for Conserved Energy'!AA34&lt;&gt;"",('Inputs for Conserved Energy'!AA34+('Inputs for Avoided CO2'!AF45*'Inputs for Avoided CO2'!AK45)),"")</f>
        <v/>
      </c>
      <c r="AN45" s="190" t="str">
        <f t="shared" si="11"/>
        <v/>
      </c>
      <c r="AO45" s="194" t="str">
        <f>IF('Inputs for Conserved Energy'!AB34&lt;&gt;"",'Inputs for Conserved Energy'!AB34,"")</f>
        <v/>
      </c>
      <c r="AP45" s="190" t="str">
        <f>IF('Inputs for Conserved Energy'!AC34&lt;&gt;"",'Inputs for Conserved Energy'!AC34,"")</f>
        <v/>
      </c>
      <c r="AQ45" s="194" t="str">
        <f>IF('Inputs for Conserved Energy'!AD34&lt;&gt;"",'Inputs for Conserved Energy'!AD34,"")</f>
        <v/>
      </c>
      <c r="AR45" s="190" t="str">
        <f>IF('Inputs for Conserved Energy'!AE34&lt;&gt;"",'Inputs for Conserved Energy'!AE34,"")</f>
        <v/>
      </c>
    </row>
    <row r="46" spans="2:44" x14ac:dyDescent="0.35">
      <c r="B46" s="240"/>
      <c r="C46" s="49"/>
      <c r="D46" s="150" t="str">
        <f t="shared" ref="D46:D87" si="15">IF(E46&lt;&gt;"",D45+1,"")</f>
        <v/>
      </c>
      <c r="E46" s="167" t="str">
        <f>IF('Inputs for Conserved Energy'!E35&lt;&gt;"",'Inputs for Conserved Energy'!E35,"")</f>
        <v/>
      </c>
      <c r="F46" s="168"/>
      <c r="G46" s="122" t="str">
        <f>IF('Inputs for Conserved Energy'!F35&lt;&gt;"",'Inputs for Conserved Energy'!F35,"")</f>
        <v/>
      </c>
      <c r="H46" s="116" t="str">
        <f>IF('Inputs for Conserved Energy'!G35&lt;&gt;"",'Inputs for Conserved Energy'!G35,"")</f>
        <v/>
      </c>
      <c r="I46" s="123" t="str">
        <f>IF('Inputs for Conserved Energy'!H35&lt;&gt;"",'Inputs for Conserved Energy'!H35,"")</f>
        <v/>
      </c>
      <c r="J46" s="128" t="str">
        <f>IF('Inputs for Conserved Energy'!I35&lt;&gt;"",'Inputs for Conserved Energy'!I35,"")</f>
        <v/>
      </c>
      <c r="K46" s="117" t="str">
        <f>IF('Inputs for Conserved Energy'!J35&lt;&gt;"",'Inputs for Conserved Energy'!J35,"")</f>
        <v/>
      </c>
      <c r="L46" s="129" t="str">
        <f>IF('Inputs for Conserved Energy'!K35&lt;&gt;"",'Inputs for Conserved Energy'!K35,"")</f>
        <v/>
      </c>
      <c r="M46" s="128" t="str">
        <f>IF('Inputs for Conserved Energy'!L35&lt;&gt;"",'Inputs for Conserved Energy'!L35,"")</f>
        <v/>
      </c>
      <c r="N46" s="123" t="str">
        <f>IF('Inputs for Conserved Energy'!M35&lt;&gt;"",'Inputs for Conserved Energy'!M35,"")</f>
        <v/>
      </c>
      <c r="O46" s="133" t="str">
        <f>IF('Inputs for Conserved Energy'!N35&lt;&gt;"",'Inputs for Conserved Energy'!N35,"")</f>
        <v/>
      </c>
      <c r="P46" s="123" t="str">
        <f>IF('Inputs for Conserved Energy'!O35&lt;&gt;"",'Inputs for Conserved Energy'!O35,"")</f>
        <v/>
      </c>
      <c r="Q46" s="122" t="str">
        <f>IF('Inputs for Conserved Energy'!P35&lt;&gt;"",'Inputs for Conserved Energy'!P35,"")</f>
        <v/>
      </c>
      <c r="R46" s="116" t="str">
        <f>IF('Inputs for Conserved Energy'!Q35&lt;&gt;"",'Inputs for Conserved Energy'!Q35,"")</f>
        <v/>
      </c>
      <c r="S46" s="153" t="str">
        <f>IF('Inputs for Conserved Energy'!R35&lt;&gt;"",'Inputs for Conserved Energy'!R35,"")</f>
        <v/>
      </c>
      <c r="T46" s="179" t="str">
        <f>IF('Inputs for Conserved Energy'!S35&lt;&gt;"",'Inputs for Conserved Energy'!S35,"")</f>
        <v/>
      </c>
      <c r="U46" s="138" t="str">
        <f>IF('Inputs for Conserved Energy'!T35&lt;&gt;"",'Inputs for Conserved Energy'!T35,"")</f>
        <v/>
      </c>
      <c r="V46" s="119" t="str">
        <f>IF('Inputs for Conserved Energy'!U35&lt;&gt;"",'Inputs for Conserved Energy'!U35,"")</f>
        <v/>
      </c>
      <c r="W46" s="185" t="str">
        <f t="shared" si="13"/>
        <v/>
      </c>
      <c r="X46" s="214">
        <f>IF(G46='Emission Factors'!$B$3,AB46,IF(G46='Emission Factors'!$B$4,'Emission Factors'!$C$4,IF(G46='Emission Factors'!$B$5,'Emission Factors'!$C$5,IF(G46='Emission Factors'!$B$6,'Emission Factors'!$C$6,IF(G46='Emission Factors'!$B$7,'Emission Factors'!$C$7,IF(G46='Emission Factors'!$B$8,'Emission Factors'!$C$8,IF(G46='Emission Factors'!$B$9,'Emission Factors'!$C$9,IF(G46='Emission Factors'!$B$10,'Emission Factors'!$C$10,IF(G46='Emission Factors'!$B$11,'Emission Factors'!$C$11,IF(G46='Emission Factors'!$B$12,'Emission Factors'!$C$12,IF(G46='Emission Factors'!$B$13,'Emission Factors'!$C$13,IF(G46='Emission Factors'!$B$14,'Emission Factors'!$C$14,0))))))))))))</f>
        <v>0</v>
      </c>
      <c r="Y46" s="216">
        <f>IF(H46='Emission Factors'!$B$3,AB46,IF(H46='Emission Factors'!$B$4,'Emission Factors'!$C$4,IF(H46='Emission Factors'!$B$5,'Emission Factors'!$C$5,IF(H46='Emission Factors'!$B$6,'Emission Factors'!$C$6,IF(H46='Emission Factors'!$B$7,'Emission Factors'!$C$7,IF(H46='Emission Factors'!$B$8,'Emission Factors'!$C$8,IF(H46='Emission Factors'!$B$9,'Emission Factors'!$C$9,IF(H46='Emission Factors'!$B$10,'Emission Factors'!$C$10,IF(H46='Emission Factors'!$B$11,'Emission Factors'!$C$11,IF(H46='Emission Factors'!$B$12,'Emission Factors'!$C$12,IF(H46='Emission Factors'!$B$13,'Emission Factors'!$C$13,IF(H46='Emission Factors'!$B$14,'Emission Factors'!$C$14,0))))))))))))</f>
        <v>0</v>
      </c>
      <c r="Z46" s="216" t="e">
        <f>IF(AND($G$12&lt;&gt;"",$G$14&lt;&gt;""),$G$12*AL46/T46,IF($I$12="AK",'Grid Emissions'!C25*0.000001,IF($I$12="DC",'Grid Emissions'!C32*0.000001,IF($I$12="HI",'Grid Emissions'!C36*0.000001,IF($I$12="PR",'Grid Emissions'!C64*0.000001,(VLOOKUP($I$12,'Grid Emission Forecast'!$B$4:$AF$52,MATCH(T46,'Grid Emission Forecast'!$B$4:$AF$4,0),FALSE)*0.000001)*(1-($O$12/100)))))))</f>
        <v>#N/A</v>
      </c>
      <c r="AA46" s="216" t="e">
        <f>IF($I$12="AK",'Grid Emissions'!C25*0.000001,IF($I$12="DC",'Grid Emissions'!C32*0.000001,IF($I$12="HI",'Grid Emissions'!C36*0.000001,IF($I$12="PR",'Grid Emissions'!C64*0.000001,(VLOOKUP($I$12,'Grid Emission Forecast'!$B$57:$AF$105,MATCH(T46,'Grid Emission Forecast'!$B$57:$AF$57,0),FALSE)*0.000001)*(1-($O$12/100))))))</f>
        <v>#N/A</v>
      </c>
      <c r="AB46" s="216" t="e">
        <f>IF($K$14=$DF$11,'Emission Factors'!$C$3,IF($K$14=$DF$12,Z46,IF($K$14=$DF$13,AA46,Z46)))</f>
        <v>#N/A</v>
      </c>
      <c r="AC46" s="217">
        <f>IF(I46='Emission Factors'!$B$3,AB46,IF(I46='Emission Factors'!$B$4,'Emission Factors'!$C$4,IF(I46='Emission Factors'!$B$5,'Emission Factors'!$C$5,IF(I46='Emission Factors'!$B$6,'Emission Factors'!$C$6,IF(I46='Emission Factors'!$B$7,'Emission Factors'!$C$7,IF(I46='Emission Factors'!$B$8,'Emission Factors'!$C$8,IF(I46='Emission Factors'!$B$9,'Emission Factors'!$C$9,IF(I46='Emission Factors'!$B$10,'Emission Factors'!$C$10,IF(I46='Emission Factors'!$B$11,'Emission Factors'!$C$11,IF(I46='Emission Factors'!$B$12,'Emission Factors'!$C$12,IF(I46='Emission Factors'!$B$13,'Emission Factors'!$C$13,IF(I46='Emission Factors'!$B$14,'Emission Factors'!$C$14,0))))))))))))</f>
        <v>0</v>
      </c>
      <c r="AD46" s="219" t="str">
        <f t="shared" si="14"/>
        <v/>
      </c>
      <c r="AE46" s="225" t="str">
        <f t="shared" si="10"/>
        <v/>
      </c>
      <c r="AF46" s="222">
        <f t="shared" si="1"/>
        <v>0</v>
      </c>
      <c r="AG46" s="120" t="e">
        <f t="shared" si="2"/>
        <v>#VALUE!</v>
      </c>
      <c r="AH46" s="120" t="e">
        <f t="shared" si="3"/>
        <v>#VALUE!</v>
      </c>
      <c r="AI46" s="120" t="e">
        <f t="shared" si="4"/>
        <v>#VALUE!</v>
      </c>
      <c r="AJ46" s="120" t="e">
        <f t="shared" si="5"/>
        <v>#VALUE!</v>
      </c>
      <c r="AK46" s="120" t="e">
        <f t="shared" si="6"/>
        <v>#VALUE!</v>
      </c>
      <c r="AL46" s="120" t="e">
        <f t="shared" si="7"/>
        <v>#VALUE!</v>
      </c>
      <c r="AM46" s="120" t="str">
        <f>IF('Inputs for Conserved Energy'!AA35&lt;&gt;"",('Inputs for Conserved Energy'!AA35+('Inputs for Avoided CO2'!AF46*'Inputs for Avoided CO2'!AK46)),"")</f>
        <v/>
      </c>
      <c r="AN46" s="190" t="str">
        <f t="shared" si="11"/>
        <v/>
      </c>
      <c r="AO46" s="194" t="str">
        <f>IF('Inputs for Conserved Energy'!AB35&lt;&gt;"",'Inputs for Conserved Energy'!AB35,"")</f>
        <v/>
      </c>
      <c r="AP46" s="190" t="str">
        <f>IF('Inputs for Conserved Energy'!AC35&lt;&gt;"",'Inputs for Conserved Energy'!AC35,"")</f>
        <v/>
      </c>
      <c r="AQ46" s="194" t="str">
        <f>IF('Inputs for Conserved Energy'!AD35&lt;&gt;"",'Inputs for Conserved Energy'!AD35,"")</f>
        <v/>
      </c>
      <c r="AR46" s="190" t="str">
        <f>IF('Inputs for Conserved Energy'!AE35&lt;&gt;"",'Inputs for Conserved Energy'!AE35,"")</f>
        <v/>
      </c>
    </row>
    <row r="47" spans="2:44" x14ac:dyDescent="0.35">
      <c r="B47" s="240"/>
      <c r="C47" s="49"/>
      <c r="D47" s="150" t="str">
        <f t="shared" si="15"/>
        <v/>
      </c>
      <c r="E47" s="167" t="str">
        <f>IF('Inputs for Conserved Energy'!E36&lt;&gt;"",'Inputs for Conserved Energy'!E36,"")</f>
        <v/>
      </c>
      <c r="F47" s="168"/>
      <c r="G47" s="122" t="str">
        <f>IF('Inputs for Conserved Energy'!F36&lt;&gt;"",'Inputs for Conserved Energy'!F36,"")</f>
        <v/>
      </c>
      <c r="H47" s="116" t="str">
        <f>IF('Inputs for Conserved Energy'!G36&lt;&gt;"",'Inputs for Conserved Energy'!G36,"")</f>
        <v/>
      </c>
      <c r="I47" s="123" t="str">
        <f>IF('Inputs for Conserved Energy'!H36&lt;&gt;"",'Inputs for Conserved Energy'!H36,"")</f>
        <v/>
      </c>
      <c r="J47" s="128" t="str">
        <f>IF('Inputs for Conserved Energy'!I36&lt;&gt;"",'Inputs for Conserved Energy'!I36,"")</f>
        <v/>
      </c>
      <c r="K47" s="117" t="str">
        <f>IF('Inputs for Conserved Energy'!J36&lt;&gt;"",'Inputs for Conserved Energy'!J36,"")</f>
        <v/>
      </c>
      <c r="L47" s="129" t="str">
        <f>IF('Inputs for Conserved Energy'!K36&lt;&gt;"",'Inputs for Conserved Energy'!K36,"")</f>
        <v/>
      </c>
      <c r="M47" s="128" t="str">
        <f>IF('Inputs for Conserved Energy'!L36&lt;&gt;"",'Inputs for Conserved Energy'!L36,"")</f>
        <v/>
      </c>
      <c r="N47" s="123" t="str">
        <f>IF('Inputs for Conserved Energy'!M36&lt;&gt;"",'Inputs for Conserved Energy'!M36,"")</f>
        <v/>
      </c>
      <c r="O47" s="133" t="str">
        <f>IF('Inputs for Conserved Energy'!N36&lt;&gt;"",'Inputs for Conserved Energy'!N36,"")</f>
        <v/>
      </c>
      <c r="P47" s="123" t="str">
        <f>IF('Inputs for Conserved Energy'!O36&lt;&gt;"",'Inputs for Conserved Energy'!O36,"")</f>
        <v/>
      </c>
      <c r="Q47" s="122" t="str">
        <f>IF('Inputs for Conserved Energy'!P36&lt;&gt;"",'Inputs for Conserved Energy'!P36,"")</f>
        <v/>
      </c>
      <c r="R47" s="116" t="str">
        <f>IF('Inputs for Conserved Energy'!Q36&lt;&gt;"",'Inputs for Conserved Energy'!Q36,"")</f>
        <v/>
      </c>
      <c r="S47" s="153" t="str">
        <f>IF('Inputs for Conserved Energy'!R36&lt;&gt;"",'Inputs for Conserved Energy'!R36,"")</f>
        <v/>
      </c>
      <c r="T47" s="179" t="str">
        <f>IF('Inputs for Conserved Energy'!S36&lt;&gt;"",'Inputs for Conserved Energy'!S36,"")</f>
        <v/>
      </c>
      <c r="U47" s="138" t="str">
        <f>IF('Inputs for Conserved Energy'!T36&lt;&gt;"",'Inputs for Conserved Energy'!T36,"")</f>
        <v/>
      </c>
      <c r="V47" s="119" t="str">
        <f>IF('Inputs for Conserved Energy'!U36&lt;&gt;"",'Inputs for Conserved Energy'!U36,"")</f>
        <v/>
      </c>
      <c r="W47" s="185" t="str">
        <f t="shared" si="13"/>
        <v/>
      </c>
      <c r="X47" s="214">
        <f>IF(G47='Emission Factors'!$B$3,AB47,IF(G47='Emission Factors'!$B$4,'Emission Factors'!$C$4,IF(G47='Emission Factors'!$B$5,'Emission Factors'!$C$5,IF(G47='Emission Factors'!$B$6,'Emission Factors'!$C$6,IF(G47='Emission Factors'!$B$7,'Emission Factors'!$C$7,IF(G47='Emission Factors'!$B$8,'Emission Factors'!$C$8,IF(G47='Emission Factors'!$B$9,'Emission Factors'!$C$9,IF(G47='Emission Factors'!$B$10,'Emission Factors'!$C$10,IF(G47='Emission Factors'!$B$11,'Emission Factors'!$C$11,IF(G47='Emission Factors'!$B$12,'Emission Factors'!$C$12,IF(G47='Emission Factors'!$B$13,'Emission Factors'!$C$13,IF(G47='Emission Factors'!$B$14,'Emission Factors'!$C$14,0))))))))))))</f>
        <v>0</v>
      </c>
      <c r="Y47" s="216">
        <f>IF(H47='Emission Factors'!$B$3,AB47,IF(H47='Emission Factors'!$B$4,'Emission Factors'!$C$4,IF(H47='Emission Factors'!$B$5,'Emission Factors'!$C$5,IF(H47='Emission Factors'!$B$6,'Emission Factors'!$C$6,IF(H47='Emission Factors'!$B$7,'Emission Factors'!$C$7,IF(H47='Emission Factors'!$B$8,'Emission Factors'!$C$8,IF(H47='Emission Factors'!$B$9,'Emission Factors'!$C$9,IF(H47='Emission Factors'!$B$10,'Emission Factors'!$C$10,IF(H47='Emission Factors'!$B$11,'Emission Factors'!$C$11,IF(H47='Emission Factors'!$B$12,'Emission Factors'!$C$12,IF(H47='Emission Factors'!$B$13,'Emission Factors'!$C$13,IF(H47='Emission Factors'!$B$14,'Emission Factors'!$C$14,0))))))))))))</f>
        <v>0</v>
      </c>
      <c r="Z47" s="216" t="e">
        <f>IF(AND($G$12&lt;&gt;"",$G$14&lt;&gt;""),$G$12*AL47/T47,IF($I$12="AK",'Grid Emissions'!C26*0.000001,IF($I$12="DC",'Grid Emissions'!C33*0.000001,IF($I$12="HI",'Grid Emissions'!C37*0.000001,IF($I$12="PR",'Grid Emissions'!C65*0.000001,(VLOOKUP($I$12,'Grid Emission Forecast'!$B$4:$AF$52,MATCH(T47,'Grid Emission Forecast'!$B$4:$AF$4,0),FALSE)*0.000001)*(1-($O$12/100)))))))</f>
        <v>#N/A</v>
      </c>
      <c r="AA47" s="216" t="e">
        <f>IF($I$12="AK",'Grid Emissions'!C26*0.000001,IF($I$12="DC",'Grid Emissions'!C33*0.000001,IF($I$12="HI",'Grid Emissions'!C37*0.000001,IF($I$12="PR",'Grid Emissions'!C65*0.000001,(VLOOKUP($I$12,'Grid Emission Forecast'!$B$57:$AF$105,MATCH(T47,'Grid Emission Forecast'!$B$57:$AF$57,0),FALSE)*0.000001)*(1-($O$12/100))))))</f>
        <v>#N/A</v>
      </c>
      <c r="AB47" s="216" t="e">
        <f>IF($K$14=$DF$11,'Emission Factors'!$C$3,IF($K$14=$DF$12,Z47,IF($K$14=$DF$13,AA47,Z47)))</f>
        <v>#N/A</v>
      </c>
      <c r="AC47" s="217">
        <f>IF(I47='Emission Factors'!$B$3,AB47,IF(I47='Emission Factors'!$B$4,'Emission Factors'!$C$4,IF(I47='Emission Factors'!$B$5,'Emission Factors'!$C$5,IF(I47='Emission Factors'!$B$6,'Emission Factors'!$C$6,IF(I47='Emission Factors'!$B$7,'Emission Factors'!$C$7,IF(I47='Emission Factors'!$B$8,'Emission Factors'!$C$8,IF(I47='Emission Factors'!$B$9,'Emission Factors'!$C$9,IF(I47='Emission Factors'!$B$10,'Emission Factors'!$C$10,IF(I47='Emission Factors'!$B$11,'Emission Factors'!$C$11,IF(I47='Emission Factors'!$B$12,'Emission Factors'!$C$12,IF(I47='Emission Factors'!$B$13,'Emission Factors'!$C$13,IF(I47='Emission Factors'!$B$14,'Emission Factors'!$C$14,0))))))))))))</f>
        <v>0</v>
      </c>
      <c r="AD47" s="219" t="str">
        <f t="shared" si="14"/>
        <v/>
      </c>
      <c r="AE47" s="225" t="str">
        <f t="shared" si="10"/>
        <v/>
      </c>
      <c r="AF47" s="222">
        <f t="shared" si="1"/>
        <v>0</v>
      </c>
      <c r="AG47" s="120" t="e">
        <f t="shared" si="2"/>
        <v>#VALUE!</v>
      </c>
      <c r="AH47" s="120" t="e">
        <f t="shared" si="3"/>
        <v>#VALUE!</v>
      </c>
      <c r="AI47" s="120" t="e">
        <f t="shared" si="4"/>
        <v>#VALUE!</v>
      </c>
      <c r="AJ47" s="120" t="e">
        <f t="shared" si="5"/>
        <v>#VALUE!</v>
      </c>
      <c r="AK47" s="120" t="e">
        <f t="shared" si="6"/>
        <v>#VALUE!</v>
      </c>
      <c r="AL47" s="120" t="e">
        <f t="shared" si="7"/>
        <v>#VALUE!</v>
      </c>
      <c r="AM47" s="120" t="str">
        <f>IF('Inputs for Conserved Energy'!AA36&lt;&gt;"",('Inputs for Conserved Energy'!AA36+('Inputs for Avoided CO2'!AF47*'Inputs for Avoided CO2'!AK47)),"")</f>
        <v/>
      </c>
      <c r="AN47" s="190" t="str">
        <f t="shared" si="11"/>
        <v/>
      </c>
      <c r="AO47" s="194" t="str">
        <f>IF('Inputs for Conserved Energy'!AB36&lt;&gt;"",'Inputs for Conserved Energy'!AB36,"")</f>
        <v/>
      </c>
      <c r="AP47" s="190" t="str">
        <f>IF('Inputs for Conserved Energy'!AC36&lt;&gt;"",'Inputs for Conserved Energy'!AC36,"")</f>
        <v/>
      </c>
      <c r="AQ47" s="194" t="str">
        <f>IF('Inputs for Conserved Energy'!AD36&lt;&gt;"",'Inputs for Conserved Energy'!AD36,"")</f>
        <v/>
      </c>
      <c r="AR47" s="190" t="str">
        <f>IF('Inputs for Conserved Energy'!AE36&lt;&gt;"",'Inputs for Conserved Energy'!AE36,"")</f>
        <v/>
      </c>
    </row>
    <row r="48" spans="2:44" x14ac:dyDescent="0.35">
      <c r="B48" s="240"/>
      <c r="C48" s="49"/>
      <c r="D48" s="150" t="str">
        <f t="shared" si="15"/>
        <v/>
      </c>
      <c r="E48" s="167" t="str">
        <f>IF('Inputs for Conserved Energy'!E37&lt;&gt;"",'Inputs for Conserved Energy'!E37,"")</f>
        <v/>
      </c>
      <c r="F48" s="168"/>
      <c r="G48" s="122" t="str">
        <f>IF('Inputs for Conserved Energy'!F37&lt;&gt;"",'Inputs for Conserved Energy'!F37,"")</f>
        <v/>
      </c>
      <c r="H48" s="116" t="str">
        <f>IF('Inputs for Conserved Energy'!G37&lt;&gt;"",'Inputs for Conserved Energy'!G37,"")</f>
        <v/>
      </c>
      <c r="I48" s="123" t="str">
        <f>IF('Inputs for Conserved Energy'!H37&lt;&gt;"",'Inputs for Conserved Energy'!H37,"")</f>
        <v/>
      </c>
      <c r="J48" s="128" t="str">
        <f>IF('Inputs for Conserved Energy'!I37&lt;&gt;"",'Inputs for Conserved Energy'!I37,"")</f>
        <v/>
      </c>
      <c r="K48" s="117" t="str">
        <f>IF('Inputs for Conserved Energy'!J37&lt;&gt;"",'Inputs for Conserved Energy'!J37,"")</f>
        <v/>
      </c>
      <c r="L48" s="129" t="str">
        <f>IF('Inputs for Conserved Energy'!K37&lt;&gt;"",'Inputs for Conserved Energy'!K37,"")</f>
        <v/>
      </c>
      <c r="M48" s="128" t="str">
        <f>IF('Inputs for Conserved Energy'!L37&lt;&gt;"",'Inputs for Conserved Energy'!L37,"")</f>
        <v/>
      </c>
      <c r="N48" s="123" t="str">
        <f>IF('Inputs for Conserved Energy'!M37&lt;&gt;"",'Inputs for Conserved Energy'!M37,"")</f>
        <v/>
      </c>
      <c r="O48" s="133" t="str">
        <f>IF('Inputs for Conserved Energy'!N37&lt;&gt;"",'Inputs for Conserved Energy'!N37,"")</f>
        <v/>
      </c>
      <c r="P48" s="123" t="str">
        <f>IF('Inputs for Conserved Energy'!O37&lt;&gt;"",'Inputs for Conserved Energy'!O37,"")</f>
        <v/>
      </c>
      <c r="Q48" s="122" t="str">
        <f>IF('Inputs for Conserved Energy'!P37&lt;&gt;"",'Inputs for Conserved Energy'!P37,"")</f>
        <v/>
      </c>
      <c r="R48" s="116" t="str">
        <f>IF('Inputs for Conserved Energy'!Q37&lt;&gt;"",'Inputs for Conserved Energy'!Q37,"")</f>
        <v/>
      </c>
      <c r="S48" s="153" t="str">
        <f>IF('Inputs for Conserved Energy'!R37&lt;&gt;"",'Inputs for Conserved Energy'!R37,"")</f>
        <v/>
      </c>
      <c r="T48" s="179" t="str">
        <f>IF('Inputs for Conserved Energy'!S37&lt;&gt;"",'Inputs for Conserved Energy'!S37,"")</f>
        <v/>
      </c>
      <c r="U48" s="138" t="str">
        <f>IF('Inputs for Conserved Energy'!T37&lt;&gt;"",'Inputs for Conserved Energy'!T37,"")</f>
        <v/>
      </c>
      <c r="V48" s="119" t="str">
        <f>IF('Inputs for Conserved Energy'!U37&lt;&gt;"",'Inputs for Conserved Energy'!U37,"")</f>
        <v/>
      </c>
      <c r="W48" s="185" t="str">
        <f t="shared" si="13"/>
        <v/>
      </c>
      <c r="X48" s="214">
        <f>IF(G48='Emission Factors'!$B$3,AB48,IF(G48='Emission Factors'!$B$4,'Emission Factors'!$C$4,IF(G48='Emission Factors'!$B$5,'Emission Factors'!$C$5,IF(G48='Emission Factors'!$B$6,'Emission Factors'!$C$6,IF(G48='Emission Factors'!$B$7,'Emission Factors'!$C$7,IF(G48='Emission Factors'!$B$8,'Emission Factors'!$C$8,IF(G48='Emission Factors'!$B$9,'Emission Factors'!$C$9,IF(G48='Emission Factors'!$B$10,'Emission Factors'!$C$10,IF(G48='Emission Factors'!$B$11,'Emission Factors'!$C$11,IF(G48='Emission Factors'!$B$12,'Emission Factors'!$C$12,IF(G48='Emission Factors'!$B$13,'Emission Factors'!$C$13,IF(G48='Emission Factors'!$B$14,'Emission Factors'!$C$14,0))))))))))))</f>
        <v>0</v>
      </c>
      <c r="Y48" s="216">
        <f>IF(H48='Emission Factors'!$B$3,AB48,IF(H48='Emission Factors'!$B$4,'Emission Factors'!$C$4,IF(H48='Emission Factors'!$B$5,'Emission Factors'!$C$5,IF(H48='Emission Factors'!$B$6,'Emission Factors'!$C$6,IF(H48='Emission Factors'!$B$7,'Emission Factors'!$C$7,IF(H48='Emission Factors'!$B$8,'Emission Factors'!$C$8,IF(H48='Emission Factors'!$B$9,'Emission Factors'!$C$9,IF(H48='Emission Factors'!$B$10,'Emission Factors'!$C$10,IF(H48='Emission Factors'!$B$11,'Emission Factors'!$C$11,IF(H48='Emission Factors'!$B$12,'Emission Factors'!$C$12,IF(H48='Emission Factors'!$B$13,'Emission Factors'!$C$13,IF(H48='Emission Factors'!$B$14,'Emission Factors'!$C$14,0))))))))))))</f>
        <v>0</v>
      </c>
      <c r="Z48" s="216" t="e">
        <f>IF(AND($G$12&lt;&gt;"",$G$14&lt;&gt;""),$G$12*AL48/T48,IF($I$12="AK",'Grid Emissions'!C27*0.000001,IF($I$12="DC",'Grid Emissions'!C34*0.000001,IF($I$12="HI",'Grid Emissions'!C38*0.000001,IF($I$12="PR",'Grid Emissions'!C66*0.000001,(VLOOKUP($I$12,'Grid Emission Forecast'!$B$4:$AF$52,MATCH(T48,'Grid Emission Forecast'!$B$4:$AF$4,0),FALSE)*0.000001)*(1-($O$12/100)))))))</f>
        <v>#N/A</v>
      </c>
      <c r="AA48" s="216" t="e">
        <f>IF($I$12="AK",'Grid Emissions'!C27*0.000001,IF($I$12="DC",'Grid Emissions'!C34*0.000001,IF($I$12="HI",'Grid Emissions'!C38*0.000001,IF($I$12="PR",'Grid Emissions'!C66*0.000001,(VLOOKUP($I$12,'Grid Emission Forecast'!$B$57:$AF$105,MATCH(T48,'Grid Emission Forecast'!$B$57:$AF$57,0),FALSE)*0.000001)*(1-($O$12/100))))))</f>
        <v>#N/A</v>
      </c>
      <c r="AB48" s="216" t="e">
        <f>IF($K$14=$DF$11,'Emission Factors'!$C$3,IF($K$14=$DF$12,Z48,IF($K$14=$DF$13,AA48,Z48)))</f>
        <v>#N/A</v>
      </c>
      <c r="AC48" s="217">
        <f>IF(I48='Emission Factors'!$B$3,AB48,IF(I48='Emission Factors'!$B$4,'Emission Factors'!$C$4,IF(I48='Emission Factors'!$B$5,'Emission Factors'!$C$5,IF(I48='Emission Factors'!$B$6,'Emission Factors'!$C$6,IF(I48='Emission Factors'!$B$7,'Emission Factors'!$C$7,IF(I48='Emission Factors'!$B$8,'Emission Factors'!$C$8,IF(I48='Emission Factors'!$B$9,'Emission Factors'!$C$9,IF(I48='Emission Factors'!$B$10,'Emission Factors'!$C$10,IF(I48='Emission Factors'!$B$11,'Emission Factors'!$C$11,IF(I48='Emission Factors'!$B$12,'Emission Factors'!$C$12,IF(I48='Emission Factors'!$B$13,'Emission Factors'!$C$13,IF(I48='Emission Factors'!$B$14,'Emission Factors'!$C$14,0))))))))))))</f>
        <v>0</v>
      </c>
      <c r="AD48" s="219" t="str">
        <f t="shared" si="14"/>
        <v/>
      </c>
      <c r="AE48" s="225" t="str">
        <f t="shared" si="10"/>
        <v/>
      </c>
      <c r="AF48" s="222">
        <f t="shared" si="1"/>
        <v>0</v>
      </c>
      <c r="AG48" s="120" t="e">
        <f t="shared" si="2"/>
        <v>#VALUE!</v>
      </c>
      <c r="AH48" s="120" t="e">
        <f t="shared" si="3"/>
        <v>#VALUE!</v>
      </c>
      <c r="AI48" s="120" t="e">
        <f t="shared" si="4"/>
        <v>#VALUE!</v>
      </c>
      <c r="AJ48" s="120" t="e">
        <f t="shared" si="5"/>
        <v>#VALUE!</v>
      </c>
      <c r="AK48" s="120" t="e">
        <f t="shared" si="6"/>
        <v>#VALUE!</v>
      </c>
      <c r="AL48" s="120" t="e">
        <f t="shared" si="7"/>
        <v>#VALUE!</v>
      </c>
      <c r="AM48" s="120" t="str">
        <f>IF('Inputs for Conserved Energy'!AA37&lt;&gt;"",('Inputs for Conserved Energy'!AA37+('Inputs for Avoided CO2'!AF48*'Inputs for Avoided CO2'!AK48)),"")</f>
        <v/>
      </c>
      <c r="AN48" s="190" t="str">
        <f t="shared" si="11"/>
        <v/>
      </c>
      <c r="AO48" s="194" t="str">
        <f>IF('Inputs for Conserved Energy'!AB37&lt;&gt;"",'Inputs for Conserved Energy'!AB37,"")</f>
        <v/>
      </c>
      <c r="AP48" s="190" t="str">
        <f>IF('Inputs for Conserved Energy'!AC37&lt;&gt;"",'Inputs for Conserved Energy'!AC37,"")</f>
        <v/>
      </c>
      <c r="AQ48" s="194" t="str">
        <f>IF('Inputs for Conserved Energy'!AD37&lt;&gt;"",'Inputs for Conserved Energy'!AD37,"")</f>
        <v/>
      </c>
      <c r="AR48" s="190" t="str">
        <f>IF('Inputs for Conserved Energy'!AE37&lt;&gt;"",'Inputs for Conserved Energy'!AE37,"")</f>
        <v/>
      </c>
    </row>
    <row r="49" spans="2:44" x14ac:dyDescent="0.35">
      <c r="B49" s="240"/>
      <c r="C49" s="49"/>
      <c r="D49" s="150" t="str">
        <f t="shared" si="15"/>
        <v/>
      </c>
      <c r="E49" s="167" t="str">
        <f>IF('Inputs for Conserved Energy'!E38&lt;&gt;"",'Inputs for Conserved Energy'!E38,"")</f>
        <v/>
      </c>
      <c r="F49" s="168"/>
      <c r="G49" s="122" t="str">
        <f>IF('Inputs for Conserved Energy'!F38&lt;&gt;"",'Inputs for Conserved Energy'!F38,"")</f>
        <v/>
      </c>
      <c r="H49" s="116" t="str">
        <f>IF('Inputs for Conserved Energy'!G38&lt;&gt;"",'Inputs for Conserved Energy'!G38,"")</f>
        <v/>
      </c>
      <c r="I49" s="123" t="str">
        <f>IF('Inputs for Conserved Energy'!H38&lt;&gt;"",'Inputs for Conserved Energy'!H38,"")</f>
        <v/>
      </c>
      <c r="J49" s="128" t="str">
        <f>IF('Inputs for Conserved Energy'!I38&lt;&gt;"",'Inputs for Conserved Energy'!I38,"")</f>
        <v/>
      </c>
      <c r="K49" s="117" t="str">
        <f>IF('Inputs for Conserved Energy'!J38&lt;&gt;"",'Inputs for Conserved Energy'!J38,"")</f>
        <v/>
      </c>
      <c r="L49" s="129" t="str">
        <f>IF('Inputs for Conserved Energy'!K38&lt;&gt;"",'Inputs for Conserved Energy'!K38,"")</f>
        <v/>
      </c>
      <c r="M49" s="128" t="str">
        <f>IF('Inputs for Conserved Energy'!L38&lt;&gt;"",'Inputs for Conserved Energy'!L38,"")</f>
        <v/>
      </c>
      <c r="N49" s="123" t="str">
        <f>IF('Inputs for Conserved Energy'!M38&lt;&gt;"",'Inputs for Conserved Energy'!M38,"")</f>
        <v/>
      </c>
      <c r="O49" s="133" t="str">
        <f>IF('Inputs for Conserved Energy'!N38&lt;&gt;"",'Inputs for Conserved Energy'!N38,"")</f>
        <v/>
      </c>
      <c r="P49" s="123" t="str">
        <f>IF('Inputs for Conserved Energy'!O38&lt;&gt;"",'Inputs for Conserved Energy'!O38,"")</f>
        <v/>
      </c>
      <c r="Q49" s="122" t="str">
        <f>IF('Inputs for Conserved Energy'!P38&lt;&gt;"",'Inputs for Conserved Energy'!P38,"")</f>
        <v/>
      </c>
      <c r="R49" s="116" t="str">
        <f>IF('Inputs for Conserved Energy'!Q38&lt;&gt;"",'Inputs for Conserved Energy'!Q38,"")</f>
        <v/>
      </c>
      <c r="S49" s="153" t="str">
        <f>IF('Inputs for Conserved Energy'!R38&lt;&gt;"",'Inputs for Conserved Energy'!R38,"")</f>
        <v/>
      </c>
      <c r="T49" s="179" t="str">
        <f>IF('Inputs for Conserved Energy'!S38&lt;&gt;"",'Inputs for Conserved Energy'!S38,"")</f>
        <v/>
      </c>
      <c r="U49" s="138" t="str">
        <f>IF('Inputs for Conserved Energy'!T38&lt;&gt;"",'Inputs for Conserved Energy'!T38,"")</f>
        <v/>
      </c>
      <c r="V49" s="119" t="str">
        <f>IF('Inputs for Conserved Energy'!U38&lt;&gt;"",'Inputs for Conserved Energy'!U38,"")</f>
        <v/>
      </c>
      <c r="W49" s="185" t="str">
        <f t="shared" si="13"/>
        <v/>
      </c>
      <c r="X49" s="214">
        <f>IF(G49='Emission Factors'!$B$3,AB49,IF(G49='Emission Factors'!$B$4,'Emission Factors'!$C$4,IF(G49='Emission Factors'!$B$5,'Emission Factors'!$C$5,IF(G49='Emission Factors'!$B$6,'Emission Factors'!$C$6,IF(G49='Emission Factors'!$B$7,'Emission Factors'!$C$7,IF(G49='Emission Factors'!$B$8,'Emission Factors'!$C$8,IF(G49='Emission Factors'!$B$9,'Emission Factors'!$C$9,IF(G49='Emission Factors'!$B$10,'Emission Factors'!$C$10,IF(G49='Emission Factors'!$B$11,'Emission Factors'!$C$11,IF(G49='Emission Factors'!$B$12,'Emission Factors'!$C$12,IF(G49='Emission Factors'!$B$13,'Emission Factors'!$C$13,IF(G49='Emission Factors'!$B$14,'Emission Factors'!$C$14,0))))))))))))</f>
        <v>0</v>
      </c>
      <c r="Y49" s="216">
        <f>IF(H49='Emission Factors'!$B$3,AB49,IF(H49='Emission Factors'!$B$4,'Emission Factors'!$C$4,IF(H49='Emission Factors'!$B$5,'Emission Factors'!$C$5,IF(H49='Emission Factors'!$B$6,'Emission Factors'!$C$6,IF(H49='Emission Factors'!$B$7,'Emission Factors'!$C$7,IF(H49='Emission Factors'!$B$8,'Emission Factors'!$C$8,IF(H49='Emission Factors'!$B$9,'Emission Factors'!$C$9,IF(H49='Emission Factors'!$B$10,'Emission Factors'!$C$10,IF(H49='Emission Factors'!$B$11,'Emission Factors'!$C$11,IF(H49='Emission Factors'!$B$12,'Emission Factors'!$C$12,IF(H49='Emission Factors'!$B$13,'Emission Factors'!$C$13,IF(H49='Emission Factors'!$B$14,'Emission Factors'!$C$14,0))))))))))))</f>
        <v>0</v>
      </c>
      <c r="Z49" s="216" t="e">
        <f>IF(AND($G$12&lt;&gt;"",$G$14&lt;&gt;""),$G$12*AL49/T49,IF($I$12="AK",'Grid Emissions'!C28*0.000001,IF($I$12="DC",'Grid Emissions'!C35*0.000001,IF($I$12="HI",'Grid Emissions'!C39*0.000001,IF($I$12="PR",'Grid Emissions'!C67*0.000001,(VLOOKUP($I$12,'Grid Emission Forecast'!$B$4:$AF$52,MATCH(T49,'Grid Emission Forecast'!$B$4:$AF$4,0),FALSE)*0.000001)*(1-($O$12/100)))))))</f>
        <v>#N/A</v>
      </c>
      <c r="AA49" s="216" t="e">
        <f>IF($I$12="AK",'Grid Emissions'!C28*0.000001,IF($I$12="DC",'Grid Emissions'!C35*0.000001,IF($I$12="HI",'Grid Emissions'!C39*0.000001,IF($I$12="PR",'Grid Emissions'!C67*0.000001,(VLOOKUP($I$12,'Grid Emission Forecast'!$B$57:$AF$105,MATCH(T49,'Grid Emission Forecast'!$B$57:$AF$57,0),FALSE)*0.000001)*(1-($O$12/100))))))</f>
        <v>#N/A</v>
      </c>
      <c r="AB49" s="216" t="e">
        <f>IF($K$14=$DF$11,'Emission Factors'!$C$3,IF($K$14=$DF$12,Z49,IF($K$14=$DF$13,AA49,Z49)))</f>
        <v>#N/A</v>
      </c>
      <c r="AC49" s="217">
        <f>IF(I49='Emission Factors'!$B$3,AB49,IF(I49='Emission Factors'!$B$4,'Emission Factors'!$C$4,IF(I49='Emission Factors'!$B$5,'Emission Factors'!$C$5,IF(I49='Emission Factors'!$B$6,'Emission Factors'!$C$6,IF(I49='Emission Factors'!$B$7,'Emission Factors'!$C$7,IF(I49='Emission Factors'!$B$8,'Emission Factors'!$C$8,IF(I49='Emission Factors'!$B$9,'Emission Factors'!$C$9,IF(I49='Emission Factors'!$B$10,'Emission Factors'!$C$10,IF(I49='Emission Factors'!$B$11,'Emission Factors'!$C$11,IF(I49='Emission Factors'!$B$12,'Emission Factors'!$C$12,IF(I49='Emission Factors'!$B$13,'Emission Factors'!$C$13,IF(I49='Emission Factors'!$B$14,'Emission Factors'!$C$14,0))))))))))))</f>
        <v>0</v>
      </c>
      <c r="AD49" s="219" t="str">
        <f t="shared" si="14"/>
        <v/>
      </c>
      <c r="AE49" s="225" t="str">
        <f t="shared" si="10"/>
        <v/>
      </c>
      <c r="AF49" s="222">
        <f t="shared" si="1"/>
        <v>0</v>
      </c>
      <c r="AG49" s="120" t="e">
        <f t="shared" si="2"/>
        <v>#VALUE!</v>
      </c>
      <c r="AH49" s="120" t="e">
        <f t="shared" si="3"/>
        <v>#VALUE!</v>
      </c>
      <c r="AI49" s="120" t="e">
        <f t="shared" si="4"/>
        <v>#VALUE!</v>
      </c>
      <c r="AJ49" s="120" t="e">
        <f t="shared" si="5"/>
        <v>#VALUE!</v>
      </c>
      <c r="AK49" s="120" t="e">
        <f t="shared" si="6"/>
        <v>#VALUE!</v>
      </c>
      <c r="AL49" s="120" t="e">
        <f t="shared" si="7"/>
        <v>#VALUE!</v>
      </c>
      <c r="AM49" s="120" t="str">
        <f>IF('Inputs for Conserved Energy'!AA38&lt;&gt;"",('Inputs for Conserved Energy'!AA38+('Inputs for Avoided CO2'!AF49*'Inputs for Avoided CO2'!AK49)),"")</f>
        <v/>
      </c>
      <c r="AN49" s="190" t="str">
        <f t="shared" si="11"/>
        <v/>
      </c>
      <c r="AO49" s="194" t="str">
        <f>IF('Inputs for Conserved Energy'!AB38&lt;&gt;"",'Inputs for Conserved Energy'!AB38,"")</f>
        <v/>
      </c>
      <c r="AP49" s="190" t="str">
        <f>IF('Inputs for Conserved Energy'!AC38&lt;&gt;"",'Inputs for Conserved Energy'!AC38,"")</f>
        <v/>
      </c>
      <c r="AQ49" s="194" t="str">
        <f>IF('Inputs for Conserved Energy'!AD38&lt;&gt;"",'Inputs for Conserved Energy'!AD38,"")</f>
        <v/>
      </c>
      <c r="AR49" s="190" t="str">
        <f>IF('Inputs for Conserved Energy'!AE38&lt;&gt;"",'Inputs for Conserved Energy'!AE38,"")</f>
        <v/>
      </c>
    </row>
    <row r="50" spans="2:44" x14ac:dyDescent="0.35">
      <c r="B50" s="240"/>
      <c r="C50" s="49"/>
      <c r="D50" s="150" t="str">
        <f t="shared" si="15"/>
        <v/>
      </c>
      <c r="E50" s="167" t="str">
        <f>IF('Inputs for Conserved Energy'!E39&lt;&gt;"",'Inputs for Conserved Energy'!E39,"")</f>
        <v/>
      </c>
      <c r="F50" s="168"/>
      <c r="G50" s="122" t="str">
        <f>IF('Inputs for Conserved Energy'!F39&lt;&gt;"",'Inputs for Conserved Energy'!F39,"")</f>
        <v/>
      </c>
      <c r="H50" s="116" t="str">
        <f>IF('Inputs for Conserved Energy'!G39&lt;&gt;"",'Inputs for Conserved Energy'!G39,"")</f>
        <v/>
      </c>
      <c r="I50" s="123" t="str">
        <f>IF('Inputs for Conserved Energy'!H39&lt;&gt;"",'Inputs for Conserved Energy'!H39,"")</f>
        <v/>
      </c>
      <c r="J50" s="128" t="str">
        <f>IF('Inputs for Conserved Energy'!I39&lt;&gt;"",'Inputs for Conserved Energy'!I39,"")</f>
        <v/>
      </c>
      <c r="K50" s="117" t="str">
        <f>IF('Inputs for Conserved Energy'!J39&lt;&gt;"",'Inputs for Conserved Energy'!J39,"")</f>
        <v/>
      </c>
      <c r="L50" s="129" t="str">
        <f>IF('Inputs for Conserved Energy'!K39&lt;&gt;"",'Inputs for Conserved Energy'!K39,"")</f>
        <v/>
      </c>
      <c r="M50" s="128" t="str">
        <f>IF('Inputs for Conserved Energy'!L39&lt;&gt;"",'Inputs for Conserved Energy'!L39,"")</f>
        <v/>
      </c>
      <c r="N50" s="123" t="str">
        <f>IF('Inputs for Conserved Energy'!M39&lt;&gt;"",'Inputs for Conserved Energy'!M39,"")</f>
        <v/>
      </c>
      <c r="O50" s="133" t="str">
        <f>IF('Inputs for Conserved Energy'!N39&lt;&gt;"",'Inputs for Conserved Energy'!N39,"")</f>
        <v/>
      </c>
      <c r="P50" s="123" t="str">
        <f>IF('Inputs for Conserved Energy'!O39&lt;&gt;"",'Inputs for Conserved Energy'!O39,"")</f>
        <v/>
      </c>
      <c r="Q50" s="122" t="str">
        <f>IF('Inputs for Conserved Energy'!P39&lt;&gt;"",'Inputs for Conserved Energy'!P39,"")</f>
        <v/>
      </c>
      <c r="R50" s="116" t="str">
        <f>IF('Inputs for Conserved Energy'!Q39&lt;&gt;"",'Inputs for Conserved Energy'!Q39,"")</f>
        <v/>
      </c>
      <c r="S50" s="153" t="str">
        <f>IF('Inputs for Conserved Energy'!R39&lt;&gt;"",'Inputs for Conserved Energy'!R39,"")</f>
        <v/>
      </c>
      <c r="T50" s="179" t="str">
        <f>IF('Inputs for Conserved Energy'!S39&lt;&gt;"",'Inputs for Conserved Energy'!S39,"")</f>
        <v/>
      </c>
      <c r="U50" s="138" t="str">
        <f>IF('Inputs for Conserved Energy'!T39&lt;&gt;"",'Inputs for Conserved Energy'!T39,"")</f>
        <v/>
      </c>
      <c r="V50" s="119" t="str">
        <f>IF('Inputs for Conserved Energy'!U39&lt;&gt;"",'Inputs for Conserved Energy'!U39,"")</f>
        <v/>
      </c>
      <c r="W50" s="185" t="str">
        <f t="shared" si="13"/>
        <v/>
      </c>
      <c r="X50" s="214">
        <f>IF(G50='Emission Factors'!$B$3,AB50,IF(G50='Emission Factors'!$B$4,'Emission Factors'!$C$4,IF(G50='Emission Factors'!$B$5,'Emission Factors'!$C$5,IF(G50='Emission Factors'!$B$6,'Emission Factors'!$C$6,IF(G50='Emission Factors'!$B$7,'Emission Factors'!$C$7,IF(G50='Emission Factors'!$B$8,'Emission Factors'!$C$8,IF(G50='Emission Factors'!$B$9,'Emission Factors'!$C$9,IF(G50='Emission Factors'!$B$10,'Emission Factors'!$C$10,IF(G50='Emission Factors'!$B$11,'Emission Factors'!$C$11,IF(G50='Emission Factors'!$B$12,'Emission Factors'!$C$12,IF(G50='Emission Factors'!$B$13,'Emission Factors'!$C$13,IF(G50='Emission Factors'!$B$14,'Emission Factors'!$C$14,0))))))))))))</f>
        <v>0</v>
      </c>
      <c r="Y50" s="216">
        <f>IF(H50='Emission Factors'!$B$3,AB50,IF(H50='Emission Factors'!$B$4,'Emission Factors'!$C$4,IF(H50='Emission Factors'!$B$5,'Emission Factors'!$C$5,IF(H50='Emission Factors'!$B$6,'Emission Factors'!$C$6,IF(H50='Emission Factors'!$B$7,'Emission Factors'!$C$7,IF(H50='Emission Factors'!$B$8,'Emission Factors'!$C$8,IF(H50='Emission Factors'!$B$9,'Emission Factors'!$C$9,IF(H50='Emission Factors'!$B$10,'Emission Factors'!$C$10,IF(H50='Emission Factors'!$B$11,'Emission Factors'!$C$11,IF(H50='Emission Factors'!$B$12,'Emission Factors'!$C$12,IF(H50='Emission Factors'!$B$13,'Emission Factors'!$C$13,IF(H50='Emission Factors'!$B$14,'Emission Factors'!$C$14,0))))))))))))</f>
        <v>0</v>
      </c>
      <c r="Z50" s="216" t="e">
        <f>IF(AND($G$12&lt;&gt;"",$G$14&lt;&gt;""),$G$12*AL50/T50,IF($I$12="AK",'Grid Emissions'!C29*0.000001,IF($I$12="DC",'Grid Emissions'!C36*0.000001,IF($I$12="HI",'Grid Emissions'!C40*0.000001,IF($I$12="PR",'Grid Emissions'!C68*0.000001,(VLOOKUP($I$12,'Grid Emission Forecast'!$B$4:$AF$52,MATCH(T50,'Grid Emission Forecast'!$B$4:$AF$4,0),FALSE)*0.000001)*(1-($O$12/100)))))))</f>
        <v>#N/A</v>
      </c>
      <c r="AA50" s="216" t="e">
        <f>IF($I$12="AK",'Grid Emissions'!C29*0.000001,IF($I$12="DC",'Grid Emissions'!C36*0.000001,IF($I$12="HI",'Grid Emissions'!C40*0.000001,IF($I$12="PR",'Grid Emissions'!C68*0.000001,(VLOOKUP($I$12,'Grid Emission Forecast'!$B$57:$AF$105,MATCH(T50,'Grid Emission Forecast'!$B$57:$AF$57,0),FALSE)*0.000001)*(1-($O$12/100))))))</f>
        <v>#N/A</v>
      </c>
      <c r="AB50" s="216" t="e">
        <f>IF($K$14=$DF$11,'Emission Factors'!$C$3,IF($K$14=$DF$12,Z50,IF($K$14=$DF$13,AA50,Z50)))</f>
        <v>#N/A</v>
      </c>
      <c r="AC50" s="217">
        <f>IF(I50='Emission Factors'!$B$3,AB50,IF(I50='Emission Factors'!$B$4,'Emission Factors'!$C$4,IF(I50='Emission Factors'!$B$5,'Emission Factors'!$C$5,IF(I50='Emission Factors'!$B$6,'Emission Factors'!$C$6,IF(I50='Emission Factors'!$B$7,'Emission Factors'!$C$7,IF(I50='Emission Factors'!$B$8,'Emission Factors'!$C$8,IF(I50='Emission Factors'!$B$9,'Emission Factors'!$C$9,IF(I50='Emission Factors'!$B$10,'Emission Factors'!$C$10,IF(I50='Emission Factors'!$B$11,'Emission Factors'!$C$11,IF(I50='Emission Factors'!$B$12,'Emission Factors'!$C$12,IF(I50='Emission Factors'!$B$13,'Emission Factors'!$C$13,IF(I50='Emission Factors'!$B$14,'Emission Factors'!$C$14,0))))))))))))</f>
        <v>0</v>
      </c>
      <c r="AD50" s="219" t="str">
        <f t="shared" si="14"/>
        <v/>
      </c>
      <c r="AE50" s="225" t="str">
        <f t="shared" si="10"/>
        <v/>
      </c>
      <c r="AF50" s="222">
        <f t="shared" si="1"/>
        <v>0</v>
      </c>
      <c r="AG50" s="120" t="e">
        <f t="shared" si="2"/>
        <v>#VALUE!</v>
      </c>
      <c r="AH50" s="120" t="e">
        <f t="shared" si="3"/>
        <v>#VALUE!</v>
      </c>
      <c r="AI50" s="120" t="e">
        <f t="shared" si="4"/>
        <v>#VALUE!</v>
      </c>
      <c r="AJ50" s="120" t="e">
        <f t="shared" si="5"/>
        <v>#VALUE!</v>
      </c>
      <c r="AK50" s="120" t="e">
        <f t="shared" si="6"/>
        <v>#VALUE!</v>
      </c>
      <c r="AL50" s="120" t="e">
        <f t="shared" si="7"/>
        <v>#VALUE!</v>
      </c>
      <c r="AM50" s="120" t="str">
        <f>IF('Inputs for Conserved Energy'!AA39&lt;&gt;"",('Inputs for Conserved Energy'!AA39+('Inputs for Avoided CO2'!AF50*'Inputs for Avoided CO2'!AK50)),"")</f>
        <v/>
      </c>
      <c r="AN50" s="190" t="str">
        <f t="shared" si="11"/>
        <v/>
      </c>
      <c r="AO50" s="194" t="str">
        <f>IF('Inputs for Conserved Energy'!AB39&lt;&gt;"",'Inputs for Conserved Energy'!AB39,"")</f>
        <v/>
      </c>
      <c r="AP50" s="190" t="str">
        <f>IF('Inputs for Conserved Energy'!AC39&lt;&gt;"",'Inputs for Conserved Energy'!AC39,"")</f>
        <v/>
      </c>
      <c r="AQ50" s="194" t="str">
        <f>IF('Inputs for Conserved Energy'!AD39&lt;&gt;"",'Inputs for Conserved Energy'!AD39,"")</f>
        <v/>
      </c>
      <c r="AR50" s="190" t="str">
        <f>IF('Inputs for Conserved Energy'!AE39&lt;&gt;"",'Inputs for Conserved Energy'!AE39,"")</f>
        <v/>
      </c>
    </row>
    <row r="51" spans="2:44" x14ac:dyDescent="0.35">
      <c r="B51" s="240"/>
      <c r="C51" s="49"/>
      <c r="D51" s="150" t="str">
        <f t="shared" si="15"/>
        <v/>
      </c>
      <c r="E51" s="167" t="str">
        <f>IF('Inputs for Conserved Energy'!E40&lt;&gt;"",'Inputs for Conserved Energy'!E40,"")</f>
        <v/>
      </c>
      <c r="F51" s="168"/>
      <c r="G51" s="122" t="str">
        <f>IF('Inputs for Conserved Energy'!F40&lt;&gt;"",'Inputs for Conserved Energy'!F40,"")</f>
        <v/>
      </c>
      <c r="H51" s="116" t="str">
        <f>IF('Inputs for Conserved Energy'!G40&lt;&gt;"",'Inputs for Conserved Energy'!G40,"")</f>
        <v/>
      </c>
      <c r="I51" s="123" t="str">
        <f>IF('Inputs for Conserved Energy'!H40&lt;&gt;"",'Inputs for Conserved Energy'!H40,"")</f>
        <v/>
      </c>
      <c r="J51" s="128" t="str">
        <f>IF('Inputs for Conserved Energy'!I40&lt;&gt;"",'Inputs for Conserved Energy'!I40,"")</f>
        <v/>
      </c>
      <c r="K51" s="117" t="str">
        <f>IF('Inputs for Conserved Energy'!J40&lt;&gt;"",'Inputs for Conserved Energy'!J40,"")</f>
        <v/>
      </c>
      <c r="L51" s="129" t="str">
        <f>IF('Inputs for Conserved Energy'!K40&lt;&gt;"",'Inputs for Conserved Energy'!K40,"")</f>
        <v/>
      </c>
      <c r="M51" s="128" t="str">
        <f>IF('Inputs for Conserved Energy'!L40&lt;&gt;"",'Inputs for Conserved Energy'!L40,"")</f>
        <v/>
      </c>
      <c r="N51" s="123" t="str">
        <f>IF('Inputs for Conserved Energy'!M40&lt;&gt;"",'Inputs for Conserved Energy'!M40,"")</f>
        <v/>
      </c>
      <c r="O51" s="133" t="str">
        <f>IF('Inputs for Conserved Energy'!N40&lt;&gt;"",'Inputs for Conserved Energy'!N40,"")</f>
        <v/>
      </c>
      <c r="P51" s="123" t="str">
        <f>IF('Inputs for Conserved Energy'!O40&lt;&gt;"",'Inputs for Conserved Energy'!O40,"")</f>
        <v/>
      </c>
      <c r="Q51" s="122" t="str">
        <f>IF('Inputs for Conserved Energy'!P40&lt;&gt;"",'Inputs for Conserved Energy'!P40,"")</f>
        <v/>
      </c>
      <c r="R51" s="116" t="str">
        <f>IF('Inputs for Conserved Energy'!Q40&lt;&gt;"",'Inputs for Conserved Energy'!Q40,"")</f>
        <v/>
      </c>
      <c r="S51" s="153" t="str">
        <f>IF('Inputs for Conserved Energy'!R40&lt;&gt;"",'Inputs for Conserved Energy'!R40,"")</f>
        <v/>
      </c>
      <c r="T51" s="179" t="str">
        <f>IF('Inputs for Conserved Energy'!S40&lt;&gt;"",'Inputs for Conserved Energy'!S40,"")</f>
        <v/>
      </c>
      <c r="U51" s="138" t="str">
        <f>IF('Inputs for Conserved Energy'!T40&lt;&gt;"",'Inputs for Conserved Energy'!T40,"")</f>
        <v/>
      </c>
      <c r="V51" s="119" t="str">
        <f>IF('Inputs for Conserved Energy'!U40&lt;&gt;"",'Inputs for Conserved Energy'!U40,"")</f>
        <v/>
      </c>
      <c r="W51" s="185" t="str">
        <f t="shared" si="13"/>
        <v/>
      </c>
      <c r="X51" s="214">
        <f>IF(G51='Emission Factors'!$B$3,AB51,IF(G51='Emission Factors'!$B$4,'Emission Factors'!$C$4,IF(G51='Emission Factors'!$B$5,'Emission Factors'!$C$5,IF(G51='Emission Factors'!$B$6,'Emission Factors'!$C$6,IF(G51='Emission Factors'!$B$7,'Emission Factors'!$C$7,IF(G51='Emission Factors'!$B$8,'Emission Factors'!$C$8,IF(G51='Emission Factors'!$B$9,'Emission Factors'!$C$9,IF(G51='Emission Factors'!$B$10,'Emission Factors'!$C$10,IF(G51='Emission Factors'!$B$11,'Emission Factors'!$C$11,IF(G51='Emission Factors'!$B$12,'Emission Factors'!$C$12,IF(G51='Emission Factors'!$B$13,'Emission Factors'!$C$13,IF(G51='Emission Factors'!$B$14,'Emission Factors'!$C$14,0))))))))))))</f>
        <v>0</v>
      </c>
      <c r="Y51" s="216">
        <f>IF(H51='Emission Factors'!$B$3,AB51,IF(H51='Emission Factors'!$B$4,'Emission Factors'!$C$4,IF(H51='Emission Factors'!$B$5,'Emission Factors'!$C$5,IF(H51='Emission Factors'!$B$6,'Emission Factors'!$C$6,IF(H51='Emission Factors'!$B$7,'Emission Factors'!$C$7,IF(H51='Emission Factors'!$B$8,'Emission Factors'!$C$8,IF(H51='Emission Factors'!$B$9,'Emission Factors'!$C$9,IF(H51='Emission Factors'!$B$10,'Emission Factors'!$C$10,IF(H51='Emission Factors'!$B$11,'Emission Factors'!$C$11,IF(H51='Emission Factors'!$B$12,'Emission Factors'!$C$12,IF(H51='Emission Factors'!$B$13,'Emission Factors'!$C$13,IF(H51='Emission Factors'!$B$14,'Emission Factors'!$C$14,0))))))))))))</f>
        <v>0</v>
      </c>
      <c r="Z51" s="216" t="e">
        <f>IF(AND($G$12&lt;&gt;"",$G$14&lt;&gt;""),$G$12*AL51/T51,IF($I$12="AK",'Grid Emissions'!C30*0.000001,IF($I$12="DC",'Grid Emissions'!C37*0.000001,IF($I$12="HI",'Grid Emissions'!C41*0.000001,IF($I$12="PR",'Grid Emissions'!C69*0.000001,(VLOOKUP($I$12,'Grid Emission Forecast'!$B$4:$AF$52,MATCH(T51,'Grid Emission Forecast'!$B$4:$AF$4,0),FALSE)*0.000001)*(1-($O$12/100)))))))</f>
        <v>#N/A</v>
      </c>
      <c r="AA51" s="216" t="e">
        <f>IF($I$12="AK",'Grid Emissions'!C30*0.000001,IF($I$12="DC",'Grid Emissions'!C37*0.000001,IF($I$12="HI",'Grid Emissions'!C41*0.000001,IF($I$12="PR",'Grid Emissions'!C69*0.000001,(VLOOKUP($I$12,'Grid Emission Forecast'!$B$57:$AF$105,MATCH(T51,'Grid Emission Forecast'!$B$57:$AF$57,0),FALSE)*0.000001)*(1-($O$12/100))))))</f>
        <v>#N/A</v>
      </c>
      <c r="AB51" s="216" t="e">
        <f>IF($K$14=$DF$11,'Emission Factors'!$C$3,IF($K$14=$DF$12,Z51,IF($K$14=$DF$13,AA51,Z51)))</f>
        <v>#N/A</v>
      </c>
      <c r="AC51" s="217">
        <f>IF(I51='Emission Factors'!$B$3,AB51,IF(I51='Emission Factors'!$B$4,'Emission Factors'!$C$4,IF(I51='Emission Factors'!$B$5,'Emission Factors'!$C$5,IF(I51='Emission Factors'!$B$6,'Emission Factors'!$C$6,IF(I51='Emission Factors'!$B$7,'Emission Factors'!$C$7,IF(I51='Emission Factors'!$B$8,'Emission Factors'!$C$8,IF(I51='Emission Factors'!$B$9,'Emission Factors'!$C$9,IF(I51='Emission Factors'!$B$10,'Emission Factors'!$C$10,IF(I51='Emission Factors'!$B$11,'Emission Factors'!$C$11,IF(I51='Emission Factors'!$B$12,'Emission Factors'!$C$12,IF(I51='Emission Factors'!$B$13,'Emission Factors'!$C$13,IF(I51='Emission Factors'!$B$14,'Emission Factors'!$C$14,0))))))))))))</f>
        <v>0</v>
      </c>
      <c r="AD51" s="219" t="str">
        <f t="shared" si="14"/>
        <v/>
      </c>
      <c r="AE51" s="225" t="str">
        <f t="shared" si="10"/>
        <v/>
      </c>
      <c r="AF51" s="222">
        <f t="shared" si="1"/>
        <v>0</v>
      </c>
      <c r="AG51" s="120" t="e">
        <f t="shared" si="2"/>
        <v>#VALUE!</v>
      </c>
      <c r="AH51" s="120" t="e">
        <f t="shared" si="3"/>
        <v>#VALUE!</v>
      </c>
      <c r="AI51" s="120" t="e">
        <f t="shared" si="4"/>
        <v>#VALUE!</v>
      </c>
      <c r="AJ51" s="120" t="e">
        <f t="shared" si="5"/>
        <v>#VALUE!</v>
      </c>
      <c r="AK51" s="120" t="e">
        <f t="shared" si="6"/>
        <v>#VALUE!</v>
      </c>
      <c r="AL51" s="120" t="e">
        <f t="shared" si="7"/>
        <v>#VALUE!</v>
      </c>
      <c r="AM51" s="120" t="str">
        <f>IF('Inputs for Conserved Energy'!AA40&lt;&gt;"",('Inputs for Conserved Energy'!AA40+('Inputs for Avoided CO2'!AF51*'Inputs for Avoided CO2'!AK51)),"")</f>
        <v/>
      </c>
      <c r="AN51" s="190" t="str">
        <f t="shared" si="11"/>
        <v/>
      </c>
      <c r="AO51" s="194" t="str">
        <f>IF('Inputs for Conserved Energy'!AB40&lt;&gt;"",'Inputs for Conserved Energy'!AB40,"")</f>
        <v/>
      </c>
      <c r="AP51" s="190" t="str">
        <f>IF('Inputs for Conserved Energy'!AC40&lt;&gt;"",'Inputs for Conserved Energy'!AC40,"")</f>
        <v/>
      </c>
      <c r="AQ51" s="194" t="str">
        <f>IF('Inputs for Conserved Energy'!AD40&lt;&gt;"",'Inputs for Conserved Energy'!AD40,"")</f>
        <v/>
      </c>
      <c r="AR51" s="190" t="str">
        <f>IF('Inputs for Conserved Energy'!AE40&lt;&gt;"",'Inputs for Conserved Energy'!AE40,"")</f>
        <v/>
      </c>
    </row>
    <row r="52" spans="2:44" x14ac:dyDescent="0.35">
      <c r="B52" s="240"/>
      <c r="C52" s="49"/>
      <c r="D52" s="150" t="str">
        <f t="shared" si="15"/>
        <v/>
      </c>
      <c r="E52" s="167" t="str">
        <f>IF('Inputs for Conserved Energy'!E41&lt;&gt;"",'Inputs for Conserved Energy'!E41,"")</f>
        <v/>
      </c>
      <c r="F52" s="168"/>
      <c r="G52" s="122" t="str">
        <f>IF('Inputs for Conserved Energy'!F41&lt;&gt;"",'Inputs for Conserved Energy'!F41,"")</f>
        <v/>
      </c>
      <c r="H52" s="116" t="str">
        <f>IF('Inputs for Conserved Energy'!G41&lt;&gt;"",'Inputs for Conserved Energy'!G41,"")</f>
        <v/>
      </c>
      <c r="I52" s="123" t="str">
        <f>IF('Inputs for Conserved Energy'!H41&lt;&gt;"",'Inputs for Conserved Energy'!H41,"")</f>
        <v/>
      </c>
      <c r="J52" s="128" t="str">
        <f>IF('Inputs for Conserved Energy'!I41&lt;&gt;"",'Inputs for Conserved Energy'!I41,"")</f>
        <v/>
      </c>
      <c r="K52" s="117" t="str">
        <f>IF('Inputs for Conserved Energy'!J41&lt;&gt;"",'Inputs for Conserved Energy'!J41,"")</f>
        <v/>
      </c>
      <c r="L52" s="129" t="str">
        <f>IF('Inputs for Conserved Energy'!K41&lt;&gt;"",'Inputs for Conserved Energy'!K41,"")</f>
        <v/>
      </c>
      <c r="M52" s="128" t="str">
        <f>IF('Inputs for Conserved Energy'!L41&lt;&gt;"",'Inputs for Conserved Energy'!L41,"")</f>
        <v/>
      </c>
      <c r="N52" s="123" t="str">
        <f>IF('Inputs for Conserved Energy'!M41&lt;&gt;"",'Inputs for Conserved Energy'!M41,"")</f>
        <v/>
      </c>
      <c r="O52" s="133" t="str">
        <f>IF('Inputs for Conserved Energy'!N41&lt;&gt;"",'Inputs for Conserved Energy'!N41,"")</f>
        <v/>
      </c>
      <c r="P52" s="123" t="str">
        <f>IF('Inputs for Conserved Energy'!O41&lt;&gt;"",'Inputs for Conserved Energy'!O41,"")</f>
        <v/>
      </c>
      <c r="Q52" s="122" t="str">
        <f>IF('Inputs for Conserved Energy'!P41&lt;&gt;"",'Inputs for Conserved Energy'!P41,"")</f>
        <v/>
      </c>
      <c r="R52" s="116" t="str">
        <f>IF('Inputs for Conserved Energy'!Q41&lt;&gt;"",'Inputs for Conserved Energy'!Q41,"")</f>
        <v/>
      </c>
      <c r="S52" s="153" t="str">
        <f>IF('Inputs for Conserved Energy'!R41&lt;&gt;"",'Inputs for Conserved Energy'!R41,"")</f>
        <v/>
      </c>
      <c r="T52" s="179" t="str">
        <f>IF('Inputs for Conserved Energy'!S41&lt;&gt;"",'Inputs for Conserved Energy'!S41,"")</f>
        <v/>
      </c>
      <c r="U52" s="138" t="str">
        <f>IF('Inputs for Conserved Energy'!T41&lt;&gt;"",'Inputs for Conserved Energy'!T41,"")</f>
        <v/>
      </c>
      <c r="V52" s="119" t="str">
        <f>IF('Inputs for Conserved Energy'!U41&lt;&gt;"",'Inputs for Conserved Energy'!U41,"")</f>
        <v/>
      </c>
      <c r="W52" s="185" t="str">
        <f t="shared" si="13"/>
        <v/>
      </c>
      <c r="X52" s="214">
        <f>IF(G52='Emission Factors'!$B$3,AB52,IF(G52='Emission Factors'!$B$4,'Emission Factors'!$C$4,IF(G52='Emission Factors'!$B$5,'Emission Factors'!$C$5,IF(G52='Emission Factors'!$B$6,'Emission Factors'!$C$6,IF(G52='Emission Factors'!$B$7,'Emission Factors'!$C$7,IF(G52='Emission Factors'!$B$8,'Emission Factors'!$C$8,IF(G52='Emission Factors'!$B$9,'Emission Factors'!$C$9,IF(G52='Emission Factors'!$B$10,'Emission Factors'!$C$10,IF(G52='Emission Factors'!$B$11,'Emission Factors'!$C$11,IF(G52='Emission Factors'!$B$12,'Emission Factors'!$C$12,IF(G52='Emission Factors'!$B$13,'Emission Factors'!$C$13,IF(G52='Emission Factors'!$B$14,'Emission Factors'!$C$14,0))))))))))))</f>
        <v>0</v>
      </c>
      <c r="Y52" s="216">
        <f>IF(H52='Emission Factors'!$B$3,AB52,IF(H52='Emission Factors'!$B$4,'Emission Factors'!$C$4,IF(H52='Emission Factors'!$B$5,'Emission Factors'!$C$5,IF(H52='Emission Factors'!$B$6,'Emission Factors'!$C$6,IF(H52='Emission Factors'!$B$7,'Emission Factors'!$C$7,IF(H52='Emission Factors'!$B$8,'Emission Factors'!$C$8,IF(H52='Emission Factors'!$B$9,'Emission Factors'!$C$9,IF(H52='Emission Factors'!$B$10,'Emission Factors'!$C$10,IF(H52='Emission Factors'!$B$11,'Emission Factors'!$C$11,IF(H52='Emission Factors'!$B$12,'Emission Factors'!$C$12,IF(H52='Emission Factors'!$B$13,'Emission Factors'!$C$13,IF(H52='Emission Factors'!$B$14,'Emission Factors'!$C$14,0))))))))))))</f>
        <v>0</v>
      </c>
      <c r="Z52" s="216" t="e">
        <f>IF(AND($G$12&lt;&gt;"",$G$14&lt;&gt;""),$G$12*AL52/T52,IF($I$12="AK",'Grid Emissions'!C31*0.000001,IF($I$12="DC",'Grid Emissions'!C38*0.000001,IF($I$12="HI",'Grid Emissions'!C42*0.000001,IF($I$12="PR",'Grid Emissions'!C70*0.000001,(VLOOKUP($I$12,'Grid Emission Forecast'!$B$4:$AF$52,MATCH(T52,'Grid Emission Forecast'!$B$4:$AF$4,0),FALSE)*0.000001)*(1-($O$12/100)))))))</f>
        <v>#N/A</v>
      </c>
      <c r="AA52" s="216" t="e">
        <f>IF($I$12="AK",'Grid Emissions'!C31*0.000001,IF($I$12="DC",'Grid Emissions'!C38*0.000001,IF($I$12="HI",'Grid Emissions'!C42*0.000001,IF($I$12="PR",'Grid Emissions'!C70*0.000001,(VLOOKUP($I$12,'Grid Emission Forecast'!$B$57:$AF$105,MATCH(T52,'Grid Emission Forecast'!$B$57:$AF$57,0),FALSE)*0.000001)*(1-($O$12/100))))))</f>
        <v>#N/A</v>
      </c>
      <c r="AB52" s="216" t="e">
        <f>IF($K$14=$DF$11,'Emission Factors'!$C$3,IF($K$14=$DF$12,Z52,IF($K$14=$DF$13,AA52,Z52)))</f>
        <v>#N/A</v>
      </c>
      <c r="AC52" s="217">
        <f>IF(I52='Emission Factors'!$B$3,AB52,IF(I52='Emission Factors'!$B$4,'Emission Factors'!$C$4,IF(I52='Emission Factors'!$B$5,'Emission Factors'!$C$5,IF(I52='Emission Factors'!$B$6,'Emission Factors'!$C$6,IF(I52='Emission Factors'!$B$7,'Emission Factors'!$C$7,IF(I52='Emission Factors'!$B$8,'Emission Factors'!$C$8,IF(I52='Emission Factors'!$B$9,'Emission Factors'!$C$9,IF(I52='Emission Factors'!$B$10,'Emission Factors'!$C$10,IF(I52='Emission Factors'!$B$11,'Emission Factors'!$C$11,IF(I52='Emission Factors'!$B$12,'Emission Factors'!$C$12,IF(I52='Emission Factors'!$B$13,'Emission Factors'!$C$13,IF(I52='Emission Factors'!$B$14,'Emission Factors'!$C$14,0))))))))))))</f>
        <v>0</v>
      </c>
      <c r="AD52" s="219" t="str">
        <f t="shared" si="14"/>
        <v/>
      </c>
      <c r="AE52" s="225" t="str">
        <f t="shared" si="10"/>
        <v/>
      </c>
      <c r="AF52" s="222">
        <f t="shared" si="1"/>
        <v>0</v>
      </c>
      <c r="AG52" s="120" t="e">
        <f t="shared" si="2"/>
        <v>#VALUE!</v>
      </c>
      <c r="AH52" s="120" t="e">
        <f t="shared" si="3"/>
        <v>#VALUE!</v>
      </c>
      <c r="AI52" s="120" t="e">
        <f t="shared" si="4"/>
        <v>#VALUE!</v>
      </c>
      <c r="AJ52" s="120" t="e">
        <f t="shared" si="5"/>
        <v>#VALUE!</v>
      </c>
      <c r="AK52" s="120" t="e">
        <f t="shared" si="6"/>
        <v>#VALUE!</v>
      </c>
      <c r="AL52" s="120" t="e">
        <f t="shared" si="7"/>
        <v>#VALUE!</v>
      </c>
      <c r="AM52" s="120" t="str">
        <f>IF('Inputs for Conserved Energy'!AA41&lt;&gt;"",('Inputs for Conserved Energy'!AA41+('Inputs for Avoided CO2'!AF52*'Inputs for Avoided CO2'!AK52)),"")</f>
        <v/>
      </c>
      <c r="AN52" s="190" t="str">
        <f t="shared" si="11"/>
        <v/>
      </c>
      <c r="AO52" s="194" t="str">
        <f>IF('Inputs for Conserved Energy'!AB41&lt;&gt;"",'Inputs for Conserved Energy'!AB41,"")</f>
        <v/>
      </c>
      <c r="AP52" s="190" t="str">
        <f>IF('Inputs for Conserved Energy'!AC41&lt;&gt;"",'Inputs for Conserved Energy'!AC41,"")</f>
        <v/>
      </c>
      <c r="AQ52" s="194" t="str">
        <f>IF('Inputs for Conserved Energy'!AD41&lt;&gt;"",'Inputs for Conserved Energy'!AD41,"")</f>
        <v/>
      </c>
      <c r="AR52" s="190" t="str">
        <f>IF('Inputs for Conserved Energy'!AE41&lt;&gt;"",'Inputs for Conserved Energy'!AE41,"")</f>
        <v/>
      </c>
    </row>
    <row r="53" spans="2:44" x14ac:dyDescent="0.35">
      <c r="B53" s="240"/>
      <c r="C53" s="49"/>
      <c r="D53" s="150" t="str">
        <f t="shared" si="15"/>
        <v/>
      </c>
      <c r="E53" s="167" t="str">
        <f>IF('Inputs for Conserved Energy'!E42&lt;&gt;"",'Inputs for Conserved Energy'!E42,"")</f>
        <v/>
      </c>
      <c r="F53" s="168"/>
      <c r="G53" s="122" t="str">
        <f>IF('Inputs for Conserved Energy'!F42&lt;&gt;"",'Inputs for Conserved Energy'!F42,"")</f>
        <v/>
      </c>
      <c r="H53" s="116" t="str">
        <f>IF('Inputs for Conserved Energy'!G42&lt;&gt;"",'Inputs for Conserved Energy'!G42,"")</f>
        <v/>
      </c>
      <c r="I53" s="123" t="str">
        <f>IF('Inputs for Conserved Energy'!H42&lt;&gt;"",'Inputs for Conserved Energy'!H42,"")</f>
        <v/>
      </c>
      <c r="J53" s="128" t="str">
        <f>IF('Inputs for Conserved Energy'!I42&lt;&gt;"",'Inputs for Conserved Energy'!I42,"")</f>
        <v/>
      </c>
      <c r="K53" s="117" t="str">
        <f>IF('Inputs for Conserved Energy'!J42&lt;&gt;"",'Inputs for Conserved Energy'!J42,"")</f>
        <v/>
      </c>
      <c r="L53" s="129" t="str">
        <f>IF('Inputs for Conserved Energy'!K42&lt;&gt;"",'Inputs for Conserved Energy'!K42,"")</f>
        <v/>
      </c>
      <c r="M53" s="128" t="str">
        <f>IF('Inputs for Conserved Energy'!L42&lt;&gt;"",'Inputs for Conserved Energy'!L42,"")</f>
        <v/>
      </c>
      <c r="N53" s="123" t="str">
        <f>IF('Inputs for Conserved Energy'!M42&lt;&gt;"",'Inputs for Conserved Energy'!M42,"")</f>
        <v/>
      </c>
      <c r="O53" s="133" t="str">
        <f>IF('Inputs for Conserved Energy'!N42&lt;&gt;"",'Inputs for Conserved Energy'!N42,"")</f>
        <v/>
      </c>
      <c r="P53" s="123" t="str">
        <f>IF('Inputs for Conserved Energy'!O42&lt;&gt;"",'Inputs for Conserved Energy'!O42,"")</f>
        <v/>
      </c>
      <c r="Q53" s="122" t="str">
        <f>IF('Inputs for Conserved Energy'!P42&lt;&gt;"",'Inputs for Conserved Energy'!P42,"")</f>
        <v/>
      </c>
      <c r="R53" s="116" t="str">
        <f>IF('Inputs for Conserved Energy'!Q42&lt;&gt;"",'Inputs for Conserved Energy'!Q42,"")</f>
        <v/>
      </c>
      <c r="S53" s="153" t="str">
        <f>IF('Inputs for Conserved Energy'!R42&lt;&gt;"",'Inputs for Conserved Energy'!R42,"")</f>
        <v/>
      </c>
      <c r="T53" s="179" t="str">
        <f>IF('Inputs for Conserved Energy'!S42&lt;&gt;"",'Inputs for Conserved Energy'!S42,"")</f>
        <v/>
      </c>
      <c r="U53" s="138" t="str">
        <f>IF('Inputs for Conserved Energy'!T42&lt;&gt;"",'Inputs for Conserved Energy'!T42,"")</f>
        <v/>
      </c>
      <c r="V53" s="119" t="str">
        <f>IF('Inputs for Conserved Energy'!U42&lt;&gt;"",'Inputs for Conserved Energy'!U42,"")</f>
        <v/>
      </c>
      <c r="W53" s="185" t="str">
        <f t="shared" si="13"/>
        <v/>
      </c>
      <c r="X53" s="214">
        <f>IF(G53='Emission Factors'!$B$3,AB53,IF(G53='Emission Factors'!$B$4,'Emission Factors'!$C$4,IF(G53='Emission Factors'!$B$5,'Emission Factors'!$C$5,IF(G53='Emission Factors'!$B$6,'Emission Factors'!$C$6,IF(G53='Emission Factors'!$B$7,'Emission Factors'!$C$7,IF(G53='Emission Factors'!$B$8,'Emission Factors'!$C$8,IF(G53='Emission Factors'!$B$9,'Emission Factors'!$C$9,IF(G53='Emission Factors'!$B$10,'Emission Factors'!$C$10,IF(G53='Emission Factors'!$B$11,'Emission Factors'!$C$11,IF(G53='Emission Factors'!$B$12,'Emission Factors'!$C$12,IF(G53='Emission Factors'!$B$13,'Emission Factors'!$C$13,IF(G53='Emission Factors'!$B$14,'Emission Factors'!$C$14,0))))))))))))</f>
        <v>0</v>
      </c>
      <c r="Y53" s="216">
        <f>IF(H53='Emission Factors'!$B$3,AB53,IF(H53='Emission Factors'!$B$4,'Emission Factors'!$C$4,IF(H53='Emission Factors'!$B$5,'Emission Factors'!$C$5,IF(H53='Emission Factors'!$B$6,'Emission Factors'!$C$6,IF(H53='Emission Factors'!$B$7,'Emission Factors'!$C$7,IF(H53='Emission Factors'!$B$8,'Emission Factors'!$C$8,IF(H53='Emission Factors'!$B$9,'Emission Factors'!$C$9,IF(H53='Emission Factors'!$B$10,'Emission Factors'!$C$10,IF(H53='Emission Factors'!$B$11,'Emission Factors'!$C$11,IF(H53='Emission Factors'!$B$12,'Emission Factors'!$C$12,IF(H53='Emission Factors'!$B$13,'Emission Factors'!$C$13,IF(H53='Emission Factors'!$B$14,'Emission Factors'!$C$14,0))))))))))))</f>
        <v>0</v>
      </c>
      <c r="Z53" s="216" t="e">
        <f>IF(AND($G$12&lt;&gt;"",$G$14&lt;&gt;""),$G$12*AL53/T53,IF($I$12="AK",'Grid Emissions'!C32*0.000001,IF($I$12="DC",'Grid Emissions'!C39*0.000001,IF($I$12="HI",'Grid Emissions'!C43*0.000001,IF($I$12="PR",'Grid Emissions'!C71*0.000001,(VLOOKUP($I$12,'Grid Emission Forecast'!$B$4:$AF$52,MATCH(T53,'Grid Emission Forecast'!$B$4:$AF$4,0),FALSE)*0.000001)*(1-($O$12/100)))))))</f>
        <v>#N/A</v>
      </c>
      <c r="AA53" s="216" t="e">
        <f>IF($I$12="AK",'Grid Emissions'!C32*0.000001,IF($I$12="DC",'Grid Emissions'!C39*0.000001,IF($I$12="HI",'Grid Emissions'!C43*0.000001,IF($I$12="PR",'Grid Emissions'!C71*0.000001,(VLOOKUP($I$12,'Grid Emission Forecast'!$B$57:$AF$105,MATCH(T53,'Grid Emission Forecast'!$B$57:$AF$57,0),FALSE)*0.000001)*(1-($O$12/100))))))</f>
        <v>#N/A</v>
      </c>
      <c r="AB53" s="216" t="e">
        <f>IF($K$14=$DF$11,'Emission Factors'!$C$3,IF($K$14=$DF$12,Z53,IF($K$14=$DF$13,AA53,Z53)))</f>
        <v>#N/A</v>
      </c>
      <c r="AC53" s="217">
        <f>IF(I53='Emission Factors'!$B$3,AB53,IF(I53='Emission Factors'!$B$4,'Emission Factors'!$C$4,IF(I53='Emission Factors'!$B$5,'Emission Factors'!$C$5,IF(I53='Emission Factors'!$B$6,'Emission Factors'!$C$6,IF(I53='Emission Factors'!$B$7,'Emission Factors'!$C$7,IF(I53='Emission Factors'!$B$8,'Emission Factors'!$C$8,IF(I53='Emission Factors'!$B$9,'Emission Factors'!$C$9,IF(I53='Emission Factors'!$B$10,'Emission Factors'!$C$10,IF(I53='Emission Factors'!$B$11,'Emission Factors'!$C$11,IF(I53='Emission Factors'!$B$12,'Emission Factors'!$C$12,IF(I53='Emission Factors'!$B$13,'Emission Factors'!$C$13,IF(I53='Emission Factors'!$B$14,'Emission Factors'!$C$14,0))))))))))))</f>
        <v>0</v>
      </c>
      <c r="AD53" s="219" t="str">
        <f t="shared" si="14"/>
        <v/>
      </c>
      <c r="AE53" s="225" t="str">
        <f t="shared" si="10"/>
        <v/>
      </c>
      <c r="AF53" s="222">
        <f t="shared" si="1"/>
        <v>0</v>
      </c>
      <c r="AG53" s="120" t="e">
        <f t="shared" si="2"/>
        <v>#VALUE!</v>
      </c>
      <c r="AH53" s="120" t="e">
        <f t="shared" si="3"/>
        <v>#VALUE!</v>
      </c>
      <c r="AI53" s="120" t="e">
        <f t="shared" si="4"/>
        <v>#VALUE!</v>
      </c>
      <c r="AJ53" s="120" t="e">
        <f t="shared" si="5"/>
        <v>#VALUE!</v>
      </c>
      <c r="AK53" s="120" t="e">
        <f t="shared" si="6"/>
        <v>#VALUE!</v>
      </c>
      <c r="AL53" s="120" t="e">
        <f t="shared" si="7"/>
        <v>#VALUE!</v>
      </c>
      <c r="AM53" s="120" t="str">
        <f>IF('Inputs for Conserved Energy'!AA42&lt;&gt;"",('Inputs for Conserved Energy'!AA42+('Inputs for Avoided CO2'!AF53*'Inputs for Avoided CO2'!AK53)),"")</f>
        <v/>
      </c>
      <c r="AN53" s="190" t="str">
        <f t="shared" si="11"/>
        <v/>
      </c>
      <c r="AO53" s="194" t="str">
        <f>IF('Inputs for Conserved Energy'!AB42&lt;&gt;"",'Inputs for Conserved Energy'!AB42,"")</f>
        <v/>
      </c>
      <c r="AP53" s="190" t="str">
        <f>IF('Inputs for Conserved Energy'!AC42&lt;&gt;"",'Inputs for Conserved Energy'!AC42,"")</f>
        <v/>
      </c>
      <c r="AQ53" s="194" t="str">
        <f>IF('Inputs for Conserved Energy'!AD42&lt;&gt;"",'Inputs for Conserved Energy'!AD42,"")</f>
        <v/>
      </c>
      <c r="AR53" s="190" t="str">
        <f>IF('Inputs for Conserved Energy'!AE42&lt;&gt;"",'Inputs for Conserved Energy'!AE42,"")</f>
        <v/>
      </c>
    </row>
    <row r="54" spans="2:44" x14ac:dyDescent="0.35">
      <c r="B54" s="240"/>
      <c r="C54" s="49"/>
      <c r="D54" s="150" t="str">
        <f t="shared" si="15"/>
        <v/>
      </c>
      <c r="E54" s="167" t="str">
        <f>IF('Inputs for Conserved Energy'!E43&lt;&gt;"",'Inputs for Conserved Energy'!E43,"")</f>
        <v/>
      </c>
      <c r="F54" s="168"/>
      <c r="G54" s="122" t="str">
        <f>IF('Inputs for Conserved Energy'!F43&lt;&gt;"",'Inputs for Conserved Energy'!F43,"")</f>
        <v/>
      </c>
      <c r="H54" s="116" t="str">
        <f>IF('Inputs for Conserved Energy'!G43&lt;&gt;"",'Inputs for Conserved Energy'!G43,"")</f>
        <v/>
      </c>
      <c r="I54" s="123" t="str">
        <f>IF('Inputs for Conserved Energy'!H43&lt;&gt;"",'Inputs for Conserved Energy'!H43,"")</f>
        <v/>
      </c>
      <c r="J54" s="128" t="str">
        <f>IF('Inputs for Conserved Energy'!I43&lt;&gt;"",'Inputs for Conserved Energy'!I43,"")</f>
        <v/>
      </c>
      <c r="K54" s="117" t="str">
        <f>IF('Inputs for Conserved Energy'!J43&lt;&gt;"",'Inputs for Conserved Energy'!J43,"")</f>
        <v/>
      </c>
      <c r="L54" s="129" t="str">
        <f>IF('Inputs for Conserved Energy'!K43&lt;&gt;"",'Inputs for Conserved Energy'!K43,"")</f>
        <v/>
      </c>
      <c r="M54" s="128" t="str">
        <f>IF('Inputs for Conserved Energy'!L43&lt;&gt;"",'Inputs for Conserved Energy'!L43,"")</f>
        <v/>
      </c>
      <c r="N54" s="123" t="str">
        <f>IF('Inputs for Conserved Energy'!M43&lt;&gt;"",'Inputs for Conserved Energy'!M43,"")</f>
        <v/>
      </c>
      <c r="O54" s="133" t="str">
        <f>IF('Inputs for Conserved Energy'!N43&lt;&gt;"",'Inputs for Conserved Energy'!N43,"")</f>
        <v/>
      </c>
      <c r="P54" s="123" t="str">
        <f>IF('Inputs for Conserved Energy'!O43&lt;&gt;"",'Inputs for Conserved Energy'!O43,"")</f>
        <v/>
      </c>
      <c r="Q54" s="122" t="str">
        <f>IF('Inputs for Conserved Energy'!P43&lt;&gt;"",'Inputs for Conserved Energy'!P43,"")</f>
        <v/>
      </c>
      <c r="R54" s="116" t="str">
        <f>IF('Inputs for Conserved Energy'!Q43&lt;&gt;"",'Inputs for Conserved Energy'!Q43,"")</f>
        <v/>
      </c>
      <c r="S54" s="153" t="str">
        <f>IF('Inputs for Conserved Energy'!R43&lt;&gt;"",'Inputs for Conserved Energy'!R43,"")</f>
        <v/>
      </c>
      <c r="T54" s="179" t="str">
        <f>IF('Inputs for Conserved Energy'!S43&lt;&gt;"",'Inputs for Conserved Energy'!S43,"")</f>
        <v/>
      </c>
      <c r="U54" s="138" t="str">
        <f>IF('Inputs for Conserved Energy'!T43&lt;&gt;"",'Inputs for Conserved Energy'!T43,"")</f>
        <v/>
      </c>
      <c r="V54" s="119" t="str">
        <f>IF('Inputs for Conserved Energy'!U43&lt;&gt;"",'Inputs for Conserved Energy'!U43,"")</f>
        <v/>
      </c>
      <c r="W54" s="185" t="str">
        <f t="shared" si="13"/>
        <v/>
      </c>
      <c r="X54" s="214">
        <f>IF(G54='Emission Factors'!$B$3,AB54,IF(G54='Emission Factors'!$B$4,'Emission Factors'!$C$4,IF(G54='Emission Factors'!$B$5,'Emission Factors'!$C$5,IF(G54='Emission Factors'!$B$6,'Emission Factors'!$C$6,IF(G54='Emission Factors'!$B$7,'Emission Factors'!$C$7,IF(G54='Emission Factors'!$B$8,'Emission Factors'!$C$8,IF(G54='Emission Factors'!$B$9,'Emission Factors'!$C$9,IF(G54='Emission Factors'!$B$10,'Emission Factors'!$C$10,IF(G54='Emission Factors'!$B$11,'Emission Factors'!$C$11,IF(G54='Emission Factors'!$B$12,'Emission Factors'!$C$12,IF(G54='Emission Factors'!$B$13,'Emission Factors'!$C$13,IF(G54='Emission Factors'!$B$14,'Emission Factors'!$C$14,0))))))))))))</f>
        <v>0</v>
      </c>
      <c r="Y54" s="216">
        <f>IF(H54='Emission Factors'!$B$3,AB54,IF(H54='Emission Factors'!$B$4,'Emission Factors'!$C$4,IF(H54='Emission Factors'!$B$5,'Emission Factors'!$C$5,IF(H54='Emission Factors'!$B$6,'Emission Factors'!$C$6,IF(H54='Emission Factors'!$B$7,'Emission Factors'!$C$7,IF(H54='Emission Factors'!$B$8,'Emission Factors'!$C$8,IF(H54='Emission Factors'!$B$9,'Emission Factors'!$C$9,IF(H54='Emission Factors'!$B$10,'Emission Factors'!$C$10,IF(H54='Emission Factors'!$B$11,'Emission Factors'!$C$11,IF(H54='Emission Factors'!$B$12,'Emission Factors'!$C$12,IF(H54='Emission Factors'!$B$13,'Emission Factors'!$C$13,IF(H54='Emission Factors'!$B$14,'Emission Factors'!$C$14,0))))))))))))</f>
        <v>0</v>
      </c>
      <c r="Z54" s="216" t="e">
        <f>IF(AND($G$12&lt;&gt;"",$G$14&lt;&gt;""),$G$12*AL54/T54,IF($I$12="AK",'Grid Emissions'!C33*0.000001,IF($I$12="DC",'Grid Emissions'!C40*0.000001,IF($I$12="HI",'Grid Emissions'!C44*0.000001,IF($I$12="PR",'Grid Emissions'!C72*0.000001,(VLOOKUP($I$12,'Grid Emission Forecast'!$B$4:$AF$52,MATCH(T54,'Grid Emission Forecast'!$B$4:$AF$4,0),FALSE)*0.000001)*(1-($O$12/100)))))))</f>
        <v>#N/A</v>
      </c>
      <c r="AA54" s="216" t="e">
        <f>IF($I$12="AK",'Grid Emissions'!C33*0.000001,IF($I$12="DC",'Grid Emissions'!C40*0.000001,IF($I$12="HI",'Grid Emissions'!C44*0.000001,IF($I$12="PR",'Grid Emissions'!C72*0.000001,(VLOOKUP($I$12,'Grid Emission Forecast'!$B$57:$AF$105,MATCH(T54,'Grid Emission Forecast'!$B$57:$AF$57,0),FALSE)*0.000001)*(1-($O$12/100))))))</f>
        <v>#N/A</v>
      </c>
      <c r="AB54" s="216" t="e">
        <f>IF($K$14=$DF$11,'Emission Factors'!$C$3,IF($K$14=$DF$12,Z54,IF($K$14=$DF$13,AA54,Z54)))</f>
        <v>#N/A</v>
      </c>
      <c r="AC54" s="217">
        <f>IF(I54='Emission Factors'!$B$3,AB54,IF(I54='Emission Factors'!$B$4,'Emission Factors'!$C$4,IF(I54='Emission Factors'!$B$5,'Emission Factors'!$C$5,IF(I54='Emission Factors'!$B$6,'Emission Factors'!$C$6,IF(I54='Emission Factors'!$B$7,'Emission Factors'!$C$7,IF(I54='Emission Factors'!$B$8,'Emission Factors'!$C$8,IF(I54='Emission Factors'!$B$9,'Emission Factors'!$C$9,IF(I54='Emission Factors'!$B$10,'Emission Factors'!$C$10,IF(I54='Emission Factors'!$B$11,'Emission Factors'!$C$11,IF(I54='Emission Factors'!$B$12,'Emission Factors'!$C$12,IF(I54='Emission Factors'!$B$13,'Emission Factors'!$C$13,IF(I54='Emission Factors'!$B$14,'Emission Factors'!$C$14,0))))))))))))</f>
        <v>0</v>
      </c>
      <c r="AD54" s="219" t="str">
        <f t="shared" si="14"/>
        <v/>
      </c>
      <c r="AE54" s="225" t="str">
        <f t="shared" si="10"/>
        <v/>
      </c>
      <c r="AF54" s="222">
        <f t="shared" si="1"/>
        <v>0</v>
      </c>
      <c r="AG54" s="120" t="e">
        <f t="shared" si="2"/>
        <v>#VALUE!</v>
      </c>
      <c r="AH54" s="120" t="e">
        <f t="shared" si="3"/>
        <v>#VALUE!</v>
      </c>
      <c r="AI54" s="120" t="e">
        <f t="shared" si="4"/>
        <v>#VALUE!</v>
      </c>
      <c r="AJ54" s="120" t="e">
        <f t="shared" si="5"/>
        <v>#VALUE!</v>
      </c>
      <c r="AK54" s="120" t="e">
        <f t="shared" si="6"/>
        <v>#VALUE!</v>
      </c>
      <c r="AL54" s="120" t="e">
        <f t="shared" si="7"/>
        <v>#VALUE!</v>
      </c>
      <c r="AM54" s="120" t="str">
        <f>IF('Inputs for Conserved Energy'!AA43&lt;&gt;"",('Inputs for Conserved Energy'!AA43+('Inputs for Avoided CO2'!AF54*'Inputs for Avoided CO2'!AK54)),"")</f>
        <v/>
      </c>
      <c r="AN54" s="190" t="str">
        <f t="shared" si="11"/>
        <v/>
      </c>
      <c r="AO54" s="194" t="str">
        <f>IF('Inputs for Conserved Energy'!AB43&lt;&gt;"",'Inputs for Conserved Energy'!AB43,"")</f>
        <v/>
      </c>
      <c r="AP54" s="190" t="str">
        <f>IF('Inputs for Conserved Energy'!AC43&lt;&gt;"",'Inputs for Conserved Energy'!AC43,"")</f>
        <v/>
      </c>
      <c r="AQ54" s="194" t="str">
        <f>IF('Inputs for Conserved Energy'!AD43&lt;&gt;"",'Inputs for Conserved Energy'!AD43,"")</f>
        <v/>
      </c>
      <c r="AR54" s="190" t="str">
        <f>IF('Inputs for Conserved Energy'!AE43&lt;&gt;"",'Inputs for Conserved Energy'!AE43,"")</f>
        <v/>
      </c>
    </row>
    <row r="55" spans="2:44" x14ac:dyDescent="0.35">
      <c r="B55" s="240"/>
      <c r="C55" s="49"/>
      <c r="D55" s="150" t="str">
        <f t="shared" si="15"/>
        <v/>
      </c>
      <c r="E55" s="167" t="str">
        <f>IF('Inputs for Conserved Energy'!E44&lt;&gt;"",'Inputs for Conserved Energy'!E44,"")</f>
        <v/>
      </c>
      <c r="F55" s="168"/>
      <c r="G55" s="122" t="str">
        <f>IF('Inputs for Conserved Energy'!F44&lt;&gt;"",'Inputs for Conserved Energy'!F44,"")</f>
        <v/>
      </c>
      <c r="H55" s="116" t="str">
        <f>IF('Inputs for Conserved Energy'!G44&lt;&gt;"",'Inputs for Conserved Energy'!G44,"")</f>
        <v/>
      </c>
      <c r="I55" s="123" t="str">
        <f>IF('Inputs for Conserved Energy'!H44&lt;&gt;"",'Inputs for Conserved Energy'!H44,"")</f>
        <v/>
      </c>
      <c r="J55" s="128" t="str">
        <f>IF('Inputs for Conserved Energy'!I44&lt;&gt;"",'Inputs for Conserved Energy'!I44,"")</f>
        <v/>
      </c>
      <c r="K55" s="117" t="str">
        <f>IF('Inputs for Conserved Energy'!J44&lt;&gt;"",'Inputs for Conserved Energy'!J44,"")</f>
        <v/>
      </c>
      <c r="L55" s="129" t="str">
        <f>IF('Inputs for Conserved Energy'!K44&lt;&gt;"",'Inputs for Conserved Energy'!K44,"")</f>
        <v/>
      </c>
      <c r="M55" s="128" t="str">
        <f>IF('Inputs for Conserved Energy'!L44&lt;&gt;"",'Inputs for Conserved Energy'!L44,"")</f>
        <v/>
      </c>
      <c r="N55" s="123" t="str">
        <f>IF('Inputs for Conserved Energy'!M44&lt;&gt;"",'Inputs for Conserved Energy'!M44,"")</f>
        <v/>
      </c>
      <c r="O55" s="133" t="str">
        <f>IF('Inputs for Conserved Energy'!N44&lt;&gt;"",'Inputs for Conserved Energy'!N44,"")</f>
        <v/>
      </c>
      <c r="P55" s="123" t="str">
        <f>IF('Inputs for Conserved Energy'!O44&lt;&gt;"",'Inputs for Conserved Energy'!O44,"")</f>
        <v/>
      </c>
      <c r="Q55" s="122" t="str">
        <f>IF('Inputs for Conserved Energy'!P44&lt;&gt;"",'Inputs for Conserved Energy'!P44,"")</f>
        <v/>
      </c>
      <c r="R55" s="116" t="str">
        <f>IF('Inputs for Conserved Energy'!Q44&lt;&gt;"",'Inputs for Conserved Energy'!Q44,"")</f>
        <v/>
      </c>
      <c r="S55" s="153" t="str">
        <f>IF('Inputs for Conserved Energy'!R44&lt;&gt;"",'Inputs for Conserved Energy'!R44,"")</f>
        <v/>
      </c>
      <c r="T55" s="179" t="str">
        <f>IF('Inputs for Conserved Energy'!S44&lt;&gt;"",'Inputs for Conserved Energy'!S44,"")</f>
        <v/>
      </c>
      <c r="U55" s="138" t="str">
        <f>IF('Inputs for Conserved Energy'!T44&lt;&gt;"",'Inputs for Conserved Energy'!T44,"")</f>
        <v/>
      </c>
      <c r="V55" s="119" t="str">
        <f>IF('Inputs for Conserved Energy'!U44&lt;&gt;"",'Inputs for Conserved Energy'!U44,"")</f>
        <v/>
      </c>
      <c r="W55" s="185" t="str">
        <f t="shared" si="13"/>
        <v/>
      </c>
      <c r="X55" s="214">
        <f>IF(G55='Emission Factors'!$B$3,AB55,IF(G55='Emission Factors'!$B$4,'Emission Factors'!$C$4,IF(G55='Emission Factors'!$B$5,'Emission Factors'!$C$5,IF(G55='Emission Factors'!$B$6,'Emission Factors'!$C$6,IF(G55='Emission Factors'!$B$7,'Emission Factors'!$C$7,IF(G55='Emission Factors'!$B$8,'Emission Factors'!$C$8,IF(G55='Emission Factors'!$B$9,'Emission Factors'!$C$9,IF(G55='Emission Factors'!$B$10,'Emission Factors'!$C$10,IF(G55='Emission Factors'!$B$11,'Emission Factors'!$C$11,IF(G55='Emission Factors'!$B$12,'Emission Factors'!$C$12,IF(G55='Emission Factors'!$B$13,'Emission Factors'!$C$13,IF(G55='Emission Factors'!$B$14,'Emission Factors'!$C$14,0))))))))))))</f>
        <v>0</v>
      </c>
      <c r="Y55" s="216">
        <f>IF(H55='Emission Factors'!$B$3,AB55,IF(H55='Emission Factors'!$B$4,'Emission Factors'!$C$4,IF(H55='Emission Factors'!$B$5,'Emission Factors'!$C$5,IF(H55='Emission Factors'!$B$6,'Emission Factors'!$C$6,IF(H55='Emission Factors'!$B$7,'Emission Factors'!$C$7,IF(H55='Emission Factors'!$B$8,'Emission Factors'!$C$8,IF(H55='Emission Factors'!$B$9,'Emission Factors'!$C$9,IF(H55='Emission Factors'!$B$10,'Emission Factors'!$C$10,IF(H55='Emission Factors'!$B$11,'Emission Factors'!$C$11,IF(H55='Emission Factors'!$B$12,'Emission Factors'!$C$12,IF(H55='Emission Factors'!$B$13,'Emission Factors'!$C$13,IF(H55='Emission Factors'!$B$14,'Emission Factors'!$C$14,0))))))))))))</f>
        <v>0</v>
      </c>
      <c r="Z55" s="216" t="e">
        <f>IF(AND($G$12&lt;&gt;"",$G$14&lt;&gt;""),$G$12*AL55/T55,IF($I$12="AK",'Grid Emissions'!C34*0.000001,IF($I$12="DC",'Grid Emissions'!C41*0.000001,IF($I$12="HI",'Grid Emissions'!C45*0.000001,IF($I$12="PR",'Grid Emissions'!C73*0.000001,(VLOOKUP($I$12,'Grid Emission Forecast'!$B$4:$AF$52,MATCH(T55,'Grid Emission Forecast'!$B$4:$AF$4,0),FALSE)*0.000001)*(1-($O$12/100)))))))</f>
        <v>#N/A</v>
      </c>
      <c r="AA55" s="216" t="e">
        <f>IF($I$12="AK",'Grid Emissions'!C34*0.000001,IF($I$12="DC",'Grid Emissions'!C41*0.000001,IF($I$12="HI",'Grid Emissions'!C45*0.000001,IF($I$12="PR",'Grid Emissions'!C73*0.000001,(VLOOKUP($I$12,'Grid Emission Forecast'!$B$57:$AF$105,MATCH(T55,'Grid Emission Forecast'!$B$57:$AF$57,0),FALSE)*0.000001)*(1-($O$12/100))))))</f>
        <v>#N/A</v>
      </c>
      <c r="AB55" s="216" t="e">
        <f>IF($K$14=$DF$11,'Emission Factors'!$C$3,IF($K$14=$DF$12,Z55,IF($K$14=$DF$13,AA55,Z55)))</f>
        <v>#N/A</v>
      </c>
      <c r="AC55" s="217">
        <f>IF(I55='Emission Factors'!$B$3,AB55,IF(I55='Emission Factors'!$B$4,'Emission Factors'!$C$4,IF(I55='Emission Factors'!$B$5,'Emission Factors'!$C$5,IF(I55='Emission Factors'!$B$6,'Emission Factors'!$C$6,IF(I55='Emission Factors'!$B$7,'Emission Factors'!$C$7,IF(I55='Emission Factors'!$B$8,'Emission Factors'!$C$8,IF(I55='Emission Factors'!$B$9,'Emission Factors'!$C$9,IF(I55='Emission Factors'!$B$10,'Emission Factors'!$C$10,IF(I55='Emission Factors'!$B$11,'Emission Factors'!$C$11,IF(I55='Emission Factors'!$B$12,'Emission Factors'!$C$12,IF(I55='Emission Factors'!$B$13,'Emission Factors'!$C$13,IF(I55='Emission Factors'!$B$14,'Emission Factors'!$C$14,0))))))))))))</f>
        <v>0</v>
      </c>
      <c r="AD55" s="219" t="str">
        <f t="shared" si="14"/>
        <v/>
      </c>
      <c r="AE55" s="225" t="str">
        <f t="shared" si="10"/>
        <v/>
      </c>
      <c r="AF55" s="222">
        <f t="shared" si="1"/>
        <v>0</v>
      </c>
      <c r="AG55" s="120" t="e">
        <f t="shared" si="2"/>
        <v>#VALUE!</v>
      </c>
      <c r="AH55" s="120" t="e">
        <f t="shared" si="3"/>
        <v>#VALUE!</v>
      </c>
      <c r="AI55" s="120" t="e">
        <f t="shared" si="4"/>
        <v>#VALUE!</v>
      </c>
      <c r="AJ55" s="120" t="e">
        <f t="shared" si="5"/>
        <v>#VALUE!</v>
      </c>
      <c r="AK55" s="120" t="e">
        <f t="shared" si="6"/>
        <v>#VALUE!</v>
      </c>
      <c r="AL55" s="120" t="e">
        <f t="shared" si="7"/>
        <v>#VALUE!</v>
      </c>
      <c r="AM55" s="120" t="str">
        <f>IF('Inputs for Conserved Energy'!AA44&lt;&gt;"",('Inputs for Conserved Energy'!AA44+('Inputs for Avoided CO2'!AF55*'Inputs for Avoided CO2'!AK55)),"")</f>
        <v/>
      </c>
      <c r="AN55" s="190" t="str">
        <f t="shared" si="11"/>
        <v/>
      </c>
      <c r="AO55" s="194" t="str">
        <f>IF('Inputs for Conserved Energy'!AB44&lt;&gt;"",'Inputs for Conserved Energy'!AB44,"")</f>
        <v/>
      </c>
      <c r="AP55" s="190" t="str">
        <f>IF('Inputs for Conserved Energy'!AC44&lt;&gt;"",'Inputs for Conserved Energy'!AC44,"")</f>
        <v/>
      </c>
      <c r="AQ55" s="194" t="str">
        <f>IF('Inputs for Conserved Energy'!AD44&lt;&gt;"",'Inputs for Conserved Energy'!AD44,"")</f>
        <v/>
      </c>
      <c r="AR55" s="190" t="str">
        <f>IF('Inputs for Conserved Energy'!AE44&lt;&gt;"",'Inputs for Conserved Energy'!AE44,"")</f>
        <v/>
      </c>
    </row>
    <row r="56" spans="2:44" x14ac:dyDescent="0.35">
      <c r="B56" s="240"/>
      <c r="C56" s="49"/>
      <c r="D56" s="150" t="str">
        <f t="shared" si="15"/>
        <v/>
      </c>
      <c r="E56" s="167" t="str">
        <f>IF('Inputs for Conserved Energy'!E45&lt;&gt;"",'Inputs for Conserved Energy'!E45,"")</f>
        <v/>
      </c>
      <c r="F56" s="168"/>
      <c r="G56" s="122" t="str">
        <f>IF('Inputs for Conserved Energy'!F45&lt;&gt;"",'Inputs for Conserved Energy'!F45,"")</f>
        <v/>
      </c>
      <c r="H56" s="116" t="str">
        <f>IF('Inputs for Conserved Energy'!G45&lt;&gt;"",'Inputs for Conserved Energy'!G45,"")</f>
        <v/>
      </c>
      <c r="I56" s="123" t="str">
        <f>IF('Inputs for Conserved Energy'!H45&lt;&gt;"",'Inputs for Conserved Energy'!H45,"")</f>
        <v/>
      </c>
      <c r="J56" s="128" t="str">
        <f>IF('Inputs for Conserved Energy'!I45&lt;&gt;"",'Inputs for Conserved Energy'!I45,"")</f>
        <v/>
      </c>
      <c r="K56" s="117" t="str">
        <f>IF('Inputs for Conserved Energy'!J45&lt;&gt;"",'Inputs for Conserved Energy'!J45,"")</f>
        <v/>
      </c>
      <c r="L56" s="129" t="str">
        <f>IF('Inputs for Conserved Energy'!K45&lt;&gt;"",'Inputs for Conserved Energy'!K45,"")</f>
        <v/>
      </c>
      <c r="M56" s="128" t="str">
        <f>IF('Inputs for Conserved Energy'!L45&lt;&gt;"",'Inputs for Conserved Energy'!L45,"")</f>
        <v/>
      </c>
      <c r="N56" s="123" t="str">
        <f>IF('Inputs for Conserved Energy'!M45&lt;&gt;"",'Inputs for Conserved Energy'!M45,"")</f>
        <v/>
      </c>
      <c r="O56" s="133" t="str">
        <f>IF('Inputs for Conserved Energy'!N45&lt;&gt;"",'Inputs for Conserved Energy'!N45,"")</f>
        <v/>
      </c>
      <c r="P56" s="123" t="str">
        <f>IF('Inputs for Conserved Energy'!O45&lt;&gt;"",'Inputs for Conserved Energy'!O45,"")</f>
        <v/>
      </c>
      <c r="Q56" s="122" t="str">
        <f>IF('Inputs for Conserved Energy'!P45&lt;&gt;"",'Inputs for Conserved Energy'!P45,"")</f>
        <v/>
      </c>
      <c r="R56" s="116" t="str">
        <f>IF('Inputs for Conserved Energy'!Q45&lt;&gt;"",'Inputs for Conserved Energy'!Q45,"")</f>
        <v/>
      </c>
      <c r="S56" s="153" t="str">
        <f>IF('Inputs for Conserved Energy'!R45&lt;&gt;"",'Inputs for Conserved Energy'!R45,"")</f>
        <v/>
      </c>
      <c r="T56" s="179" t="str">
        <f>IF('Inputs for Conserved Energy'!S45&lt;&gt;"",'Inputs for Conserved Energy'!S45,"")</f>
        <v/>
      </c>
      <c r="U56" s="138" t="str">
        <f>IF('Inputs for Conserved Energy'!T45&lt;&gt;"",'Inputs for Conserved Energy'!T45,"")</f>
        <v/>
      </c>
      <c r="V56" s="119" t="str">
        <f>IF('Inputs for Conserved Energy'!U45&lt;&gt;"",'Inputs for Conserved Energy'!U45,"")</f>
        <v/>
      </c>
      <c r="W56" s="185" t="str">
        <f t="shared" si="13"/>
        <v/>
      </c>
      <c r="X56" s="214">
        <f>IF(G56='Emission Factors'!$B$3,AB56,IF(G56='Emission Factors'!$B$4,'Emission Factors'!$C$4,IF(G56='Emission Factors'!$B$5,'Emission Factors'!$C$5,IF(G56='Emission Factors'!$B$6,'Emission Factors'!$C$6,IF(G56='Emission Factors'!$B$7,'Emission Factors'!$C$7,IF(G56='Emission Factors'!$B$8,'Emission Factors'!$C$8,IF(G56='Emission Factors'!$B$9,'Emission Factors'!$C$9,IF(G56='Emission Factors'!$B$10,'Emission Factors'!$C$10,IF(G56='Emission Factors'!$B$11,'Emission Factors'!$C$11,IF(G56='Emission Factors'!$B$12,'Emission Factors'!$C$12,IF(G56='Emission Factors'!$B$13,'Emission Factors'!$C$13,IF(G56='Emission Factors'!$B$14,'Emission Factors'!$C$14,0))))))))))))</f>
        <v>0</v>
      </c>
      <c r="Y56" s="216">
        <f>IF(H56='Emission Factors'!$B$3,AB56,IF(H56='Emission Factors'!$B$4,'Emission Factors'!$C$4,IF(H56='Emission Factors'!$B$5,'Emission Factors'!$C$5,IF(H56='Emission Factors'!$B$6,'Emission Factors'!$C$6,IF(H56='Emission Factors'!$B$7,'Emission Factors'!$C$7,IF(H56='Emission Factors'!$B$8,'Emission Factors'!$C$8,IF(H56='Emission Factors'!$B$9,'Emission Factors'!$C$9,IF(H56='Emission Factors'!$B$10,'Emission Factors'!$C$10,IF(H56='Emission Factors'!$B$11,'Emission Factors'!$C$11,IF(H56='Emission Factors'!$B$12,'Emission Factors'!$C$12,IF(H56='Emission Factors'!$B$13,'Emission Factors'!$C$13,IF(H56='Emission Factors'!$B$14,'Emission Factors'!$C$14,0))))))))))))</f>
        <v>0</v>
      </c>
      <c r="Z56" s="216" t="e">
        <f>IF(AND($G$12&lt;&gt;"",$G$14&lt;&gt;""),$G$12*AL56/T56,IF($I$12="AK",'Grid Emissions'!C35*0.000001,IF($I$12="DC",'Grid Emissions'!C42*0.000001,IF($I$12="HI",'Grid Emissions'!C46*0.000001,IF($I$12="PR",'Grid Emissions'!C74*0.000001,(VLOOKUP($I$12,'Grid Emission Forecast'!$B$4:$AF$52,MATCH(T56,'Grid Emission Forecast'!$B$4:$AF$4,0),FALSE)*0.000001)*(1-($O$12/100)))))))</f>
        <v>#N/A</v>
      </c>
      <c r="AA56" s="216" t="e">
        <f>IF($I$12="AK",'Grid Emissions'!C35*0.000001,IF($I$12="DC",'Grid Emissions'!C42*0.000001,IF($I$12="HI",'Grid Emissions'!C46*0.000001,IF($I$12="PR",'Grid Emissions'!C74*0.000001,(VLOOKUP($I$12,'Grid Emission Forecast'!$B$57:$AF$105,MATCH(T56,'Grid Emission Forecast'!$B$57:$AF$57,0),FALSE)*0.000001)*(1-($O$12/100))))))</f>
        <v>#N/A</v>
      </c>
      <c r="AB56" s="216" t="e">
        <f>IF($K$14=$DF$11,'Emission Factors'!$C$3,IF($K$14=$DF$12,Z56,IF($K$14=$DF$13,AA56,Z56)))</f>
        <v>#N/A</v>
      </c>
      <c r="AC56" s="217">
        <f>IF(I56='Emission Factors'!$B$3,AB56,IF(I56='Emission Factors'!$B$4,'Emission Factors'!$C$4,IF(I56='Emission Factors'!$B$5,'Emission Factors'!$C$5,IF(I56='Emission Factors'!$B$6,'Emission Factors'!$C$6,IF(I56='Emission Factors'!$B$7,'Emission Factors'!$C$7,IF(I56='Emission Factors'!$B$8,'Emission Factors'!$C$8,IF(I56='Emission Factors'!$B$9,'Emission Factors'!$C$9,IF(I56='Emission Factors'!$B$10,'Emission Factors'!$C$10,IF(I56='Emission Factors'!$B$11,'Emission Factors'!$C$11,IF(I56='Emission Factors'!$B$12,'Emission Factors'!$C$12,IF(I56='Emission Factors'!$B$13,'Emission Factors'!$C$13,IF(I56='Emission Factors'!$B$14,'Emission Factors'!$C$14,0))))))))))))</f>
        <v>0</v>
      </c>
      <c r="AD56" s="219" t="str">
        <f t="shared" si="14"/>
        <v/>
      </c>
      <c r="AE56" s="225" t="str">
        <f t="shared" si="10"/>
        <v/>
      </c>
      <c r="AF56" s="222">
        <f t="shared" si="1"/>
        <v>0</v>
      </c>
      <c r="AG56" s="120" t="e">
        <f t="shared" si="2"/>
        <v>#VALUE!</v>
      </c>
      <c r="AH56" s="120" t="e">
        <f t="shared" si="3"/>
        <v>#VALUE!</v>
      </c>
      <c r="AI56" s="120" t="e">
        <f t="shared" si="4"/>
        <v>#VALUE!</v>
      </c>
      <c r="AJ56" s="120" t="e">
        <f t="shared" si="5"/>
        <v>#VALUE!</v>
      </c>
      <c r="AK56" s="120" t="e">
        <f t="shared" si="6"/>
        <v>#VALUE!</v>
      </c>
      <c r="AL56" s="120" t="e">
        <f t="shared" si="7"/>
        <v>#VALUE!</v>
      </c>
      <c r="AM56" s="120" t="str">
        <f>IF('Inputs for Conserved Energy'!AA45&lt;&gt;"",('Inputs for Conserved Energy'!AA45+('Inputs for Avoided CO2'!AF56*'Inputs for Avoided CO2'!AK56)),"")</f>
        <v/>
      </c>
      <c r="AN56" s="190" t="str">
        <f t="shared" si="11"/>
        <v/>
      </c>
      <c r="AO56" s="194" t="str">
        <f>IF('Inputs for Conserved Energy'!AB45&lt;&gt;"",'Inputs for Conserved Energy'!AB45,"")</f>
        <v/>
      </c>
      <c r="AP56" s="190" t="str">
        <f>IF('Inputs for Conserved Energy'!AC45&lt;&gt;"",'Inputs for Conserved Energy'!AC45,"")</f>
        <v/>
      </c>
      <c r="AQ56" s="194" t="str">
        <f>IF('Inputs for Conserved Energy'!AD45&lt;&gt;"",'Inputs for Conserved Energy'!AD45,"")</f>
        <v/>
      </c>
      <c r="AR56" s="190" t="str">
        <f>IF('Inputs for Conserved Energy'!AE45&lt;&gt;"",'Inputs for Conserved Energy'!AE45,"")</f>
        <v/>
      </c>
    </row>
    <row r="57" spans="2:44" x14ac:dyDescent="0.35">
      <c r="B57" s="240"/>
      <c r="C57" s="49"/>
      <c r="D57" s="150" t="str">
        <f t="shared" si="15"/>
        <v/>
      </c>
      <c r="E57" s="167" t="str">
        <f>IF('Inputs for Conserved Energy'!E46&lt;&gt;"",'Inputs for Conserved Energy'!E46,"")</f>
        <v/>
      </c>
      <c r="F57" s="168"/>
      <c r="G57" s="122" t="str">
        <f>IF('Inputs for Conserved Energy'!F46&lt;&gt;"",'Inputs for Conserved Energy'!F46,"")</f>
        <v/>
      </c>
      <c r="H57" s="116" t="str">
        <f>IF('Inputs for Conserved Energy'!G46&lt;&gt;"",'Inputs for Conserved Energy'!G46,"")</f>
        <v/>
      </c>
      <c r="I57" s="123" t="str">
        <f>IF('Inputs for Conserved Energy'!H46&lt;&gt;"",'Inputs for Conserved Energy'!H46,"")</f>
        <v/>
      </c>
      <c r="J57" s="128" t="str">
        <f>IF('Inputs for Conserved Energy'!I46&lt;&gt;"",'Inputs for Conserved Energy'!I46,"")</f>
        <v/>
      </c>
      <c r="K57" s="117" t="str">
        <f>IF('Inputs for Conserved Energy'!J46&lt;&gt;"",'Inputs for Conserved Energy'!J46,"")</f>
        <v/>
      </c>
      <c r="L57" s="129" t="str">
        <f>IF('Inputs for Conserved Energy'!K46&lt;&gt;"",'Inputs for Conserved Energy'!K46,"")</f>
        <v/>
      </c>
      <c r="M57" s="128" t="str">
        <f>IF('Inputs for Conserved Energy'!L46&lt;&gt;"",'Inputs for Conserved Energy'!L46,"")</f>
        <v/>
      </c>
      <c r="N57" s="123" t="str">
        <f>IF('Inputs for Conserved Energy'!M46&lt;&gt;"",'Inputs for Conserved Energy'!M46,"")</f>
        <v/>
      </c>
      <c r="O57" s="133" t="str">
        <f>IF('Inputs for Conserved Energy'!N46&lt;&gt;"",'Inputs for Conserved Energy'!N46,"")</f>
        <v/>
      </c>
      <c r="P57" s="123" t="str">
        <f>IF('Inputs for Conserved Energy'!O46&lt;&gt;"",'Inputs for Conserved Energy'!O46,"")</f>
        <v/>
      </c>
      <c r="Q57" s="122" t="str">
        <f>IF('Inputs for Conserved Energy'!P46&lt;&gt;"",'Inputs for Conserved Energy'!P46,"")</f>
        <v/>
      </c>
      <c r="R57" s="116" t="str">
        <f>IF('Inputs for Conserved Energy'!Q46&lt;&gt;"",'Inputs for Conserved Energy'!Q46,"")</f>
        <v/>
      </c>
      <c r="S57" s="153" t="str">
        <f>IF('Inputs for Conserved Energy'!R46&lt;&gt;"",'Inputs for Conserved Energy'!R46,"")</f>
        <v/>
      </c>
      <c r="T57" s="179" t="str">
        <f>IF('Inputs for Conserved Energy'!S46&lt;&gt;"",'Inputs for Conserved Energy'!S46,"")</f>
        <v/>
      </c>
      <c r="U57" s="138" t="str">
        <f>IF('Inputs for Conserved Energy'!T46&lt;&gt;"",'Inputs for Conserved Energy'!T46,"")</f>
        <v/>
      </c>
      <c r="V57" s="119" t="str">
        <f>IF('Inputs for Conserved Energy'!U46&lt;&gt;"",'Inputs for Conserved Energy'!U46,"")</f>
        <v/>
      </c>
      <c r="W57" s="185" t="str">
        <f t="shared" ref="W57:W87" si="16">IF(E57&lt;&gt;"",7.5%,"")</f>
        <v/>
      </c>
      <c r="X57" s="214">
        <f>IF(G57='Emission Factors'!$B$3,AB57,IF(G57='Emission Factors'!$B$4,'Emission Factors'!$C$4,IF(G57='Emission Factors'!$B$5,'Emission Factors'!$C$5,IF(G57='Emission Factors'!$B$6,'Emission Factors'!$C$6,IF(G57='Emission Factors'!$B$7,'Emission Factors'!$C$7,IF(G57='Emission Factors'!$B$8,'Emission Factors'!$C$8,IF(G57='Emission Factors'!$B$9,'Emission Factors'!$C$9,IF(G57='Emission Factors'!$B$10,'Emission Factors'!$C$10,IF(G57='Emission Factors'!$B$11,'Emission Factors'!$C$11,IF(G57='Emission Factors'!$B$12,'Emission Factors'!$C$12,IF(G57='Emission Factors'!$B$13,'Emission Factors'!$C$13,IF(G57='Emission Factors'!$B$14,'Emission Factors'!$C$14,0))))))))))))</f>
        <v>0</v>
      </c>
      <c r="Y57" s="216">
        <f>IF(H57='Emission Factors'!$B$3,AB57,IF(H57='Emission Factors'!$B$4,'Emission Factors'!$C$4,IF(H57='Emission Factors'!$B$5,'Emission Factors'!$C$5,IF(H57='Emission Factors'!$B$6,'Emission Factors'!$C$6,IF(H57='Emission Factors'!$B$7,'Emission Factors'!$C$7,IF(H57='Emission Factors'!$B$8,'Emission Factors'!$C$8,IF(H57='Emission Factors'!$B$9,'Emission Factors'!$C$9,IF(H57='Emission Factors'!$B$10,'Emission Factors'!$C$10,IF(H57='Emission Factors'!$B$11,'Emission Factors'!$C$11,IF(H57='Emission Factors'!$B$12,'Emission Factors'!$C$12,IF(H57='Emission Factors'!$B$13,'Emission Factors'!$C$13,IF(H57='Emission Factors'!$B$14,'Emission Factors'!$C$14,0))))))))))))</f>
        <v>0</v>
      </c>
      <c r="Z57" s="216" t="e">
        <f>IF(AND($G$12&lt;&gt;"",$G$14&lt;&gt;""),$G$12*AL57/T57,IF($I$12="AK",'Grid Emissions'!C36*0.000001,IF($I$12="DC",'Grid Emissions'!C43*0.000001,IF($I$12="HI",'Grid Emissions'!C47*0.000001,IF($I$12="PR",'Grid Emissions'!C75*0.000001,(VLOOKUP($I$12,'Grid Emission Forecast'!$B$4:$AF$52,MATCH(T57,'Grid Emission Forecast'!$B$4:$AF$4,0),FALSE)*0.000001)*(1-($O$12/100)))))))</f>
        <v>#N/A</v>
      </c>
      <c r="AA57" s="216" t="e">
        <f>IF($I$12="AK",'Grid Emissions'!C36*0.000001,IF($I$12="DC",'Grid Emissions'!C43*0.000001,IF($I$12="HI",'Grid Emissions'!C47*0.000001,IF($I$12="PR",'Grid Emissions'!C75*0.000001,(VLOOKUP($I$12,'Grid Emission Forecast'!$B$57:$AF$105,MATCH(T57,'Grid Emission Forecast'!$B$57:$AF$57,0),FALSE)*0.000001)*(1-($O$12/100))))))</f>
        <v>#N/A</v>
      </c>
      <c r="AB57" s="216" t="e">
        <f>IF($K$14=$DF$11,'Emission Factors'!$C$3,IF($K$14=$DF$12,Z57,IF($K$14=$DF$13,AA57,Z57)))</f>
        <v>#N/A</v>
      </c>
      <c r="AC57" s="217">
        <f>IF(I57='Emission Factors'!$B$3,AB57,IF(I57='Emission Factors'!$B$4,'Emission Factors'!$C$4,IF(I57='Emission Factors'!$B$5,'Emission Factors'!$C$5,IF(I57='Emission Factors'!$B$6,'Emission Factors'!$C$6,IF(I57='Emission Factors'!$B$7,'Emission Factors'!$C$7,IF(I57='Emission Factors'!$B$8,'Emission Factors'!$C$8,IF(I57='Emission Factors'!$B$9,'Emission Factors'!$C$9,IF(I57='Emission Factors'!$B$10,'Emission Factors'!$C$10,IF(I57='Emission Factors'!$B$11,'Emission Factors'!$C$11,IF(I57='Emission Factors'!$B$12,'Emission Factors'!$C$12,IF(I57='Emission Factors'!$B$13,'Emission Factors'!$C$13,IF(I57='Emission Factors'!$B$14,'Emission Factors'!$C$14,0))))))))))))</f>
        <v>0</v>
      </c>
      <c r="AD57" s="219" t="str">
        <f t="shared" ref="AD57:AD87" si="17">IF(Q57&lt;&gt;"",AM57/AH57,"")</f>
        <v/>
      </c>
      <c r="AE57" s="225" t="str">
        <f t="shared" si="10"/>
        <v/>
      </c>
      <c r="AF57" s="222">
        <f t="shared" ref="AF57:AF87" si="18">IF(AND($I$16&lt;&gt;"",AE57&lt;&gt;""),(AE57*$I$16),0)</f>
        <v>0</v>
      </c>
      <c r="AG57" s="120" t="e">
        <f t="shared" ref="AG57:AG87" si="19">(1+S57)^(-T57)</f>
        <v>#VALUE!</v>
      </c>
      <c r="AH57" s="120" t="e">
        <f t="shared" ref="AH57:AH87" si="20">(1-(1+S57)^(-T57))/S57</f>
        <v>#VALUE!</v>
      </c>
      <c r="AI57" s="120" t="e">
        <f t="shared" ref="AI57:AI87" si="21">(1-((1+U57)/(1+S57))^T57)/(S57-U57)</f>
        <v>#VALUE!</v>
      </c>
      <c r="AJ57" s="120" t="e">
        <f t="shared" ref="AJ57:AJ87" si="22">(1-((1+V57)/(1+S57))^T57)/(S57-V57)</f>
        <v>#VALUE!</v>
      </c>
      <c r="AK57" s="120" t="e">
        <f t="shared" ref="AK57:AK87" si="23">(1-((1+W57)/(1+S57))^T57)/(S57-W57)</f>
        <v>#VALUE!</v>
      </c>
      <c r="AL57" s="120" t="e">
        <f t="shared" ref="AL57:AL87" si="24">IF($G$14&lt;0,(1-((1+$G$14)/(1))^T57)/(0-$G$14),(T57^2))</f>
        <v>#VALUE!</v>
      </c>
      <c r="AM57" s="120" t="str">
        <f>IF('Inputs for Conserved Energy'!AA46&lt;&gt;"",('Inputs for Conserved Energy'!AA46+('Inputs for Avoided CO2'!AF57*'Inputs for Avoided CO2'!AK57)),"")</f>
        <v/>
      </c>
      <c r="AN57" s="190" t="str">
        <f t="shared" si="11"/>
        <v/>
      </c>
      <c r="AO57" s="194" t="str">
        <f>IF('Inputs for Conserved Energy'!AB46&lt;&gt;"",'Inputs for Conserved Energy'!AB46,"")</f>
        <v/>
      </c>
      <c r="AP57" s="190" t="str">
        <f>IF('Inputs for Conserved Energy'!AC46&lt;&gt;"",'Inputs for Conserved Energy'!AC46,"")</f>
        <v/>
      </c>
      <c r="AQ57" s="194" t="str">
        <f>IF('Inputs for Conserved Energy'!AD46&lt;&gt;"",'Inputs for Conserved Energy'!AD46,"")</f>
        <v/>
      </c>
      <c r="AR57" s="190" t="str">
        <f>IF('Inputs for Conserved Energy'!AE46&lt;&gt;"",'Inputs for Conserved Energy'!AE46,"")</f>
        <v/>
      </c>
    </row>
    <row r="58" spans="2:44" x14ac:dyDescent="0.35">
      <c r="B58" s="240"/>
      <c r="C58" s="49"/>
      <c r="D58" s="150" t="str">
        <f t="shared" si="15"/>
        <v/>
      </c>
      <c r="E58" s="167" t="str">
        <f>IF('Inputs for Conserved Energy'!E47&lt;&gt;"",'Inputs for Conserved Energy'!E47,"")</f>
        <v/>
      </c>
      <c r="F58" s="168"/>
      <c r="G58" s="122" t="str">
        <f>IF('Inputs for Conserved Energy'!F47&lt;&gt;"",'Inputs for Conserved Energy'!F47,"")</f>
        <v/>
      </c>
      <c r="H58" s="116" t="str">
        <f>IF('Inputs for Conserved Energy'!G47&lt;&gt;"",'Inputs for Conserved Energy'!G47,"")</f>
        <v/>
      </c>
      <c r="I58" s="123" t="str">
        <f>IF('Inputs for Conserved Energy'!H47&lt;&gt;"",'Inputs for Conserved Energy'!H47,"")</f>
        <v/>
      </c>
      <c r="J58" s="128" t="str">
        <f>IF('Inputs for Conserved Energy'!I47&lt;&gt;"",'Inputs for Conserved Energy'!I47,"")</f>
        <v/>
      </c>
      <c r="K58" s="117" t="str">
        <f>IF('Inputs for Conserved Energy'!J47&lt;&gt;"",'Inputs for Conserved Energy'!J47,"")</f>
        <v/>
      </c>
      <c r="L58" s="129" t="str">
        <f>IF('Inputs for Conserved Energy'!K47&lt;&gt;"",'Inputs for Conserved Energy'!K47,"")</f>
        <v/>
      </c>
      <c r="M58" s="128" t="str">
        <f>IF('Inputs for Conserved Energy'!L47&lt;&gt;"",'Inputs for Conserved Energy'!L47,"")</f>
        <v/>
      </c>
      <c r="N58" s="123" t="str">
        <f>IF('Inputs for Conserved Energy'!M47&lt;&gt;"",'Inputs for Conserved Energy'!M47,"")</f>
        <v/>
      </c>
      <c r="O58" s="133" t="str">
        <f>IF('Inputs for Conserved Energy'!N47&lt;&gt;"",'Inputs for Conserved Energy'!N47,"")</f>
        <v/>
      </c>
      <c r="P58" s="123" t="str">
        <f>IF('Inputs for Conserved Energy'!O47&lt;&gt;"",'Inputs for Conserved Energy'!O47,"")</f>
        <v/>
      </c>
      <c r="Q58" s="122" t="str">
        <f>IF('Inputs for Conserved Energy'!P47&lt;&gt;"",'Inputs for Conserved Energy'!P47,"")</f>
        <v/>
      </c>
      <c r="R58" s="116" t="str">
        <f>IF('Inputs for Conserved Energy'!Q47&lt;&gt;"",'Inputs for Conserved Energy'!Q47,"")</f>
        <v/>
      </c>
      <c r="S58" s="153" t="str">
        <f>IF('Inputs for Conserved Energy'!R47&lt;&gt;"",'Inputs for Conserved Energy'!R47,"")</f>
        <v/>
      </c>
      <c r="T58" s="179" t="str">
        <f>IF('Inputs for Conserved Energy'!S47&lt;&gt;"",'Inputs for Conserved Energy'!S47,"")</f>
        <v/>
      </c>
      <c r="U58" s="138" t="str">
        <f>IF('Inputs for Conserved Energy'!T47&lt;&gt;"",'Inputs for Conserved Energy'!T47,"")</f>
        <v/>
      </c>
      <c r="V58" s="119" t="str">
        <f>IF('Inputs for Conserved Energy'!U47&lt;&gt;"",'Inputs for Conserved Energy'!U47,"")</f>
        <v/>
      </c>
      <c r="W58" s="185" t="str">
        <f t="shared" si="16"/>
        <v/>
      </c>
      <c r="X58" s="214">
        <f>IF(G58='Emission Factors'!$B$3,AB58,IF(G58='Emission Factors'!$B$4,'Emission Factors'!$C$4,IF(G58='Emission Factors'!$B$5,'Emission Factors'!$C$5,IF(G58='Emission Factors'!$B$6,'Emission Factors'!$C$6,IF(G58='Emission Factors'!$B$7,'Emission Factors'!$C$7,IF(G58='Emission Factors'!$B$8,'Emission Factors'!$C$8,IF(G58='Emission Factors'!$B$9,'Emission Factors'!$C$9,IF(G58='Emission Factors'!$B$10,'Emission Factors'!$C$10,IF(G58='Emission Factors'!$B$11,'Emission Factors'!$C$11,IF(G58='Emission Factors'!$B$12,'Emission Factors'!$C$12,IF(G58='Emission Factors'!$B$13,'Emission Factors'!$C$13,IF(G58='Emission Factors'!$B$14,'Emission Factors'!$C$14,0))))))))))))</f>
        <v>0</v>
      </c>
      <c r="Y58" s="216">
        <f>IF(H58='Emission Factors'!$B$3,AB58,IF(H58='Emission Factors'!$B$4,'Emission Factors'!$C$4,IF(H58='Emission Factors'!$B$5,'Emission Factors'!$C$5,IF(H58='Emission Factors'!$B$6,'Emission Factors'!$C$6,IF(H58='Emission Factors'!$B$7,'Emission Factors'!$C$7,IF(H58='Emission Factors'!$B$8,'Emission Factors'!$C$8,IF(H58='Emission Factors'!$B$9,'Emission Factors'!$C$9,IF(H58='Emission Factors'!$B$10,'Emission Factors'!$C$10,IF(H58='Emission Factors'!$B$11,'Emission Factors'!$C$11,IF(H58='Emission Factors'!$B$12,'Emission Factors'!$C$12,IF(H58='Emission Factors'!$B$13,'Emission Factors'!$C$13,IF(H58='Emission Factors'!$B$14,'Emission Factors'!$C$14,0))))))))))))</f>
        <v>0</v>
      </c>
      <c r="Z58" s="216" t="e">
        <f>IF(AND($G$12&lt;&gt;"",$G$14&lt;&gt;""),$G$12*AL58/T58,IF($I$12="AK",'Grid Emissions'!C37*0.000001,IF($I$12="DC",'Grid Emissions'!C44*0.000001,IF($I$12="HI",'Grid Emissions'!C48*0.000001,IF($I$12="PR",'Grid Emissions'!C76*0.000001,(VLOOKUP($I$12,'Grid Emission Forecast'!$B$4:$AF$52,MATCH(T58,'Grid Emission Forecast'!$B$4:$AF$4,0),FALSE)*0.000001)*(1-($O$12/100)))))))</f>
        <v>#N/A</v>
      </c>
      <c r="AA58" s="216" t="e">
        <f>IF($I$12="AK",'Grid Emissions'!C37*0.000001,IF($I$12="DC",'Grid Emissions'!C44*0.000001,IF($I$12="HI",'Grid Emissions'!C48*0.000001,IF($I$12="PR",'Grid Emissions'!C76*0.000001,(VLOOKUP($I$12,'Grid Emission Forecast'!$B$57:$AF$105,MATCH(T58,'Grid Emission Forecast'!$B$57:$AF$57,0),FALSE)*0.000001)*(1-($O$12/100))))))</f>
        <v>#N/A</v>
      </c>
      <c r="AB58" s="216" t="e">
        <f>IF($K$14=$DF$11,'Emission Factors'!$C$3,IF($K$14=$DF$12,Z58,IF($K$14=$DF$13,AA58,Z58)))</f>
        <v>#N/A</v>
      </c>
      <c r="AC58" s="217">
        <f>IF(I58='Emission Factors'!$B$3,AB58,IF(I58='Emission Factors'!$B$4,'Emission Factors'!$C$4,IF(I58='Emission Factors'!$B$5,'Emission Factors'!$C$5,IF(I58='Emission Factors'!$B$6,'Emission Factors'!$C$6,IF(I58='Emission Factors'!$B$7,'Emission Factors'!$C$7,IF(I58='Emission Factors'!$B$8,'Emission Factors'!$C$8,IF(I58='Emission Factors'!$B$9,'Emission Factors'!$C$9,IF(I58='Emission Factors'!$B$10,'Emission Factors'!$C$10,IF(I58='Emission Factors'!$B$11,'Emission Factors'!$C$11,IF(I58='Emission Factors'!$B$12,'Emission Factors'!$C$12,IF(I58='Emission Factors'!$B$13,'Emission Factors'!$C$13,IF(I58='Emission Factors'!$B$14,'Emission Factors'!$C$14,0))))))))))))</f>
        <v>0</v>
      </c>
      <c r="AD58" s="219" t="str">
        <f t="shared" si="17"/>
        <v/>
      </c>
      <c r="AE58" s="225" t="str">
        <f t="shared" si="10"/>
        <v/>
      </c>
      <c r="AF58" s="222">
        <f t="shared" si="18"/>
        <v>0</v>
      </c>
      <c r="AG58" s="120" t="e">
        <f t="shared" si="19"/>
        <v>#VALUE!</v>
      </c>
      <c r="AH58" s="120" t="e">
        <f t="shared" si="20"/>
        <v>#VALUE!</v>
      </c>
      <c r="AI58" s="120" t="e">
        <f t="shared" si="21"/>
        <v>#VALUE!</v>
      </c>
      <c r="AJ58" s="120" t="e">
        <f t="shared" si="22"/>
        <v>#VALUE!</v>
      </c>
      <c r="AK58" s="120" t="e">
        <f t="shared" si="23"/>
        <v>#VALUE!</v>
      </c>
      <c r="AL58" s="120" t="e">
        <f t="shared" si="24"/>
        <v>#VALUE!</v>
      </c>
      <c r="AM58" s="120" t="str">
        <f>IF('Inputs for Conserved Energy'!AA47&lt;&gt;"",('Inputs for Conserved Energy'!AA47+('Inputs for Avoided CO2'!AF58*'Inputs for Avoided CO2'!AK58)),"")</f>
        <v/>
      </c>
      <c r="AN58" s="190" t="str">
        <f t="shared" si="11"/>
        <v/>
      </c>
      <c r="AO58" s="194" t="str">
        <f>IF('Inputs for Conserved Energy'!AB47&lt;&gt;"",'Inputs for Conserved Energy'!AB47,"")</f>
        <v/>
      </c>
      <c r="AP58" s="190" t="str">
        <f>IF('Inputs for Conserved Energy'!AC47&lt;&gt;"",'Inputs for Conserved Energy'!AC47,"")</f>
        <v/>
      </c>
      <c r="AQ58" s="194" t="str">
        <f>IF('Inputs for Conserved Energy'!AD47&lt;&gt;"",'Inputs for Conserved Energy'!AD47,"")</f>
        <v/>
      </c>
      <c r="AR58" s="190" t="str">
        <f>IF('Inputs for Conserved Energy'!AE47&lt;&gt;"",'Inputs for Conserved Energy'!AE47,"")</f>
        <v/>
      </c>
    </row>
    <row r="59" spans="2:44" x14ac:dyDescent="0.35">
      <c r="B59" s="240"/>
      <c r="C59" s="49"/>
      <c r="D59" s="150" t="str">
        <f t="shared" si="15"/>
        <v/>
      </c>
      <c r="E59" s="167" t="str">
        <f>IF('Inputs for Conserved Energy'!E48&lt;&gt;"",'Inputs for Conserved Energy'!E48,"")</f>
        <v/>
      </c>
      <c r="F59" s="168"/>
      <c r="G59" s="122" t="str">
        <f>IF('Inputs for Conserved Energy'!F48&lt;&gt;"",'Inputs for Conserved Energy'!F48,"")</f>
        <v/>
      </c>
      <c r="H59" s="116" t="str">
        <f>IF('Inputs for Conserved Energy'!G48&lt;&gt;"",'Inputs for Conserved Energy'!G48,"")</f>
        <v/>
      </c>
      <c r="I59" s="123" t="str">
        <f>IF('Inputs for Conserved Energy'!H48&lt;&gt;"",'Inputs for Conserved Energy'!H48,"")</f>
        <v/>
      </c>
      <c r="J59" s="128" t="str">
        <f>IF('Inputs for Conserved Energy'!I48&lt;&gt;"",'Inputs for Conserved Energy'!I48,"")</f>
        <v/>
      </c>
      <c r="K59" s="117" t="str">
        <f>IF('Inputs for Conserved Energy'!J48&lt;&gt;"",'Inputs for Conserved Energy'!J48,"")</f>
        <v/>
      </c>
      <c r="L59" s="129" t="str">
        <f>IF('Inputs for Conserved Energy'!K48&lt;&gt;"",'Inputs for Conserved Energy'!K48,"")</f>
        <v/>
      </c>
      <c r="M59" s="128" t="str">
        <f>IF('Inputs for Conserved Energy'!L48&lt;&gt;"",'Inputs for Conserved Energy'!L48,"")</f>
        <v/>
      </c>
      <c r="N59" s="123" t="str">
        <f>IF('Inputs for Conserved Energy'!M48&lt;&gt;"",'Inputs for Conserved Energy'!M48,"")</f>
        <v/>
      </c>
      <c r="O59" s="133" t="str">
        <f>IF('Inputs for Conserved Energy'!N48&lt;&gt;"",'Inputs for Conserved Energy'!N48,"")</f>
        <v/>
      </c>
      <c r="P59" s="123" t="str">
        <f>IF('Inputs for Conserved Energy'!O48&lt;&gt;"",'Inputs for Conserved Energy'!O48,"")</f>
        <v/>
      </c>
      <c r="Q59" s="122" t="str">
        <f>IF('Inputs for Conserved Energy'!P48&lt;&gt;"",'Inputs for Conserved Energy'!P48,"")</f>
        <v/>
      </c>
      <c r="R59" s="116" t="str">
        <f>IF('Inputs for Conserved Energy'!Q48&lt;&gt;"",'Inputs for Conserved Energy'!Q48,"")</f>
        <v/>
      </c>
      <c r="S59" s="153" t="str">
        <f>IF('Inputs for Conserved Energy'!R48&lt;&gt;"",'Inputs for Conserved Energy'!R48,"")</f>
        <v/>
      </c>
      <c r="T59" s="179" t="str">
        <f>IF('Inputs for Conserved Energy'!S48&lt;&gt;"",'Inputs for Conserved Energy'!S48,"")</f>
        <v/>
      </c>
      <c r="U59" s="138" t="str">
        <f>IF('Inputs for Conserved Energy'!T48&lt;&gt;"",'Inputs for Conserved Energy'!T48,"")</f>
        <v/>
      </c>
      <c r="V59" s="119" t="str">
        <f>IF('Inputs for Conserved Energy'!U48&lt;&gt;"",'Inputs for Conserved Energy'!U48,"")</f>
        <v/>
      </c>
      <c r="W59" s="185" t="str">
        <f t="shared" si="16"/>
        <v/>
      </c>
      <c r="X59" s="214">
        <f>IF(G59='Emission Factors'!$B$3,AB59,IF(G59='Emission Factors'!$B$4,'Emission Factors'!$C$4,IF(G59='Emission Factors'!$B$5,'Emission Factors'!$C$5,IF(G59='Emission Factors'!$B$6,'Emission Factors'!$C$6,IF(G59='Emission Factors'!$B$7,'Emission Factors'!$C$7,IF(G59='Emission Factors'!$B$8,'Emission Factors'!$C$8,IF(G59='Emission Factors'!$B$9,'Emission Factors'!$C$9,IF(G59='Emission Factors'!$B$10,'Emission Factors'!$C$10,IF(G59='Emission Factors'!$B$11,'Emission Factors'!$C$11,IF(G59='Emission Factors'!$B$12,'Emission Factors'!$C$12,IF(G59='Emission Factors'!$B$13,'Emission Factors'!$C$13,IF(G59='Emission Factors'!$B$14,'Emission Factors'!$C$14,0))))))))))))</f>
        <v>0</v>
      </c>
      <c r="Y59" s="216">
        <f>IF(H59='Emission Factors'!$B$3,AB59,IF(H59='Emission Factors'!$B$4,'Emission Factors'!$C$4,IF(H59='Emission Factors'!$B$5,'Emission Factors'!$C$5,IF(H59='Emission Factors'!$B$6,'Emission Factors'!$C$6,IF(H59='Emission Factors'!$B$7,'Emission Factors'!$C$7,IF(H59='Emission Factors'!$B$8,'Emission Factors'!$C$8,IF(H59='Emission Factors'!$B$9,'Emission Factors'!$C$9,IF(H59='Emission Factors'!$B$10,'Emission Factors'!$C$10,IF(H59='Emission Factors'!$B$11,'Emission Factors'!$C$11,IF(H59='Emission Factors'!$B$12,'Emission Factors'!$C$12,IF(H59='Emission Factors'!$B$13,'Emission Factors'!$C$13,IF(H59='Emission Factors'!$B$14,'Emission Factors'!$C$14,0))))))))))))</f>
        <v>0</v>
      </c>
      <c r="Z59" s="216" t="e">
        <f>IF(AND($G$12&lt;&gt;"",$G$14&lt;&gt;""),$G$12*AL59/T59,IF($I$12="AK",'Grid Emissions'!C38*0.000001,IF($I$12="DC",'Grid Emissions'!C45*0.000001,IF($I$12="HI",'Grid Emissions'!C49*0.000001,IF($I$12="PR",'Grid Emissions'!C77*0.000001,(VLOOKUP($I$12,'Grid Emission Forecast'!$B$4:$AF$52,MATCH(T59,'Grid Emission Forecast'!$B$4:$AF$4,0),FALSE)*0.000001)*(1-($O$12/100)))))))</f>
        <v>#N/A</v>
      </c>
      <c r="AA59" s="216" t="e">
        <f>IF($I$12="AK",'Grid Emissions'!C38*0.000001,IF($I$12="DC",'Grid Emissions'!C45*0.000001,IF($I$12="HI",'Grid Emissions'!C49*0.000001,IF($I$12="PR",'Grid Emissions'!C77*0.000001,(VLOOKUP($I$12,'Grid Emission Forecast'!$B$57:$AF$105,MATCH(T59,'Grid Emission Forecast'!$B$57:$AF$57,0),FALSE)*0.000001)*(1-($O$12/100))))))</f>
        <v>#N/A</v>
      </c>
      <c r="AB59" s="216" t="e">
        <f>IF($K$14=$DF$11,'Emission Factors'!$C$3,IF($K$14=$DF$12,Z59,IF($K$14=$DF$13,AA59,Z59)))</f>
        <v>#N/A</v>
      </c>
      <c r="AC59" s="217">
        <f>IF(I59='Emission Factors'!$B$3,AB59,IF(I59='Emission Factors'!$B$4,'Emission Factors'!$C$4,IF(I59='Emission Factors'!$B$5,'Emission Factors'!$C$5,IF(I59='Emission Factors'!$B$6,'Emission Factors'!$C$6,IF(I59='Emission Factors'!$B$7,'Emission Factors'!$C$7,IF(I59='Emission Factors'!$B$8,'Emission Factors'!$C$8,IF(I59='Emission Factors'!$B$9,'Emission Factors'!$C$9,IF(I59='Emission Factors'!$B$10,'Emission Factors'!$C$10,IF(I59='Emission Factors'!$B$11,'Emission Factors'!$C$11,IF(I59='Emission Factors'!$B$12,'Emission Factors'!$C$12,IF(I59='Emission Factors'!$B$13,'Emission Factors'!$C$13,IF(I59='Emission Factors'!$B$14,'Emission Factors'!$C$14,0))))))))))))</f>
        <v>0</v>
      </c>
      <c r="AD59" s="219" t="str">
        <f t="shared" si="17"/>
        <v/>
      </c>
      <c r="AE59" s="225" t="str">
        <f t="shared" si="10"/>
        <v/>
      </c>
      <c r="AF59" s="222">
        <f t="shared" si="18"/>
        <v>0</v>
      </c>
      <c r="AG59" s="120" t="e">
        <f t="shared" si="19"/>
        <v>#VALUE!</v>
      </c>
      <c r="AH59" s="120" t="e">
        <f t="shared" si="20"/>
        <v>#VALUE!</v>
      </c>
      <c r="AI59" s="120" t="e">
        <f t="shared" si="21"/>
        <v>#VALUE!</v>
      </c>
      <c r="AJ59" s="120" t="e">
        <f t="shared" si="22"/>
        <v>#VALUE!</v>
      </c>
      <c r="AK59" s="120" t="e">
        <f t="shared" si="23"/>
        <v>#VALUE!</v>
      </c>
      <c r="AL59" s="120" t="e">
        <f t="shared" si="24"/>
        <v>#VALUE!</v>
      </c>
      <c r="AM59" s="120" t="str">
        <f>IF('Inputs for Conserved Energy'!AA48&lt;&gt;"",('Inputs for Conserved Energy'!AA48+('Inputs for Avoided CO2'!AF59*'Inputs for Avoided CO2'!AK59)),"")</f>
        <v/>
      </c>
      <c r="AN59" s="190" t="str">
        <f t="shared" si="11"/>
        <v/>
      </c>
      <c r="AO59" s="194" t="str">
        <f>IF('Inputs for Conserved Energy'!AB48&lt;&gt;"",'Inputs for Conserved Energy'!AB48,"")</f>
        <v/>
      </c>
      <c r="AP59" s="190" t="str">
        <f>IF('Inputs for Conserved Energy'!AC48&lt;&gt;"",'Inputs for Conserved Energy'!AC48,"")</f>
        <v/>
      </c>
      <c r="AQ59" s="194" t="str">
        <f>IF('Inputs for Conserved Energy'!AD48&lt;&gt;"",'Inputs for Conserved Energy'!AD48,"")</f>
        <v/>
      </c>
      <c r="AR59" s="190" t="str">
        <f>IF('Inputs for Conserved Energy'!AE48&lt;&gt;"",'Inputs for Conserved Energy'!AE48,"")</f>
        <v/>
      </c>
    </row>
    <row r="60" spans="2:44" x14ac:dyDescent="0.35">
      <c r="B60" s="240"/>
      <c r="C60" s="49"/>
      <c r="D60" s="150" t="str">
        <f t="shared" si="15"/>
        <v/>
      </c>
      <c r="E60" s="167" t="str">
        <f>IF('Inputs for Conserved Energy'!E49&lt;&gt;"",'Inputs for Conserved Energy'!E49,"")</f>
        <v/>
      </c>
      <c r="F60" s="168"/>
      <c r="G60" s="122" t="str">
        <f>IF('Inputs for Conserved Energy'!F49&lt;&gt;"",'Inputs for Conserved Energy'!F49,"")</f>
        <v/>
      </c>
      <c r="H60" s="116" t="str">
        <f>IF('Inputs for Conserved Energy'!G49&lt;&gt;"",'Inputs for Conserved Energy'!G49,"")</f>
        <v/>
      </c>
      <c r="I60" s="123" t="str">
        <f>IF('Inputs for Conserved Energy'!H49&lt;&gt;"",'Inputs for Conserved Energy'!H49,"")</f>
        <v/>
      </c>
      <c r="J60" s="128" t="str">
        <f>IF('Inputs for Conserved Energy'!I49&lt;&gt;"",'Inputs for Conserved Energy'!I49,"")</f>
        <v/>
      </c>
      <c r="K60" s="117" t="str">
        <f>IF('Inputs for Conserved Energy'!J49&lt;&gt;"",'Inputs for Conserved Energy'!J49,"")</f>
        <v/>
      </c>
      <c r="L60" s="129" t="str">
        <f>IF('Inputs for Conserved Energy'!K49&lt;&gt;"",'Inputs for Conserved Energy'!K49,"")</f>
        <v/>
      </c>
      <c r="M60" s="128" t="str">
        <f>IF('Inputs for Conserved Energy'!L49&lt;&gt;"",'Inputs for Conserved Energy'!L49,"")</f>
        <v/>
      </c>
      <c r="N60" s="123" t="str">
        <f>IF('Inputs for Conserved Energy'!M49&lt;&gt;"",'Inputs for Conserved Energy'!M49,"")</f>
        <v/>
      </c>
      <c r="O60" s="133" t="str">
        <f>IF('Inputs for Conserved Energy'!N49&lt;&gt;"",'Inputs for Conserved Energy'!N49,"")</f>
        <v/>
      </c>
      <c r="P60" s="123" t="str">
        <f>IF('Inputs for Conserved Energy'!O49&lt;&gt;"",'Inputs for Conserved Energy'!O49,"")</f>
        <v/>
      </c>
      <c r="Q60" s="122" t="str">
        <f>IF('Inputs for Conserved Energy'!P49&lt;&gt;"",'Inputs for Conserved Energy'!P49,"")</f>
        <v/>
      </c>
      <c r="R60" s="116" t="str">
        <f>IF('Inputs for Conserved Energy'!Q49&lt;&gt;"",'Inputs for Conserved Energy'!Q49,"")</f>
        <v/>
      </c>
      <c r="S60" s="153" t="str">
        <f>IF('Inputs for Conserved Energy'!R49&lt;&gt;"",'Inputs for Conserved Energy'!R49,"")</f>
        <v/>
      </c>
      <c r="T60" s="179" t="str">
        <f>IF('Inputs for Conserved Energy'!S49&lt;&gt;"",'Inputs for Conserved Energy'!S49,"")</f>
        <v/>
      </c>
      <c r="U60" s="138" t="str">
        <f>IF('Inputs for Conserved Energy'!T49&lt;&gt;"",'Inputs for Conserved Energy'!T49,"")</f>
        <v/>
      </c>
      <c r="V60" s="119" t="str">
        <f>IF('Inputs for Conserved Energy'!U49&lt;&gt;"",'Inputs for Conserved Energy'!U49,"")</f>
        <v/>
      </c>
      <c r="W60" s="185" t="str">
        <f t="shared" si="16"/>
        <v/>
      </c>
      <c r="X60" s="214">
        <f>IF(G60='Emission Factors'!$B$3,AB60,IF(G60='Emission Factors'!$B$4,'Emission Factors'!$C$4,IF(G60='Emission Factors'!$B$5,'Emission Factors'!$C$5,IF(G60='Emission Factors'!$B$6,'Emission Factors'!$C$6,IF(G60='Emission Factors'!$B$7,'Emission Factors'!$C$7,IF(G60='Emission Factors'!$B$8,'Emission Factors'!$C$8,IF(G60='Emission Factors'!$B$9,'Emission Factors'!$C$9,IF(G60='Emission Factors'!$B$10,'Emission Factors'!$C$10,IF(G60='Emission Factors'!$B$11,'Emission Factors'!$C$11,IF(G60='Emission Factors'!$B$12,'Emission Factors'!$C$12,IF(G60='Emission Factors'!$B$13,'Emission Factors'!$C$13,IF(G60='Emission Factors'!$B$14,'Emission Factors'!$C$14,0))))))))))))</f>
        <v>0</v>
      </c>
      <c r="Y60" s="216">
        <f>IF(H60='Emission Factors'!$B$3,AB60,IF(H60='Emission Factors'!$B$4,'Emission Factors'!$C$4,IF(H60='Emission Factors'!$B$5,'Emission Factors'!$C$5,IF(H60='Emission Factors'!$B$6,'Emission Factors'!$C$6,IF(H60='Emission Factors'!$B$7,'Emission Factors'!$C$7,IF(H60='Emission Factors'!$B$8,'Emission Factors'!$C$8,IF(H60='Emission Factors'!$B$9,'Emission Factors'!$C$9,IF(H60='Emission Factors'!$B$10,'Emission Factors'!$C$10,IF(H60='Emission Factors'!$B$11,'Emission Factors'!$C$11,IF(H60='Emission Factors'!$B$12,'Emission Factors'!$C$12,IF(H60='Emission Factors'!$B$13,'Emission Factors'!$C$13,IF(H60='Emission Factors'!$B$14,'Emission Factors'!$C$14,0))))))))))))</f>
        <v>0</v>
      </c>
      <c r="Z60" s="216" t="e">
        <f>IF(AND($G$12&lt;&gt;"",$G$14&lt;&gt;""),$G$12*AL60/T60,IF($I$12="AK",'Grid Emissions'!C39*0.000001,IF($I$12="DC",'Grid Emissions'!C46*0.000001,IF($I$12="HI",'Grid Emissions'!C50*0.000001,IF($I$12="PR",'Grid Emissions'!C78*0.000001,(VLOOKUP($I$12,'Grid Emission Forecast'!$B$4:$AF$52,MATCH(T60,'Grid Emission Forecast'!$B$4:$AF$4,0),FALSE)*0.000001)*(1-($O$12/100)))))))</f>
        <v>#N/A</v>
      </c>
      <c r="AA60" s="216" t="e">
        <f>IF($I$12="AK",'Grid Emissions'!C39*0.000001,IF($I$12="DC",'Grid Emissions'!C46*0.000001,IF($I$12="HI",'Grid Emissions'!C50*0.000001,IF($I$12="PR",'Grid Emissions'!C78*0.000001,(VLOOKUP($I$12,'Grid Emission Forecast'!$B$57:$AF$105,MATCH(T60,'Grid Emission Forecast'!$B$57:$AF$57,0),FALSE)*0.000001)*(1-($O$12/100))))))</f>
        <v>#N/A</v>
      </c>
      <c r="AB60" s="216" t="e">
        <f>IF($K$14=$DF$11,'Emission Factors'!$C$3,IF($K$14=$DF$12,Z60,IF($K$14=$DF$13,AA60,Z60)))</f>
        <v>#N/A</v>
      </c>
      <c r="AC60" s="217">
        <f>IF(I60='Emission Factors'!$B$3,AB60,IF(I60='Emission Factors'!$B$4,'Emission Factors'!$C$4,IF(I60='Emission Factors'!$B$5,'Emission Factors'!$C$5,IF(I60='Emission Factors'!$B$6,'Emission Factors'!$C$6,IF(I60='Emission Factors'!$B$7,'Emission Factors'!$C$7,IF(I60='Emission Factors'!$B$8,'Emission Factors'!$C$8,IF(I60='Emission Factors'!$B$9,'Emission Factors'!$C$9,IF(I60='Emission Factors'!$B$10,'Emission Factors'!$C$10,IF(I60='Emission Factors'!$B$11,'Emission Factors'!$C$11,IF(I60='Emission Factors'!$B$12,'Emission Factors'!$C$12,IF(I60='Emission Factors'!$B$13,'Emission Factors'!$C$13,IF(I60='Emission Factors'!$B$14,'Emission Factors'!$C$14,0))))))))))))</f>
        <v>0</v>
      </c>
      <c r="AD60" s="219" t="str">
        <f t="shared" si="17"/>
        <v/>
      </c>
      <c r="AE60" s="225" t="str">
        <f t="shared" si="10"/>
        <v/>
      </c>
      <c r="AF60" s="222">
        <f t="shared" si="18"/>
        <v>0</v>
      </c>
      <c r="AG60" s="120" t="e">
        <f t="shared" si="19"/>
        <v>#VALUE!</v>
      </c>
      <c r="AH60" s="120" t="e">
        <f t="shared" si="20"/>
        <v>#VALUE!</v>
      </c>
      <c r="AI60" s="120" t="e">
        <f t="shared" si="21"/>
        <v>#VALUE!</v>
      </c>
      <c r="AJ60" s="120" t="e">
        <f t="shared" si="22"/>
        <v>#VALUE!</v>
      </c>
      <c r="AK60" s="120" t="e">
        <f t="shared" si="23"/>
        <v>#VALUE!</v>
      </c>
      <c r="AL60" s="120" t="e">
        <f t="shared" si="24"/>
        <v>#VALUE!</v>
      </c>
      <c r="AM60" s="120" t="str">
        <f>IF('Inputs for Conserved Energy'!AA49&lt;&gt;"",('Inputs for Conserved Energy'!AA49+('Inputs for Avoided CO2'!AF60*'Inputs for Avoided CO2'!AK60)),"")</f>
        <v/>
      </c>
      <c r="AN60" s="190" t="str">
        <f t="shared" si="11"/>
        <v/>
      </c>
      <c r="AO60" s="194" t="str">
        <f>IF('Inputs for Conserved Energy'!AB49&lt;&gt;"",'Inputs for Conserved Energy'!AB49,"")</f>
        <v/>
      </c>
      <c r="AP60" s="190" t="str">
        <f>IF('Inputs for Conserved Energy'!AC49&lt;&gt;"",'Inputs for Conserved Energy'!AC49,"")</f>
        <v/>
      </c>
      <c r="AQ60" s="194" t="str">
        <f>IF('Inputs for Conserved Energy'!AD49&lt;&gt;"",'Inputs for Conserved Energy'!AD49,"")</f>
        <v/>
      </c>
      <c r="AR60" s="190" t="str">
        <f>IF('Inputs for Conserved Energy'!AE49&lt;&gt;"",'Inputs for Conserved Energy'!AE49,"")</f>
        <v/>
      </c>
    </row>
    <row r="61" spans="2:44" x14ac:dyDescent="0.35">
      <c r="B61" s="240"/>
      <c r="C61" s="49"/>
      <c r="D61" s="150" t="str">
        <f t="shared" si="15"/>
        <v/>
      </c>
      <c r="E61" s="167" t="str">
        <f>IF('Inputs for Conserved Energy'!E50&lt;&gt;"",'Inputs for Conserved Energy'!E50,"")</f>
        <v/>
      </c>
      <c r="F61" s="168"/>
      <c r="G61" s="122" t="str">
        <f>IF('Inputs for Conserved Energy'!F50&lt;&gt;"",'Inputs for Conserved Energy'!F50,"")</f>
        <v/>
      </c>
      <c r="H61" s="116" t="str">
        <f>IF('Inputs for Conserved Energy'!G50&lt;&gt;"",'Inputs for Conserved Energy'!G50,"")</f>
        <v/>
      </c>
      <c r="I61" s="123" t="str">
        <f>IF('Inputs for Conserved Energy'!H50&lt;&gt;"",'Inputs for Conserved Energy'!H50,"")</f>
        <v/>
      </c>
      <c r="J61" s="128" t="str">
        <f>IF('Inputs for Conserved Energy'!I50&lt;&gt;"",'Inputs for Conserved Energy'!I50,"")</f>
        <v/>
      </c>
      <c r="K61" s="117" t="str">
        <f>IF('Inputs for Conserved Energy'!J50&lt;&gt;"",'Inputs for Conserved Energy'!J50,"")</f>
        <v/>
      </c>
      <c r="L61" s="129" t="str">
        <f>IF('Inputs for Conserved Energy'!K50&lt;&gt;"",'Inputs for Conserved Energy'!K50,"")</f>
        <v/>
      </c>
      <c r="M61" s="128" t="str">
        <f>IF('Inputs for Conserved Energy'!L50&lt;&gt;"",'Inputs for Conserved Energy'!L50,"")</f>
        <v/>
      </c>
      <c r="N61" s="123" t="str">
        <f>IF('Inputs for Conserved Energy'!M50&lt;&gt;"",'Inputs for Conserved Energy'!M50,"")</f>
        <v/>
      </c>
      <c r="O61" s="133" t="str">
        <f>IF('Inputs for Conserved Energy'!N50&lt;&gt;"",'Inputs for Conserved Energy'!N50,"")</f>
        <v/>
      </c>
      <c r="P61" s="123" t="str">
        <f>IF('Inputs for Conserved Energy'!O50&lt;&gt;"",'Inputs for Conserved Energy'!O50,"")</f>
        <v/>
      </c>
      <c r="Q61" s="122" t="str">
        <f>IF('Inputs for Conserved Energy'!P50&lt;&gt;"",'Inputs for Conserved Energy'!P50,"")</f>
        <v/>
      </c>
      <c r="R61" s="116" t="str">
        <f>IF('Inputs for Conserved Energy'!Q50&lt;&gt;"",'Inputs for Conserved Energy'!Q50,"")</f>
        <v/>
      </c>
      <c r="S61" s="153" t="str">
        <f>IF('Inputs for Conserved Energy'!R50&lt;&gt;"",'Inputs for Conserved Energy'!R50,"")</f>
        <v/>
      </c>
      <c r="T61" s="179" t="str">
        <f>IF('Inputs for Conserved Energy'!S50&lt;&gt;"",'Inputs for Conserved Energy'!S50,"")</f>
        <v/>
      </c>
      <c r="U61" s="138" t="str">
        <f>IF('Inputs for Conserved Energy'!T50&lt;&gt;"",'Inputs for Conserved Energy'!T50,"")</f>
        <v/>
      </c>
      <c r="V61" s="119" t="str">
        <f>IF('Inputs for Conserved Energy'!U50&lt;&gt;"",'Inputs for Conserved Energy'!U50,"")</f>
        <v/>
      </c>
      <c r="W61" s="185" t="str">
        <f t="shared" si="16"/>
        <v/>
      </c>
      <c r="X61" s="214">
        <f>IF(G61='Emission Factors'!$B$3,AB61,IF(G61='Emission Factors'!$B$4,'Emission Factors'!$C$4,IF(G61='Emission Factors'!$B$5,'Emission Factors'!$C$5,IF(G61='Emission Factors'!$B$6,'Emission Factors'!$C$6,IF(G61='Emission Factors'!$B$7,'Emission Factors'!$C$7,IF(G61='Emission Factors'!$B$8,'Emission Factors'!$C$8,IF(G61='Emission Factors'!$B$9,'Emission Factors'!$C$9,IF(G61='Emission Factors'!$B$10,'Emission Factors'!$C$10,IF(G61='Emission Factors'!$B$11,'Emission Factors'!$C$11,IF(G61='Emission Factors'!$B$12,'Emission Factors'!$C$12,IF(G61='Emission Factors'!$B$13,'Emission Factors'!$C$13,IF(G61='Emission Factors'!$B$14,'Emission Factors'!$C$14,0))))))))))))</f>
        <v>0</v>
      </c>
      <c r="Y61" s="216">
        <f>IF(H61='Emission Factors'!$B$3,AB61,IF(H61='Emission Factors'!$B$4,'Emission Factors'!$C$4,IF(H61='Emission Factors'!$B$5,'Emission Factors'!$C$5,IF(H61='Emission Factors'!$B$6,'Emission Factors'!$C$6,IF(H61='Emission Factors'!$B$7,'Emission Factors'!$C$7,IF(H61='Emission Factors'!$B$8,'Emission Factors'!$C$8,IF(H61='Emission Factors'!$B$9,'Emission Factors'!$C$9,IF(H61='Emission Factors'!$B$10,'Emission Factors'!$C$10,IF(H61='Emission Factors'!$B$11,'Emission Factors'!$C$11,IF(H61='Emission Factors'!$B$12,'Emission Factors'!$C$12,IF(H61='Emission Factors'!$B$13,'Emission Factors'!$C$13,IF(H61='Emission Factors'!$B$14,'Emission Factors'!$C$14,0))))))))))))</f>
        <v>0</v>
      </c>
      <c r="Z61" s="216" t="e">
        <f>IF(AND($G$12&lt;&gt;"",$G$14&lt;&gt;""),$G$12*AL61/T61,IF($I$12="AK",'Grid Emissions'!C40*0.000001,IF($I$12="DC",'Grid Emissions'!C47*0.000001,IF($I$12="HI",'Grid Emissions'!C51*0.000001,IF($I$12="PR",'Grid Emissions'!C79*0.000001,(VLOOKUP($I$12,'Grid Emission Forecast'!$B$4:$AF$52,MATCH(T61,'Grid Emission Forecast'!$B$4:$AF$4,0),FALSE)*0.000001)*(1-($O$12/100)))))))</f>
        <v>#N/A</v>
      </c>
      <c r="AA61" s="216" t="e">
        <f>IF($I$12="AK",'Grid Emissions'!C40*0.000001,IF($I$12="DC",'Grid Emissions'!C47*0.000001,IF($I$12="HI",'Grid Emissions'!C51*0.000001,IF($I$12="PR",'Grid Emissions'!C79*0.000001,(VLOOKUP($I$12,'Grid Emission Forecast'!$B$57:$AF$105,MATCH(T61,'Grid Emission Forecast'!$B$57:$AF$57,0),FALSE)*0.000001)*(1-($O$12/100))))))</f>
        <v>#N/A</v>
      </c>
      <c r="AB61" s="216" t="e">
        <f>IF($K$14=$DF$11,'Emission Factors'!$C$3,IF($K$14=$DF$12,Z61,IF($K$14=$DF$13,AA61,Z61)))</f>
        <v>#N/A</v>
      </c>
      <c r="AC61" s="217">
        <f>IF(I61='Emission Factors'!$B$3,AB61,IF(I61='Emission Factors'!$B$4,'Emission Factors'!$C$4,IF(I61='Emission Factors'!$B$5,'Emission Factors'!$C$5,IF(I61='Emission Factors'!$B$6,'Emission Factors'!$C$6,IF(I61='Emission Factors'!$B$7,'Emission Factors'!$C$7,IF(I61='Emission Factors'!$B$8,'Emission Factors'!$C$8,IF(I61='Emission Factors'!$B$9,'Emission Factors'!$C$9,IF(I61='Emission Factors'!$B$10,'Emission Factors'!$C$10,IF(I61='Emission Factors'!$B$11,'Emission Factors'!$C$11,IF(I61='Emission Factors'!$B$12,'Emission Factors'!$C$12,IF(I61='Emission Factors'!$B$13,'Emission Factors'!$C$13,IF(I61='Emission Factors'!$B$14,'Emission Factors'!$C$14,0))))))))))))</f>
        <v>0</v>
      </c>
      <c r="AD61" s="219" t="str">
        <f t="shared" si="17"/>
        <v/>
      </c>
      <c r="AE61" s="225" t="str">
        <f t="shared" si="10"/>
        <v/>
      </c>
      <c r="AF61" s="222">
        <f t="shared" si="18"/>
        <v>0</v>
      </c>
      <c r="AG61" s="120" t="e">
        <f t="shared" si="19"/>
        <v>#VALUE!</v>
      </c>
      <c r="AH61" s="120" t="e">
        <f t="shared" si="20"/>
        <v>#VALUE!</v>
      </c>
      <c r="AI61" s="120" t="e">
        <f t="shared" si="21"/>
        <v>#VALUE!</v>
      </c>
      <c r="AJ61" s="120" t="e">
        <f t="shared" si="22"/>
        <v>#VALUE!</v>
      </c>
      <c r="AK61" s="120" t="e">
        <f t="shared" si="23"/>
        <v>#VALUE!</v>
      </c>
      <c r="AL61" s="120" t="e">
        <f t="shared" si="24"/>
        <v>#VALUE!</v>
      </c>
      <c r="AM61" s="120" t="str">
        <f>IF('Inputs for Conserved Energy'!AA50&lt;&gt;"",('Inputs for Conserved Energy'!AA50+('Inputs for Avoided CO2'!AF61*'Inputs for Avoided CO2'!AK61)),"")</f>
        <v/>
      </c>
      <c r="AN61" s="190" t="str">
        <f t="shared" si="11"/>
        <v/>
      </c>
      <c r="AO61" s="194" t="str">
        <f>IF('Inputs for Conserved Energy'!AB50&lt;&gt;"",'Inputs for Conserved Energy'!AB50,"")</f>
        <v/>
      </c>
      <c r="AP61" s="190" t="str">
        <f>IF('Inputs for Conserved Energy'!AC50&lt;&gt;"",'Inputs for Conserved Energy'!AC50,"")</f>
        <v/>
      </c>
      <c r="AQ61" s="194" t="str">
        <f>IF('Inputs for Conserved Energy'!AD50&lt;&gt;"",'Inputs for Conserved Energy'!AD50,"")</f>
        <v/>
      </c>
      <c r="AR61" s="190" t="str">
        <f>IF('Inputs for Conserved Energy'!AE50&lt;&gt;"",'Inputs for Conserved Energy'!AE50,"")</f>
        <v/>
      </c>
    </row>
    <row r="62" spans="2:44" x14ac:dyDescent="0.35">
      <c r="B62" s="240"/>
      <c r="C62" s="49"/>
      <c r="D62" s="150" t="str">
        <f t="shared" si="15"/>
        <v/>
      </c>
      <c r="E62" s="167" t="str">
        <f>IF('Inputs for Conserved Energy'!E51&lt;&gt;"",'Inputs for Conserved Energy'!E51,"")</f>
        <v/>
      </c>
      <c r="F62" s="168"/>
      <c r="G62" s="122" t="str">
        <f>IF('Inputs for Conserved Energy'!F51&lt;&gt;"",'Inputs for Conserved Energy'!F51,"")</f>
        <v/>
      </c>
      <c r="H62" s="116" t="str">
        <f>IF('Inputs for Conserved Energy'!G51&lt;&gt;"",'Inputs for Conserved Energy'!G51,"")</f>
        <v/>
      </c>
      <c r="I62" s="123" t="str">
        <f>IF('Inputs for Conserved Energy'!H51&lt;&gt;"",'Inputs for Conserved Energy'!H51,"")</f>
        <v/>
      </c>
      <c r="J62" s="128" t="str">
        <f>IF('Inputs for Conserved Energy'!I51&lt;&gt;"",'Inputs for Conserved Energy'!I51,"")</f>
        <v/>
      </c>
      <c r="K62" s="117" t="str">
        <f>IF('Inputs for Conserved Energy'!J51&lt;&gt;"",'Inputs for Conserved Energy'!J51,"")</f>
        <v/>
      </c>
      <c r="L62" s="129" t="str">
        <f>IF('Inputs for Conserved Energy'!K51&lt;&gt;"",'Inputs for Conserved Energy'!K51,"")</f>
        <v/>
      </c>
      <c r="M62" s="128" t="str">
        <f>IF('Inputs for Conserved Energy'!L51&lt;&gt;"",'Inputs for Conserved Energy'!L51,"")</f>
        <v/>
      </c>
      <c r="N62" s="123" t="str">
        <f>IF('Inputs for Conserved Energy'!M51&lt;&gt;"",'Inputs for Conserved Energy'!M51,"")</f>
        <v/>
      </c>
      <c r="O62" s="133" t="str">
        <f>IF('Inputs for Conserved Energy'!N51&lt;&gt;"",'Inputs for Conserved Energy'!N51,"")</f>
        <v/>
      </c>
      <c r="P62" s="123" t="str">
        <f>IF('Inputs for Conserved Energy'!O51&lt;&gt;"",'Inputs for Conserved Energy'!O51,"")</f>
        <v/>
      </c>
      <c r="Q62" s="122" t="str">
        <f>IF('Inputs for Conserved Energy'!P51&lt;&gt;"",'Inputs for Conserved Energy'!P51,"")</f>
        <v/>
      </c>
      <c r="R62" s="116" t="str">
        <f>IF('Inputs for Conserved Energy'!Q51&lt;&gt;"",'Inputs for Conserved Energy'!Q51,"")</f>
        <v/>
      </c>
      <c r="S62" s="153" t="str">
        <f>IF('Inputs for Conserved Energy'!R51&lt;&gt;"",'Inputs for Conserved Energy'!R51,"")</f>
        <v/>
      </c>
      <c r="T62" s="179" t="str">
        <f>IF('Inputs for Conserved Energy'!S51&lt;&gt;"",'Inputs for Conserved Energy'!S51,"")</f>
        <v/>
      </c>
      <c r="U62" s="138" t="str">
        <f>IF('Inputs for Conserved Energy'!T51&lt;&gt;"",'Inputs for Conserved Energy'!T51,"")</f>
        <v/>
      </c>
      <c r="V62" s="119" t="str">
        <f>IF('Inputs for Conserved Energy'!U51&lt;&gt;"",'Inputs for Conserved Energy'!U51,"")</f>
        <v/>
      </c>
      <c r="W62" s="185" t="str">
        <f t="shared" si="16"/>
        <v/>
      </c>
      <c r="X62" s="214">
        <f>IF(G62='Emission Factors'!$B$3,AB62,IF(G62='Emission Factors'!$B$4,'Emission Factors'!$C$4,IF(G62='Emission Factors'!$B$5,'Emission Factors'!$C$5,IF(G62='Emission Factors'!$B$6,'Emission Factors'!$C$6,IF(G62='Emission Factors'!$B$7,'Emission Factors'!$C$7,IF(G62='Emission Factors'!$B$8,'Emission Factors'!$C$8,IF(G62='Emission Factors'!$B$9,'Emission Factors'!$C$9,IF(G62='Emission Factors'!$B$10,'Emission Factors'!$C$10,IF(G62='Emission Factors'!$B$11,'Emission Factors'!$C$11,IF(G62='Emission Factors'!$B$12,'Emission Factors'!$C$12,IF(G62='Emission Factors'!$B$13,'Emission Factors'!$C$13,IF(G62='Emission Factors'!$B$14,'Emission Factors'!$C$14,0))))))))))))</f>
        <v>0</v>
      </c>
      <c r="Y62" s="216">
        <f>IF(H62='Emission Factors'!$B$3,AB62,IF(H62='Emission Factors'!$B$4,'Emission Factors'!$C$4,IF(H62='Emission Factors'!$B$5,'Emission Factors'!$C$5,IF(H62='Emission Factors'!$B$6,'Emission Factors'!$C$6,IF(H62='Emission Factors'!$B$7,'Emission Factors'!$C$7,IF(H62='Emission Factors'!$B$8,'Emission Factors'!$C$8,IF(H62='Emission Factors'!$B$9,'Emission Factors'!$C$9,IF(H62='Emission Factors'!$B$10,'Emission Factors'!$C$10,IF(H62='Emission Factors'!$B$11,'Emission Factors'!$C$11,IF(H62='Emission Factors'!$B$12,'Emission Factors'!$C$12,IF(H62='Emission Factors'!$B$13,'Emission Factors'!$C$13,IF(H62='Emission Factors'!$B$14,'Emission Factors'!$C$14,0))))))))))))</f>
        <v>0</v>
      </c>
      <c r="Z62" s="216" t="e">
        <f>IF(AND($G$12&lt;&gt;"",$G$14&lt;&gt;""),$G$12*AL62/T62,IF($I$12="AK",'Grid Emissions'!C41*0.000001,IF($I$12="DC",'Grid Emissions'!C48*0.000001,IF($I$12="HI",'Grid Emissions'!C52*0.000001,IF($I$12="PR",'Grid Emissions'!C80*0.000001,(VLOOKUP($I$12,'Grid Emission Forecast'!$B$4:$AF$52,MATCH(T62,'Grid Emission Forecast'!$B$4:$AF$4,0),FALSE)*0.000001)*(1-($O$12/100)))))))</f>
        <v>#N/A</v>
      </c>
      <c r="AA62" s="216" t="e">
        <f>IF($I$12="AK",'Grid Emissions'!C41*0.000001,IF($I$12="DC",'Grid Emissions'!C48*0.000001,IF($I$12="HI",'Grid Emissions'!C52*0.000001,IF($I$12="PR",'Grid Emissions'!C80*0.000001,(VLOOKUP($I$12,'Grid Emission Forecast'!$B$57:$AF$105,MATCH(T62,'Grid Emission Forecast'!$B$57:$AF$57,0),FALSE)*0.000001)*(1-($O$12/100))))))</f>
        <v>#N/A</v>
      </c>
      <c r="AB62" s="216" t="e">
        <f>IF($K$14=$DF$11,'Emission Factors'!$C$3,IF($K$14=$DF$12,Z62,IF($K$14=$DF$13,AA62,Z62)))</f>
        <v>#N/A</v>
      </c>
      <c r="AC62" s="217">
        <f>IF(I62='Emission Factors'!$B$3,AB62,IF(I62='Emission Factors'!$B$4,'Emission Factors'!$C$4,IF(I62='Emission Factors'!$B$5,'Emission Factors'!$C$5,IF(I62='Emission Factors'!$B$6,'Emission Factors'!$C$6,IF(I62='Emission Factors'!$B$7,'Emission Factors'!$C$7,IF(I62='Emission Factors'!$B$8,'Emission Factors'!$C$8,IF(I62='Emission Factors'!$B$9,'Emission Factors'!$C$9,IF(I62='Emission Factors'!$B$10,'Emission Factors'!$C$10,IF(I62='Emission Factors'!$B$11,'Emission Factors'!$C$11,IF(I62='Emission Factors'!$B$12,'Emission Factors'!$C$12,IF(I62='Emission Factors'!$B$13,'Emission Factors'!$C$13,IF(I62='Emission Factors'!$B$14,'Emission Factors'!$C$14,0))))))))))))</f>
        <v>0</v>
      </c>
      <c r="AD62" s="219" t="str">
        <f t="shared" si="17"/>
        <v/>
      </c>
      <c r="AE62" s="225" t="str">
        <f t="shared" si="10"/>
        <v/>
      </c>
      <c r="AF62" s="222">
        <f t="shared" si="18"/>
        <v>0</v>
      </c>
      <c r="AG62" s="120" t="e">
        <f t="shared" si="19"/>
        <v>#VALUE!</v>
      </c>
      <c r="AH62" s="120" t="e">
        <f t="shared" si="20"/>
        <v>#VALUE!</v>
      </c>
      <c r="AI62" s="120" t="e">
        <f t="shared" si="21"/>
        <v>#VALUE!</v>
      </c>
      <c r="AJ62" s="120" t="e">
        <f t="shared" si="22"/>
        <v>#VALUE!</v>
      </c>
      <c r="AK62" s="120" t="e">
        <f t="shared" si="23"/>
        <v>#VALUE!</v>
      </c>
      <c r="AL62" s="120" t="e">
        <f t="shared" si="24"/>
        <v>#VALUE!</v>
      </c>
      <c r="AM62" s="120" t="str">
        <f>IF('Inputs for Conserved Energy'!AA51&lt;&gt;"",('Inputs for Conserved Energy'!AA51+('Inputs for Avoided CO2'!AF62*'Inputs for Avoided CO2'!AK62)),"")</f>
        <v/>
      </c>
      <c r="AN62" s="190" t="str">
        <f t="shared" si="11"/>
        <v/>
      </c>
      <c r="AO62" s="194" t="str">
        <f>IF('Inputs for Conserved Energy'!AB51&lt;&gt;"",'Inputs for Conserved Energy'!AB51,"")</f>
        <v/>
      </c>
      <c r="AP62" s="190" t="str">
        <f>IF('Inputs for Conserved Energy'!AC51&lt;&gt;"",'Inputs for Conserved Energy'!AC51,"")</f>
        <v/>
      </c>
      <c r="AQ62" s="194" t="str">
        <f>IF('Inputs for Conserved Energy'!AD51&lt;&gt;"",'Inputs for Conserved Energy'!AD51,"")</f>
        <v/>
      </c>
      <c r="AR62" s="190" t="str">
        <f>IF('Inputs for Conserved Energy'!AE51&lt;&gt;"",'Inputs for Conserved Energy'!AE51,"")</f>
        <v/>
      </c>
    </row>
    <row r="63" spans="2:44" x14ac:dyDescent="0.35">
      <c r="B63" s="240"/>
      <c r="C63" s="49"/>
      <c r="D63" s="150" t="str">
        <f t="shared" si="15"/>
        <v/>
      </c>
      <c r="E63" s="167" t="str">
        <f>IF('Inputs for Conserved Energy'!E52&lt;&gt;"",'Inputs for Conserved Energy'!E52,"")</f>
        <v/>
      </c>
      <c r="F63" s="168"/>
      <c r="G63" s="122" t="str">
        <f>IF('Inputs for Conserved Energy'!F52&lt;&gt;"",'Inputs for Conserved Energy'!F52,"")</f>
        <v/>
      </c>
      <c r="H63" s="116" t="str">
        <f>IF('Inputs for Conserved Energy'!G52&lt;&gt;"",'Inputs for Conserved Energy'!G52,"")</f>
        <v/>
      </c>
      <c r="I63" s="123" t="str">
        <f>IF('Inputs for Conserved Energy'!H52&lt;&gt;"",'Inputs for Conserved Energy'!H52,"")</f>
        <v/>
      </c>
      <c r="J63" s="128" t="str">
        <f>IF('Inputs for Conserved Energy'!I52&lt;&gt;"",'Inputs for Conserved Energy'!I52,"")</f>
        <v/>
      </c>
      <c r="K63" s="117" t="str">
        <f>IF('Inputs for Conserved Energy'!J52&lt;&gt;"",'Inputs for Conserved Energy'!J52,"")</f>
        <v/>
      </c>
      <c r="L63" s="129" t="str">
        <f>IF('Inputs for Conserved Energy'!K52&lt;&gt;"",'Inputs for Conserved Energy'!K52,"")</f>
        <v/>
      </c>
      <c r="M63" s="128" t="str">
        <f>IF('Inputs for Conserved Energy'!L52&lt;&gt;"",'Inputs for Conserved Energy'!L52,"")</f>
        <v/>
      </c>
      <c r="N63" s="123" t="str">
        <f>IF('Inputs for Conserved Energy'!M52&lt;&gt;"",'Inputs for Conserved Energy'!M52,"")</f>
        <v/>
      </c>
      <c r="O63" s="133" t="str">
        <f>IF('Inputs for Conserved Energy'!N52&lt;&gt;"",'Inputs for Conserved Energy'!N52,"")</f>
        <v/>
      </c>
      <c r="P63" s="123" t="str">
        <f>IF('Inputs for Conserved Energy'!O52&lt;&gt;"",'Inputs for Conserved Energy'!O52,"")</f>
        <v/>
      </c>
      <c r="Q63" s="122" t="str">
        <f>IF('Inputs for Conserved Energy'!P52&lt;&gt;"",'Inputs for Conserved Energy'!P52,"")</f>
        <v/>
      </c>
      <c r="R63" s="116" t="str">
        <f>IF('Inputs for Conserved Energy'!Q52&lt;&gt;"",'Inputs for Conserved Energy'!Q52,"")</f>
        <v/>
      </c>
      <c r="S63" s="153" t="str">
        <f>IF('Inputs for Conserved Energy'!R52&lt;&gt;"",'Inputs for Conserved Energy'!R52,"")</f>
        <v/>
      </c>
      <c r="T63" s="179" t="str">
        <f>IF('Inputs for Conserved Energy'!S52&lt;&gt;"",'Inputs for Conserved Energy'!S52,"")</f>
        <v/>
      </c>
      <c r="U63" s="138" t="str">
        <f>IF('Inputs for Conserved Energy'!T52&lt;&gt;"",'Inputs for Conserved Energy'!T52,"")</f>
        <v/>
      </c>
      <c r="V63" s="119" t="str">
        <f>IF('Inputs for Conserved Energy'!U52&lt;&gt;"",'Inputs for Conserved Energy'!U52,"")</f>
        <v/>
      </c>
      <c r="W63" s="185" t="str">
        <f t="shared" si="16"/>
        <v/>
      </c>
      <c r="X63" s="214">
        <f>IF(G63='Emission Factors'!$B$3,AB63,IF(G63='Emission Factors'!$B$4,'Emission Factors'!$C$4,IF(G63='Emission Factors'!$B$5,'Emission Factors'!$C$5,IF(G63='Emission Factors'!$B$6,'Emission Factors'!$C$6,IF(G63='Emission Factors'!$B$7,'Emission Factors'!$C$7,IF(G63='Emission Factors'!$B$8,'Emission Factors'!$C$8,IF(G63='Emission Factors'!$B$9,'Emission Factors'!$C$9,IF(G63='Emission Factors'!$B$10,'Emission Factors'!$C$10,IF(G63='Emission Factors'!$B$11,'Emission Factors'!$C$11,IF(G63='Emission Factors'!$B$12,'Emission Factors'!$C$12,IF(G63='Emission Factors'!$B$13,'Emission Factors'!$C$13,IF(G63='Emission Factors'!$B$14,'Emission Factors'!$C$14,0))))))))))))</f>
        <v>0</v>
      </c>
      <c r="Y63" s="216">
        <f>IF(H63='Emission Factors'!$B$3,AB63,IF(H63='Emission Factors'!$B$4,'Emission Factors'!$C$4,IF(H63='Emission Factors'!$B$5,'Emission Factors'!$C$5,IF(H63='Emission Factors'!$B$6,'Emission Factors'!$C$6,IF(H63='Emission Factors'!$B$7,'Emission Factors'!$C$7,IF(H63='Emission Factors'!$B$8,'Emission Factors'!$C$8,IF(H63='Emission Factors'!$B$9,'Emission Factors'!$C$9,IF(H63='Emission Factors'!$B$10,'Emission Factors'!$C$10,IF(H63='Emission Factors'!$B$11,'Emission Factors'!$C$11,IF(H63='Emission Factors'!$B$12,'Emission Factors'!$C$12,IF(H63='Emission Factors'!$B$13,'Emission Factors'!$C$13,IF(H63='Emission Factors'!$B$14,'Emission Factors'!$C$14,0))))))))))))</f>
        <v>0</v>
      </c>
      <c r="Z63" s="216" t="e">
        <f>IF(AND($G$12&lt;&gt;"",$G$14&lt;&gt;""),$G$12*AL63/T63,IF($I$12="AK",'Grid Emissions'!C42*0.000001,IF($I$12="DC",'Grid Emissions'!C49*0.000001,IF($I$12="HI",'Grid Emissions'!C53*0.000001,IF($I$12="PR",'Grid Emissions'!C81*0.000001,(VLOOKUP($I$12,'Grid Emission Forecast'!$B$4:$AF$52,MATCH(T63,'Grid Emission Forecast'!$B$4:$AF$4,0),FALSE)*0.000001)*(1-($O$12/100)))))))</f>
        <v>#N/A</v>
      </c>
      <c r="AA63" s="216" t="e">
        <f>IF($I$12="AK",'Grid Emissions'!C42*0.000001,IF($I$12="DC",'Grid Emissions'!C49*0.000001,IF($I$12="HI",'Grid Emissions'!C53*0.000001,IF($I$12="PR",'Grid Emissions'!C81*0.000001,(VLOOKUP($I$12,'Grid Emission Forecast'!$B$57:$AF$105,MATCH(T63,'Grid Emission Forecast'!$B$57:$AF$57,0),FALSE)*0.000001)*(1-($O$12/100))))))</f>
        <v>#N/A</v>
      </c>
      <c r="AB63" s="216" t="e">
        <f>IF($K$14=$DF$11,'Emission Factors'!$C$3,IF($K$14=$DF$12,Z63,IF($K$14=$DF$13,AA63,Z63)))</f>
        <v>#N/A</v>
      </c>
      <c r="AC63" s="217">
        <f>IF(I63='Emission Factors'!$B$3,AB63,IF(I63='Emission Factors'!$B$4,'Emission Factors'!$C$4,IF(I63='Emission Factors'!$B$5,'Emission Factors'!$C$5,IF(I63='Emission Factors'!$B$6,'Emission Factors'!$C$6,IF(I63='Emission Factors'!$B$7,'Emission Factors'!$C$7,IF(I63='Emission Factors'!$B$8,'Emission Factors'!$C$8,IF(I63='Emission Factors'!$B$9,'Emission Factors'!$C$9,IF(I63='Emission Factors'!$B$10,'Emission Factors'!$C$10,IF(I63='Emission Factors'!$B$11,'Emission Factors'!$C$11,IF(I63='Emission Factors'!$B$12,'Emission Factors'!$C$12,IF(I63='Emission Factors'!$B$13,'Emission Factors'!$C$13,IF(I63='Emission Factors'!$B$14,'Emission Factors'!$C$14,0))))))))))))</f>
        <v>0</v>
      </c>
      <c r="AD63" s="219" t="str">
        <f t="shared" si="17"/>
        <v/>
      </c>
      <c r="AE63" s="225" t="str">
        <f t="shared" si="10"/>
        <v/>
      </c>
      <c r="AF63" s="222">
        <f t="shared" si="18"/>
        <v>0</v>
      </c>
      <c r="AG63" s="120" t="e">
        <f t="shared" si="19"/>
        <v>#VALUE!</v>
      </c>
      <c r="AH63" s="120" t="e">
        <f t="shared" si="20"/>
        <v>#VALUE!</v>
      </c>
      <c r="AI63" s="120" t="e">
        <f t="shared" si="21"/>
        <v>#VALUE!</v>
      </c>
      <c r="AJ63" s="120" t="e">
        <f t="shared" si="22"/>
        <v>#VALUE!</v>
      </c>
      <c r="AK63" s="120" t="e">
        <f t="shared" si="23"/>
        <v>#VALUE!</v>
      </c>
      <c r="AL63" s="120" t="e">
        <f t="shared" si="24"/>
        <v>#VALUE!</v>
      </c>
      <c r="AM63" s="120" t="str">
        <f>IF('Inputs for Conserved Energy'!AA52&lt;&gt;"",('Inputs for Conserved Energy'!AA52+('Inputs for Avoided CO2'!AF63*'Inputs for Avoided CO2'!AK63)),"")</f>
        <v/>
      </c>
      <c r="AN63" s="190" t="str">
        <f t="shared" si="11"/>
        <v/>
      </c>
      <c r="AO63" s="194" t="str">
        <f>IF('Inputs for Conserved Energy'!AB52&lt;&gt;"",'Inputs for Conserved Energy'!AB52,"")</f>
        <v/>
      </c>
      <c r="AP63" s="190" t="str">
        <f>IF('Inputs for Conserved Energy'!AC52&lt;&gt;"",'Inputs for Conserved Energy'!AC52,"")</f>
        <v/>
      </c>
      <c r="AQ63" s="194" t="str">
        <f>IF('Inputs for Conserved Energy'!AD52&lt;&gt;"",'Inputs for Conserved Energy'!AD52,"")</f>
        <v/>
      </c>
      <c r="AR63" s="190" t="str">
        <f>IF('Inputs for Conserved Energy'!AE52&lt;&gt;"",'Inputs for Conserved Energy'!AE52,"")</f>
        <v/>
      </c>
    </row>
    <row r="64" spans="2:44" x14ac:dyDescent="0.35">
      <c r="B64" s="240"/>
      <c r="C64" s="49"/>
      <c r="D64" s="150" t="str">
        <f t="shared" si="15"/>
        <v/>
      </c>
      <c r="E64" s="167" t="str">
        <f>IF('Inputs for Conserved Energy'!E53&lt;&gt;"",'Inputs for Conserved Energy'!E53,"")</f>
        <v/>
      </c>
      <c r="F64" s="168"/>
      <c r="G64" s="122" t="str">
        <f>IF('Inputs for Conserved Energy'!F53&lt;&gt;"",'Inputs for Conserved Energy'!F53,"")</f>
        <v/>
      </c>
      <c r="H64" s="116" t="str">
        <f>IF('Inputs for Conserved Energy'!G53&lt;&gt;"",'Inputs for Conserved Energy'!G53,"")</f>
        <v/>
      </c>
      <c r="I64" s="123" t="str">
        <f>IF('Inputs for Conserved Energy'!H53&lt;&gt;"",'Inputs for Conserved Energy'!H53,"")</f>
        <v/>
      </c>
      <c r="J64" s="128" t="str">
        <f>IF('Inputs for Conserved Energy'!I53&lt;&gt;"",'Inputs for Conserved Energy'!I53,"")</f>
        <v/>
      </c>
      <c r="K64" s="117" t="str">
        <f>IF('Inputs for Conserved Energy'!J53&lt;&gt;"",'Inputs for Conserved Energy'!J53,"")</f>
        <v/>
      </c>
      <c r="L64" s="129" t="str">
        <f>IF('Inputs for Conserved Energy'!K53&lt;&gt;"",'Inputs for Conserved Energy'!K53,"")</f>
        <v/>
      </c>
      <c r="M64" s="128" t="str">
        <f>IF('Inputs for Conserved Energy'!L53&lt;&gt;"",'Inputs for Conserved Energy'!L53,"")</f>
        <v/>
      </c>
      <c r="N64" s="123" t="str">
        <f>IF('Inputs for Conserved Energy'!M53&lt;&gt;"",'Inputs for Conserved Energy'!M53,"")</f>
        <v/>
      </c>
      <c r="O64" s="133" t="str">
        <f>IF('Inputs for Conserved Energy'!N53&lt;&gt;"",'Inputs for Conserved Energy'!N53,"")</f>
        <v/>
      </c>
      <c r="P64" s="123" t="str">
        <f>IF('Inputs for Conserved Energy'!O53&lt;&gt;"",'Inputs for Conserved Energy'!O53,"")</f>
        <v/>
      </c>
      <c r="Q64" s="122" t="str">
        <f>IF('Inputs for Conserved Energy'!P53&lt;&gt;"",'Inputs for Conserved Energy'!P53,"")</f>
        <v/>
      </c>
      <c r="R64" s="116" t="str">
        <f>IF('Inputs for Conserved Energy'!Q53&lt;&gt;"",'Inputs for Conserved Energy'!Q53,"")</f>
        <v/>
      </c>
      <c r="S64" s="153" t="str">
        <f>IF('Inputs for Conserved Energy'!R53&lt;&gt;"",'Inputs for Conserved Energy'!R53,"")</f>
        <v/>
      </c>
      <c r="T64" s="179" t="str">
        <f>IF('Inputs for Conserved Energy'!S53&lt;&gt;"",'Inputs for Conserved Energy'!S53,"")</f>
        <v/>
      </c>
      <c r="U64" s="138" t="str">
        <f>IF('Inputs for Conserved Energy'!T53&lt;&gt;"",'Inputs for Conserved Energy'!T53,"")</f>
        <v/>
      </c>
      <c r="V64" s="119" t="str">
        <f>IF('Inputs for Conserved Energy'!U53&lt;&gt;"",'Inputs for Conserved Energy'!U53,"")</f>
        <v/>
      </c>
      <c r="W64" s="185" t="str">
        <f t="shared" si="16"/>
        <v/>
      </c>
      <c r="X64" s="214">
        <f>IF(G64='Emission Factors'!$B$3,AB64,IF(G64='Emission Factors'!$B$4,'Emission Factors'!$C$4,IF(G64='Emission Factors'!$B$5,'Emission Factors'!$C$5,IF(G64='Emission Factors'!$B$6,'Emission Factors'!$C$6,IF(G64='Emission Factors'!$B$7,'Emission Factors'!$C$7,IF(G64='Emission Factors'!$B$8,'Emission Factors'!$C$8,IF(G64='Emission Factors'!$B$9,'Emission Factors'!$C$9,IF(G64='Emission Factors'!$B$10,'Emission Factors'!$C$10,IF(G64='Emission Factors'!$B$11,'Emission Factors'!$C$11,IF(G64='Emission Factors'!$B$12,'Emission Factors'!$C$12,IF(G64='Emission Factors'!$B$13,'Emission Factors'!$C$13,IF(G64='Emission Factors'!$B$14,'Emission Factors'!$C$14,0))))))))))))</f>
        <v>0</v>
      </c>
      <c r="Y64" s="216">
        <f>IF(H64='Emission Factors'!$B$3,AB64,IF(H64='Emission Factors'!$B$4,'Emission Factors'!$C$4,IF(H64='Emission Factors'!$B$5,'Emission Factors'!$C$5,IF(H64='Emission Factors'!$B$6,'Emission Factors'!$C$6,IF(H64='Emission Factors'!$B$7,'Emission Factors'!$C$7,IF(H64='Emission Factors'!$B$8,'Emission Factors'!$C$8,IF(H64='Emission Factors'!$B$9,'Emission Factors'!$C$9,IF(H64='Emission Factors'!$B$10,'Emission Factors'!$C$10,IF(H64='Emission Factors'!$B$11,'Emission Factors'!$C$11,IF(H64='Emission Factors'!$B$12,'Emission Factors'!$C$12,IF(H64='Emission Factors'!$B$13,'Emission Factors'!$C$13,IF(H64='Emission Factors'!$B$14,'Emission Factors'!$C$14,0))))))))))))</f>
        <v>0</v>
      </c>
      <c r="Z64" s="216" t="e">
        <f>IF(AND($G$12&lt;&gt;"",$G$14&lt;&gt;""),$G$12*AL64/T64,IF($I$12="AK",'Grid Emissions'!C43*0.000001,IF($I$12="DC",'Grid Emissions'!C50*0.000001,IF($I$12="HI",'Grid Emissions'!C54*0.000001,IF($I$12="PR",'Grid Emissions'!C82*0.000001,(VLOOKUP($I$12,'Grid Emission Forecast'!$B$4:$AF$52,MATCH(T64,'Grid Emission Forecast'!$B$4:$AF$4,0),FALSE)*0.000001)*(1-($O$12/100)))))))</f>
        <v>#N/A</v>
      </c>
      <c r="AA64" s="216" t="e">
        <f>IF($I$12="AK",'Grid Emissions'!C43*0.000001,IF($I$12="DC",'Grid Emissions'!C50*0.000001,IF($I$12="HI",'Grid Emissions'!C54*0.000001,IF($I$12="PR",'Grid Emissions'!C82*0.000001,(VLOOKUP($I$12,'Grid Emission Forecast'!$B$57:$AF$105,MATCH(T64,'Grid Emission Forecast'!$B$57:$AF$57,0),FALSE)*0.000001)*(1-($O$12/100))))))</f>
        <v>#N/A</v>
      </c>
      <c r="AB64" s="216" t="e">
        <f>IF($K$14=$DF$11,'Emission Factors'!$C$3,IF($K$14=$DF$12,Z64,IF($K$14=$DF$13,AA64,Z64)))</f>
        <v>#N/A</v>
      </c>
      <c r="AC64" s="217">
        <f>IF(I64='Emission Factors'!$B$3,AB64,IF(I64='Emission Factors'!$B$4,'Emission Factors'!$C$4,IF(I64='Emission Factors'!$B$5,'Emission Factors'!$C$5,IF(I64='Emission Factors'!$B$6,'Emission Factors'!$C$6,IF(I64='Emission Factors'!$B$7,'Emission Factors'!$C$7,IF(I64='Emission Factors'!$B$8,'Emission Factors'!$C$8,IF(I64='Emission Factors'!$B$9,'Emission Factors'!$C$9,IF(I64='Emission Factors'!$B$10,'Emission Factors'!$C$10,IF(I64='Emission Factors'!$B$11,'Emission Factors'!$C$11,IF(I64='Emission Factors'!$B$12,'Emission Factors'!$C$12,IF(I64='Emission Factors'!$B$13,'Emission Factors'!$C$13,IF(I64='Emission Factors'!$B$14,'Emission Factors'!$C$14,0))))))))))))</f>
        <v>0</v>
      </c>
      <c r="AD64" s="219" t="str">
        <f t="shared" si="17"/>
        <v/>
      </c>
      <c r="AE64" s="225" t="str">
        <f t="shared" si="10"/>
        <v/>
      </c>
      <c r="AF64" s="222">
        <f t="shared" si="18"/>
        <v>0</v>
      </c>
      <c r="AG64" s="120" t="e">
        <f t="shared" si="19"/>
        <v>#VALUE!</v>
      </c>
      <c r="AH64" s="120" t="e">
        <f t="shared" si="20"/>
        <v>#VALUE!</v>
      </c>
      <c r="AI64" s="120" t="e">
        <f t="shared" si="21"/>
        <v>#VALUE!</v>
      </c>
      <c r="AJ64" s="120" t="e">
        <f t="shared" si="22"/>
        <v>#VALUE!</v>
      </c>
      <c r="AK64" s="120" t="e">
        <f t="shared" si="23"/>
        <v>#VALUE!</v>
      </c>
      <c r="AL64" s="120" t="e">
        <f t="shared" si="24"/>
        <v>#VALUE!</v>
      </c>
      <c r="AM64" s="120" t="str">
        <f>IF('Inputs for Conserved Energy'!AA53&lt;&gt;"",('Inputs for Conserved Energy'!AA53+('Inputs for Avoided CO2'!AF64*'Inputs for Avoided CO2'!AK64)),"")</f>
        <v/>
      </c>
      <c r="AN64" s="190" t="str">
        <f t="shared" si="11"/>
        <v/>
      </c>
      <c r="AO64" s="194" t="str">
        <f>IF('Inputs for Conserved Energy'!AB53&lt;&gt;"",'Inputs for Conserved Energy'!AB53,"")</f>
        <v/>
      </c>
      <c r="AP64" s="190" t="str">
        <f>IF('Inputs for Conserved Energy'!AC53&lt;&gt;"",'Inputs for Conserved Energy'!AC53,"")</f>
        <v/>
      </c>
      <c r="AQ64" s="194" t="str">
        <f>IF('Inputs for Conserved Energy'!AD53&lt;&gt;"",'Inputs for Conserved Energy'!AD53,"")</f>
        <v/>
      </c>
      <c r="AR64" s="190" t="str">
        <f>IF('Inputs for Conserved Energy'!AE53&lt;&gt;"",'Inputs for Conserved Energy'!AE53,"")</f>
        <v/>
      </c>
    </row>
    <row r="65" spans="2:44" x14ac:dyDescent="0.35">
      <c r="B65" s="240"/>
      <c r="C65" s="49"/>
      <c r="D65" s="150" t="str">
        <f t="shared" si="15"/>
        <v/>
      </c>
      <c r="E65" s="167" t="str">
        <f>IF('Inputs for Conserved Energy'!E54&lt;&gt;"",'Inputs for Conserved Energy'!E54,"")</f>
        <v/>
      </c>
      <c r="F65" s="168"/>
      <c r="G65" s="122" t="str">
        <f>IF('Inputs for Conserved Energy'!F54&lt;&gt;"",'Inputs for Conserved Energy'!F54,"")</f>
        <v/>
      </c>
      <c r="H65" s="116" t="str">
        <f>IF('Inputs for Conserved Energy'!G54&lt;&gt;"",'Inputs for Conserved Energy'!G54,"")</f>
        <v/>
      </c>
      <c r="I65" s="123" t="str">
        <f>IF('Inputs for Conserved Energy'!H54&lt;&gt;"",'Inputs for Conserved Energy'!H54,"")</f>
        <v/>
      </c>
      <c r="J65" s="128" t="str">
        <f>IF('Inputs for Conserved Energy'!I54&lt;&gt;"",'Inputs for Conserved Energy'!I54,"")</f>
        <v/>
      </c>
      <c r="K65" s="117" t="str">
        <f>IF('Inputs for Conserved Energy'!J54&lt;&gt;"",'Inputs for Conserved Energy'!J54,"")</f>
        <v/>
      </c>
      <c r="L65" s="129" t="str">
        <f>IF('Inputs for Conserved Energy'!K54&lt;&gt;"",'Inputs for Conserved Energy'!K54,"")</f>
        <v/>
      </c>
      <c r="M65" s="128" t="str">
        <f>IF('Inputs for Conserved Energy'!L54&lt;&gt;"",'Inputs for Conserved Energy'!L54,"")</f>
        <v/>
      </c>
      <c r="N65" s="123" t="str">
        <f>IF('Inputs for Conserved Energy'!M54&lt;&gt;"",'Inputs for Conserved Energy'!M54,"")</f>
        <v/>
      </c>
      <c r="O65" s="133" t="str">
        <f>IF('Inputs for Conserved Energy'!N54&lt;&gt;"",'Inputs for Conserved Energy'!N54,"")</f>
        <v/>
      </c>
      <c r="P65" s="123" t="str">
        <f>IF('Inputs for Conserved Energy'!O54&lt;&gt;"",'Inputs for Conserved Energy'!O54,"")</f>
        <v/>
      </c>
      <c r="Q65" s="122" t="str">
        <f>IF('Inputs for Conserved Energy'!P54&lt;&gt;"",'Inputs for Conserved Energy'!P54,"")</f>
        <v/>
      </c>
      <c r="R65" s="116" t="str">
        <f>IF('Inputs for Conserved Energy'!Q54&lt;&gt;"",'Inputs for Conserved Energy'!Q54,"")</f>
        <v/>
      </c>
      <c r="S65" s="153" t="str">
        <f>IF('Inputs for Conserved Energy'!R54&lt;&gt;"",'Inputs for Conserved Energy'!R54,"")</f>
        <v/>
      </c>
      <c r="T65" s="179" t="str">
        <f>IF('Inputs for Conserved Energy'!S54&lt;&gt;"",'Inputs for Conserved Energy'!S54,"")</f>
        <v/>
      </c>
      <c r="U65" s="138" t="str">
        <f>IF('Inputs for Conserved Energy'!T54&lt;&gt;"",'Inputs for Conserved Energy'!T54,"")</f>
        <v/>
      </c>
      <c r="V65" s="119" t="str">
        <f>IF('Inputs for Conserved Energy'!U54&lt;&gt;"",'Inputs for Conserved Energy'!U54,"")</f>
        <v/>
      </c>
      <c r="W65" s="185" t="str">
        <f t="shared" si="16"/>
        <v/>
      </c>
      <c r="X65" s="214">
        <f>IF(G65='Emission Factors'!$B$3,AB65,IF(G65='Emission Factors'!$B$4,'Emission Factors'!$C$4,IF(G65='Emission Factors'!$B$5,'Emission Factors'!$C$5,IF(G65='Emission Factors'!$B$6,'Emission Factors'!$C$6,IF(G65='Emission Factors'!$B$7,'Emission Factors'!$C$7,IF(G65='Emission Factors'!$B$8,'Emission Factors'!$C$8,IF(G65='Emission Factors'!$B$9,'Emission Factors'!$C$9,IF(G65='Emission Factors'!$B$10,'Emission Factors'!$C$10,IF(G65='Emission Factors'!$B$11,'Emission Factors'!$C$11,IF(G65='Emission Factors'!$B$12,'Emission Factors'!$C$12,IF(G65='Emission Factors'!$B$13,'Emission Factors'!$C$13,IF(G65='Emission Factors'!$B$14,'Emission Factors'!$C$14,0))))))))))))</f>
        <v>0</v>
      </c>
      <c r="Y65" s="216">
        <f>IF(H65='Emission Factors'!$B$3,AB65,IF(H65='Emission Factors'!$B$4,'Emission Factors'!$C$4,IF(H65='Emission Factors'!$B$5,'Emission Factors'!$C$5,IF(H65='Emission Factors'!$B$6,'Emission Factors'!$C$6,IF(H65='Emission Factors'!$B$7,'Emission Factors'!$C$7,IF(H65='Emission Factors'!$B$8,'Emission Factors'!$C$8,IF(H65='Emission Factors'!$B$9,'Emission Factors'!$C$9,IF(H65='Emission Factors'!$B$10,'Emission Factors'!$C$10,IF(H65='Emission Factors'!$B$11,'Emission Factors'!$C$11,IF(H65='Emission Factors'!$B$12,'Emission Factors'!$C$12,IF(H65='Emission Factors'!$B$13,'Emission Factors'!$C$13,IF(H65='Emission Factors'!$B$14,'Emission Factors'!$C$14,0))))))))))))</f>
        <v>0</v>
      </c>
      <c r="Z65" s="216" t="e">
        <f>IF(AND($G$12&lt;&gt;"",$G$14&lt;&gt;""),$G$12*AL65/T65,IF($I$12="AK",'Grid Emissions'!C44*0.000001,IF($I$12="DC",'Grid Emissions'!C51*0.000001,IF($I$12="HI",'Grid Emissions'!C55*0.000001,IF($I$12="PR",'Grid Emissions'!C83*0.000001,(VLOOKUP($I$12,'Grid Emission Forecast'!$B$4:$AF$52,MATCH(T65,'Grid Emission Forecast'!$B$4:$AF$4,0),FALSE)*0.000001)*(1-($O$12/100)))))))</f>
        <v>#N/A</v>
      </c>
      <c r="AA65" s="216" t="e">
        <f>IF($I$12="AK",'Grid Emissions'!C44*0.000001,IF($I$12="DC",'Grid Emissions'!C51*0.000001,IF($I$12="HI",'Grid Emissions'!C55*0.000001,IF($I$12="PR",'Grid Emissions'!C83*0.000001,(VLOOKUP($I$12,'Grid Emission Forecast'!$B$57:$AF$105,MATCH(T65,'Grid Emission Forecast'!$B$57:$AF$57,0),FALSE)*0.000001)*(1-($O$12/100))))))</f>
        <v>#N/A</v>
      </c>
      <c r="AB65" s="216" t="e">
        <f>IF($K$14=$DF$11,'Emission Factors'!$C$3,IF($K$14=$DF$12,Z65,IF($K$14=$DF$13,AA65,Z65)))</f>
        <v>#N/A</v>
      </c>
      <c r="AC65" s="217">
        <f>IF(I65='Emission Factors'!$B$3,AB65,IF(I65='Emission Factors'!$B$4,'Emission Factors'!$C$4,IF(I65='Emission Factors'!$B$5,'Emission Factors'!$C$5,IF(I65='Emission Factors'!$B$6,'Emission Factors'!$C$6,IF(I65='Emission Factors'!$B$7,'Emission Factors'!$C$7,IF(I65='Emission Factors'!$B$8,'Emission Factors'!$C$8,IF(I65='Emission Factors'!$B$9,'Emission Factors'!$C$9,IF(I65='Emission Factors'!$B$10,'Emission Factors'!$C$10,IF(I65='Emission Factors'!$B$11,'Emission Factors'!$C$11,IF(I65='Emission Factors'!$B$12,'Emission Factors'!$C$12,IF(I65='Emission Factors'!$B$13,'Emission Factors'!$C$13,IF(I65='Emission Factors'!$B$14,'Emission Factors'!$C$14,0))))))))))))</f>
        <v>0</v>
      </c>
      <c r="AD65" s="219" t="str">
        <f t="shared" si="17"/>
        <v/>
      </c>
      <c r="AE65" s="225" t="str">
        <f t="shared" si="10"/>
        <v/>
      </c>
      <c r="AF65" s="222">
        <f t="shared" si="18"/>
        <v>0</v>
      </c>
      <c r="AG65" s="120" t="e">
        <f t="shared" si="19"/>
        <v>#VALUE!</v>
      </c>
      <c r="AH65" s="120" t="e">
        <f t="shared" si="20"/>
        <v>#VALUE!</v>
      </c>
      <c r="AI65" s="120" t="e">
        <f t="shared" si="21"/>
        <v>#VALUE!</v>
      </c>
      <c r="AJ65" s="120" t="e">
        <f t="shared" si="22"/>
        <v>#VALUE!</v>
      </c>
      <c r="AK65" s="120" t="e">
        <f t="shared" si="23"/>
        <v>#VALUE!</v>
      </c>
      <c r="AL65" s="120" t="e">
        <f t="shared" si="24"/>
        <v>#VALUE!</v>
      </c>
      <c r="AM65" s="120" t="str">
        <f>IF('Inputs for Conserved Energy'!AA54&lt;&gt;"",('Inputs for Conserved Energy'!AA54+('Inputs for Avoided CO2'!AF65*'Inputs for Avoided CO2'!AK65)),"")</f>
        <v/>
      </c>
      <c r="AN65" s="190" t="str">
        <f t="shared" si="11"/>
        <v/>
      </c>
      <c r="AO65" s="194" t="str">
        <f>IF('Inputs for Conserved Energy'!AB54&lt;&gt;"",'Inputs for Conserved Energy'!AB54,"")</f>
        <v/>
      </c>
      <c r="AP65" s="190" t="str">
        <f>IF('Inputs for Conserved Energy'!AC54&lt;&gt;"",'Inputs for Conserved Energy'!AC54,"")</f>
        <v/>
      </c>
      <c r="AQ65" s="194" t="str">
        <f>IF('Inputs for Conserved Energy'!AD54&lt;&gt;"",'Inputs for Conserved Energy'!AD54,"")</f>
        <v/>
      </c>
      <c r="AR65" s="190" t="str">
        <f>IF('Inputs for Conserved Energy'!AE54&lt;&gt;"",'Inputs for Conserved Energy'!AE54,"")</f>
        <v/>
      </c>
    </row>
    <row r="66" spans="2:44" x14ac:dyDescent="0.35">
      <c r="B66" s="240"/>
      <c r="C66" s="49"/>
      <c r="D66" s="150" t="str">
        <f t="shared" si="15"/>
        <v/>
      </c>
      <c r="E66" s="167" t="str">
        <f>IF('Inputs for Conserved Energy'!E55&lt;&gt;"",'Inputs for Conserved Energy'!E55,"")</f>
        <v/>
      </c>
      <c r="F66" s="168"/>
      <c r="G66" s="122" t="str">
        <f>IF('Inputs for Conserved Energy'!F55&lt;&gt;"",'Inputs for Conserved Energy'!F55,"")</f>
        <v/>
      </c>
      <c r="H66" s="116" t="str">
        <f>IF('Inputs for Conserved Energy'!G55&lt;&gt;"",'Inputs for Conserved Energy'!G55,"")</f>
        <v/>
      </c>
      <c r="I66" s="123" t="str">
        <f>IF('Inputs for Conserved Energy'!H55&lt;&gt;"",'Inputs for Conserved Energy'!H55,"")</f>
        <v/>
      </c>
      <c r="J66" s="128" t="str">
        <f>IF('Inputs for Conserved Energy'!I55&lt;&gt;"",'Inputs for Conserved Energy'!I55,"")</f>
        <v/>
      </c>
      <c r="K66" s="117" t="str">
        <f>IF('Inputs for Conserved Energy'!J55&lt;&gt;"",'Inputs for Conserved Energy'!J55,"")</f>
        <v/>
      </c>
      <c r="L66" s="129" t="str">
        <f>IF('Inputs for Conserved Energy'!K55&lt;&gt;"",'Inputs for Conserved Energy'!K55,"")</f>
        <v/>
      </c>
      <c r="M66" s="128" t="str">
        <f>IF('Inputs for Conserved Energy'!L55&lt;&gt;"",'Inputs for Conserved Energy'!L55,"")</f>
        <v/>
      </c>
      <c r="N66" s="123" t="str">
        <f>IF('Inputs for Conserved Energy'!M55&lt;&gt;"",'Inputs for Conserved Energy'!M55,"")</f>
        <v/>
      </c>
      <c r="O66" s="133" t="str">
        <f>IF('Inputs for Conserved Energy'!N55&lt;&gt;"",'Inputs for Conserved Energy'!N55,"")</f>
        <v/>
      </c>
      <c r="P66" s="123" t="str">
        <f>IF('Inputs for Conserved Energy'!O55&lt;&gt;"",'Inputs for Conserved Energy'!O55,"")</f>
        <v/>
      </c>
      <c r="Q66" s="122" t="str">
        <f>IF('Inputs for Conserved Energy'!P55&lt;&gt;"",'Inputs for Conserved Energy'!P55,"")</f>
        <v/>
      </c>
      <c r="R66" s="116" t="str">
        <f>IF('Inputs for Conserved Energy'!Q55&lt;&gt;"",'Inputs for Conserved Energy'!Q55,"")</f>
        <v/>
      </c>
      <c r="S66" s="153" t="str">
        <f>IF('Inputs for Conserved Energy'!R55&lt;&gt;"",'Inputs for Conserved Energy'!R55,"")</f>
        <v/>
      </c>
      <c r="T66" s="179" t="str">
        <f>IF('Inputs for Conserved Energy'!S55&lt;&gt;"",'Inputs for Conserved Energy'!S55,"")</f>
        <v/>
      </c>
      <c r="U66" s="138" t="str">
        <f>IF('Inputs for Conserved Energy'!T55&lt;&gt;"",'Inputs for Conserved Energy'!T55,"")</f>
        <v/>
      </c>
      <c r="V66" s="119" t="str">
        <f>IF('Inputs for Conserved Energy'!U55&lt;&gt;"",'Inputs for Conserved Energy'!U55,"")</f>
        <v/>
      </c>
      <c r="W66" s="185" t="str">
        <f t="shared" si="16"/>
        <v/>
      </c>
      <c r="X66" s="214">
        <f>IF(G66='Emission Factors'!$B$3,AB66,IF(G66='Emission Factors'!$B$4,'Emission Factors'!$C$4,IF(G66='Emission Factors'!$B$5,'Emission Factors'!$C$5,IF(G66='Emission Factors'!$B$6,'Emission Factors'!$C$6,IF(G66='Emission Factors'!$B$7,'Emission Factors'!$C$7,IF(G66='Emission Factors'!$B$8,'Emission Factors'!$C$8,IF(G66='Emission Factors'!$B$9,'Emission Factors'!$C$9,IF(G66='Emission Factors'!$B$10,'Emission Factors'!$C$10,IF(G66='Emission Factors'!$B$11,'Emission Factors'!$C$11,IF(G66='Emission Factors'!$B$12,'Emission Factors'!$C$12,IF(G66='Emission Factors'!$B$13,'Emission Factors'!$C$13,IF(G66='Emission Factors'!$B$14,'Emission Factors'!$C$14,0))))))))))))</f>
        <v>0</v>
      </c>
      <c r="Y66" s="216">
        <f>IF(H66='Emission Factors'!$B$3,AB66,IF(H66='Emission Factors'!$B$4,'Emission Factors'!$C$4,IF(H66='Emission Factors'!$B$5,'Emission Factors'!$C$5,IF(H66='Emission Factors'!$B$6,'Emission Factors'!$C$6,IF(H66='Emission Factors'!$B$7,'Emission Factors'!$C$7,IF(H66='Emission Factors'!$B$8,'Emission Factors'!$C$8,IF(H66='Emission Factors'!$B$9,'Emission Factors'!$C$9,IF(H66='Emission Factors'!$B$10,'Emission Factors'!$C$10,IF(H66='Emission Factors'!$B$11,'Emission Factors'!$C$11,IF(H66='Emission Factors'!$B$12,'Emission Factors'!$C$12,IF(H66='Emission Factors'!$B$13,'Emission Factors'!$C$13,IF(H66='Emission Factors'!$B$14,'Emission Factors'!$C$14,0))))))))))))</f>
        <v>0</v>
      </c>
      <c r="Z66" s="216" t="e">
        <f>IF(AND($G$12&lt;&gt;"",$G$14&lt;&gt;""),$G$12*AL66/T66,IF($I$12="AK",'Grid Emissions'!C45*0.000001,IF($I$12="DC",'Grid Emissions'!C52*0.000001,IF($I$12="HI",'Grid Emissions'!C56*0.000001,IF($I$12="PR",'Grid Emissions'!C84*0.000001,(VLOOKUP($I$12,'Grid Emission Forecast'!$B$4:$AF$52,MATCH(T66,'Grid Emission Forecast'!$B$4:$AF$4,0),FALSE)*0.000001)*(1-($O$12/100)))))))</f>
        <v>#N/A</v>
      </c>
      <c r="AA66" s="216" t="e">
        <f>IF($I$12="AK",'Grid Emissions'!C45*0.000001,IF($I$12="DC",'Grid Emissions'!C52*0.000001,IF($I$12="HI",'Grid Emissions'!C56*0.000001,IF($I$12="PR",'Grid Emissions'!C84*0.000001,(VLOOKUP($I$12,'Grid Emission Forecast'!$B$57:$AF$105,MATCH(T66,'Grid Emission Forecast'!$B$57:$AF$57,0),FALSE)*0.000001)*(1-($O$12/100))))))</f>
        <v>#N/A</v>
      </c>
      <c r="AB66" s="216" t="e">
        <f>IF($K$14=$DF$11,'Emission Factors'!$C$3,IF($K$14=$DF$12,Z66,IF($K$14=$DF$13,AA66,Z66)))</f>
        <v>#N/A</v>
      </c>
      <c r="AC66" s="217">
        <f>IF(I66='Emission Factors'!$B$3,AB66,IF(I66='Emission Factors'!$B$4,'Emission Factors'!$C$4,IF(I66='Emission Factors'!$B$5,'Emission Factors'!$C$5,IF(I66='Emission Factors'!$B$6,'Emission Factors'!$C$6,IF(I66='Emission Factors'!$B$7,'Emission Factors'!$C$7,IF(I66='Emission Factors'!$B$8,'Emission Factors'!$C$8,IF(I66='Emission Factors'!$B$9,'Emission Factors'!$C$9,IF(I66='Emission Factors'!$B$10,'Emission Factors'!$C$10,IF(I66='Emission Factors'!$B$11,'Emission Factors'!$C$11,IF(I66='Emission Factors'!$B$12,'Emission Factors'!$C$12,IF(I66='Emission Factors'!$B$13,'Emission Factors'!$C$13,IF(I66='Emission Factors'!$B$14,'Emission Factors'!$C$14,0))))))))))))</f>
        <v>0</v>
      </c>
      <c r="AD66" s="219" t="str">
        <f t="shared" si="17"/>
        <v/>
      </c>
      <c r="AE66" s="225" t="str">
        <f t="shared" si="10"/>
        <v/>
      </c>
      <c r="AF66" s="222">
        <f t="shared" si="18"/>
        <v>0</v>
      </c>
      <c r="AG66" s="120" t="e">
        <f t="shared" si="19"/>
        <v>#VALUE!</v>
      </c>
      <c r="AH66" s="120" t="e">
        <f t="shared" si="20"/>
        <v>#VALUE!</v>
      </c>
      <c r="AI66" s="120" t="e">
        <f t="shared" si="21"/>
        <v>#VALUE!</v>
      </c>
      <c r="AJ66" s="120" t="e">
        <f t="shared" si="22"/>
        <v>#VALUE!</v>
      </c>
      <c r="AK66" s="120" t="e">
        <f t="shared" si="23"/>
        <v>#VALUE!</v>
      </c>
      <c r="AL66" s="120" t="e">
        <f t="shared" si="24"/>
        <v>#VALUE!</v>
      </c>
      <c r="AM66" s="120" t="str">
        <f>IF('Inputs for Conserved Energy'!AA55&lt;&gt;"",('Inputs for Conserved Energy'!AA55+('Inputs for Avoided CO2'!AF66*'Inputs for Avoided CO2'!AK66)),"")</f>
        <v/>
      </c>
      <c r="AN66" s="190" t="str">
        <f t="shared" si="11"/>
        <v/>
      </c>
      <c r="AO66" s="194" t="str">
        <f>IF('Inputs for Conserved Energy'!AB55&lt;&gt;"",'Inputs for Conserved Energy'!AB55,"")</f>
        <v/>
      </c>
      <c r="AP66" s="190" t="str">
        <f>IF('Inputs for Conserved Energy'!AC55&lt;&gt;"",'Inputs for Conserved Energy'!AC55,"")</f>
        <v/>
      </c>
      <c r="AQ66" s="194" t="str">
        <f>IF('Inputs for Conserved Energy'!AD55&lt;&gt;"",'Inputs for Conserved Energy'!AD55,"")</f>
        <v/>
      </c>
      <c r="AR66" s="190" t="str">
        <f>IF('Inputs for Conserved Energy'!AE55&lt;&gt;"",'Inputs for Conserved Energy'!AE55,"")</f>
        <v/>
      </c>
    </row>
    <row r="67" spans="2:44" x14ac:dyDescent="0.35">
      <c r="B67" s="240"/>
      <c r="C67" s="49"/>
      <c r="D67" s="150" t="str">
        <f t="shared" si="15"/>
        <v/>
      </c>
      <c r="E67" s="167" t="str">
        <f>IF('Inputs for Conserved Energy'!E56&lt;&gt;"",'Inputs for Conserved Energy'!E56,"")</f>
        <v/>
      </c>
      <c r="F67" s="168"/>
      <c r="G67" s="122" t="str">
        <f>IF('Inputs for Conserved Energy'!F56&lt;&gt;"",'Inputs for Conserved Energy'!F56,"")</f>
        <v/>
      </c>
      <c r="H67" s="116" t="str">
        <f>IF('Inputs for Conserved Energy'!G56&lt;&gt;"",'Inputs for Conserved Energy'!G56,"")</f>
        <v/>
      </c>
      <c r="I67" s="123" t="str">
        <f>IF('Inputs for Conserved Energy'!H56&lt;&gt;"",'Inputs for Conserved Energy'!H56,"")</f>
        <v/>
      </c>
      <c r="J67" s="128" t="str">
        <f>IF('Inputs for Conserved Energy'!I56&lt;&gt;"",'Inputs for Conserved Energy'!I56,"")</f>
        <v/>
      </c>
      <c r="K67" s="117" t="str">
        <f>IF('Inputs for Conserved Energy'!J56&lt;&gt;"",'Inputs for Conserved Energy'!J56,"")</f>
        <v/>
      </c>
      <c r="L67" s="129" t="str">
        <f>IF('Inputs for Conserved Energy'!K56&lt;&gt;"",'Inputs for Conserved Energy'!K56,"")</f>
        <v/>
      </c>
      <c r="M67" s="128" t="str">
        <f>IF('Inputs for Conserved Energy'!L56&lt;&gt;"",'Inputs for Conserved Energy'!L56,"")</f>
        <v/>
      </c>
      <c r="N67" s="123" t="str">
        <f>IF('Inputs for Conserved Energy'!M56&lt;&gt;"",'Inputs for Conserved Energy'!M56,"")</f>
        <v/>
      </c>
      <c r="O67" s="133" t="str">
        <f>IF('Inputs for Conserved Energy'!N56&lt;&gt;"",'Inputs for Conserved Energy'!N56,"")</f>
        <v/>
      </c>
      <c r="P67" s="123" t="str">
        <f>IF('Inputs for Conserved Energy'!O56&lt;&gt;"",'Inputs for Conserved Energy'!O56,"")</f>
        <v/>
      </c>
      <c r="Q67" s="122" t="str">
        <f>IF('Inputs for Conserved Energy'!P56&lt;&gt;"",'Inputs for Conserved Energy'!P56,"")</f>
        <v/>
      </c>
      <c r="R67" s="116" t="str">
        <f>IF('Inputs for Conserved Energy'!Q56&lt;&gt;"",'Inputs for Conserved Energy'!Q56,"")</f>
        <v/>
      </c>
      <c r="S67" s="153" t="str">
        <f>IF('Inputs for Conserved Energy'!R56&lt;&gt;"",'Inputs for Conserved Energy'!R56,"")</f>
        <v/>
      </c>
      <c r="T67" s="179" t="str">
        <f>IF('Inputs for Conserved Energy'!S56&lt;&gt;"",'Inputs for Conserved Energy'!S56,"")</f>
        <v/>
      </c>
      <c r="U67" s="138" t="str">
        <f>IF('Inputs for Conserved Energy'!T56&lt;&gt;"",'Inputs for Conserved Energy'!T56,"")</f>
        <v/>
      </c>
      <c r="V67" s="119" t="str">
        <f>IF('Inputs for Conserved Energy'!U56&lt;&gt;"",'Inputs for Conserved Energy'!U56,"")</f>
        <v/>
      </c>
      <c r="W67" s="185" t="str">
        <f t="shared" si="16"/>
        <v/>
      </c>
      <c r="X67" s="214">
        <f>IF(G67='Emission Factors'!$B$3,AB67,IF(G67='Emission Factors'!$B$4,'Emission Factors'!$C$4,IF(G67='Emission Factors'!$B$5,'Emission Factors'!$C$5,IF(G67='Emission Factors'!$B$6,'Emission Factors'!$C$6,IF(G67='Emission Factors'!$B$7,'Emission Factors'!$C$7,IF(G67='Emission Factors'!$B$8,'Emission Factors'!$C$8,IF(G67='Emission Factors'!$B$9,'Emission Factors'!$C$9,IF(G67='Emission Factors'!$B$10,'Emission Factors'!$C$10,IF(G67='Emission Factors'!$B$11,'Emission Factors'!$C$11,IF(G67='Emission Factors'!$B$12,'Emission Factors'!$C$12,IF(G67='Emission Factors'!$B$13,'Emission Factors'!$C$13,IF(G67='Emission Factors'!$B$14,'Emission Factors'!$C$14,0))))))))))))</f>
        <v>0</v>
      </c>
      <c r="Y67" s="216">
        <f>IF(H67='Emission Factors'!$B$3,AB67,IF(H67='Emission Factors'!$B$4,'Emission Factors'!$C$4,IF(H67='Emission Factors'!$B$5,'Emission Factors'!$C$5,IF(H67='Emission Factors'!$B$6,'Emission Factors'!$C$6,IF(H67='Emission Factors'!$B$7,'Emission Factors'!$C$7,IF(H67='Emission Factors'!$B$8,'Emission Factors'!$C$8,IF(H67='Emission Factors'!$B$9,'Emission Factors'!$C$9,IF(H67='Emission Factors'!$B$10,'Emission Factors'!$C$10,IF(H67='Emission Factors'!$B$11,'Emission Factors'!$C$11,IF(H67='Emission Factors'!$B$12,'Emission Factors'!$C$12,IF(H67='Emission Factors'!$B$13,'Emission Factors'!$C$13,IF(H67='Emission Factors'!$B$14,'Emission Factors'!$C$14,0))))))))))))</f>
        <v>0</v>
      </c>
      <c r="Z67" s="216" t="e">
        <f>IF(AND($G$12&lt;&gt;"",$G$14&lt;&gt;""),$G$12*AL67/T67,IF($I$12="AK",'Grid Emissions'!C46*0.000001,IF($I$12="DC",'Grid Emissions'!C53*0.000001,IF($I$12="HI",'Grid Emissions'!C57*0.000001,IF($I$12="PR",'Grid Emissions'!C85*0.000001,(VLOOKUP($I$12,'Grid Emission Forecast'!$B$4:$AF$52,MATCH(T67,'Grid Emission Forecast'!$B$4:$AF$4,0),FALSE)*0.000001)*(1-($O$12/100)))))))</f>
        <v>#N/A</v>
      </c>
      <c r="AA67" s="216" t="e">
        <f>IF($I$12="AK",'Grid Emissions'!C46*0.000001,IF($I$12="DC",'Grid Emissions'!C53*0.000001,IF($I$12="HI",'Grid Emissions'!C57*0.000001,IF($I$12="PR",'Grid Emissions'!C85*0.000001,(VLOOKUP($I$12,'Grid Emission Forecast'!$B$57:$AF$105,MATCH(T67,'Grid Emission Forecast'!$B$57:$AF$57,0),FALSE)*0.000001)*(1-($O$12/100))))))</f>
        <v>#N/A</v>
      </c>
      <c r="AB67" s="216" t="e">
        <f>IF($K$14=$DF$11,'Emission Factors'!$C$3,IF($K$14=$DF$12,Z67,IF($K$14=$DF$13,AA67,Z67)))</f>
        <v>#N/A</v>
      </c>
      <c r="AC67" s="217">
        <f>IF(I67='Emission Factors'!$B$3,AB67,IF(I67='Emission Factors'!$B$4,'Emission Factors'!$C$4,IF(I67='Emission Factors'!$B$5,'Emission Factors'!$C$5,IF(I67='Emission Factors'!$B$6,'Emission Factors'!$C$6,IF(I67='Emission Factors'!$B$7,'Emission Factors'!$C$7,IF(I67='Emission Factors'!$B$8,'Emission Factors'!$C$8,IF(I67='Emission Factors'!$B$9,'Emission Factors'!$C$9,IF(I67='Emission Factors'!$B$10,'Emission Factors'!$C$10,IF(I67='Emission Factors'!$B$11,'Emission Factors'!$C$11,IF(I67='Emission Factors'!$B$12,'Emission Factors'!$C$12,IF(I67='Emission Factors'!$B$13,'Emission Factors'!$C$13,IF(I67='Emission Factors'!$B$14,'Emission Factors'!$C$14,0))))))))))))</f>
        <v>0</v>
      </c>
      <c r="AD67" s="219" t="str">
        <f t="shared" si="17"/>
        <v/>
      </c>
      <c r="AE67" s="225" t="str">
        <f t="shared" si="10"/>
        <v/>
      </c>
      <c r="AF67" s="222">
        <f t="shared" si="18"/>
        <v>0</v>
      </c>
      <c r="AG67" s="120" t="e">
        <f t="shared" si="19"/>
        <v>#VALUE!</v>
      </c>
      <c r="AH67" s="120" t="e">
        <f t="shared" si="20"/>
        <v>#VALUE!</v>
      </c>
      <c r="AI67" s="120" t="e">
        <f t="shared" si="21"/>
        <v>#VALUE!</v>
      </c>
      <c r="AJ67" s="120" t="e">
        <f t="shared" si="22"/>
        <v>#VALUE!</v>
      </c>
      <c r="AK67" s="120" t="e">
        <f t="shared" si="23"/>
        <v>#VALUE!</v>
      </c>
      <c r="AL67" s="120" t="e">
        <f t="shared" si="24"/>
        <v>#VALUE!</v>
      </c>
      <c r="AM67" s="120" t="str">
        <f>IF('Inputs for Conserved Energy'!AA56&lt;&gt;"",('Inputs for Conserved Energy'!AA56+('Inputs for Avoided CO2'!AF67*'Inputs for Avoided CO2'!AK67)),"")</f>
        <v/>
      </c>
      <c r="AN67" s="190" t="str">
        <f t="shared" si="11"/>
        <v/>
      </c>
      <c r="AO67" s="194" t="str">
        <f>IF('Inputs for Conserved Energy'!AB56&lt;&gt;"",'Inputs for Conserved Energy'!AB56,"")</f>
        <v/>
      </c>
      <c r="AP67" s="190" t="str">
        <f>IF('Inputs for Conserved Energy'!AC56&lt;&gt;"",'Inputs for Conserved Energy'!AC56,"")</f>
        <v/>
      </c>
      <c r="AQ67" s="194" t="str">
        <f>IF('Inputs for Conserved Energy'!AD56&lt;&gt;"",'Inputs for Conserved Energy'!AD56,"")</f>
        <v/>
      </c>
      <c r="AR67" s="190" t="str">
        <f>IF('Inputs for Conserved Energy'!AE56&lt;&gt;"",'Inputs for Conserved Energy'!AE56,"")</f>
        <v/>
      </c>
    </row>
    <row r="68" spans="2:44" x14ac:dyDescent="0.35">
      <c r="B68" s="240"/>
      <c r="C68" s="49"/>
      <c r="D68" s="150" t="str">
        <f t="shared" si="15"/>
        <v/>
      </c>
      <c r="E68" s="167" t="str">
        <f>IF('Inputs for Conserved Energy'!E57&lt;&gt;"",'Inputs for Conserved Energy'!E57,"")</f>
        <v/>
      </c>
      <c r="F68" s="168"/>
      <c r="G68" s="122" t="str">
        <f>IF('Inputs for Conserved Energy'!F57&lt;&gt;"",'Inputs for Conserved Energy'!F57,"")</f>
        <v/>
      </c>
      <c r="H68" s="116" t="str">
        <f>IF('Inputs for Conserved Energy'!G57&lt;&gt;"",'Inputs for Conserved Energy'!G57,"")</f>
        <v/>
      </c>
      <c r="I68" s="123" t="str">
        <f>IF('Inputs for Conserved Energy'!H57&lt;&gt;"",'Inputs for Conserved Energy'!H57,"")</f>
        <v/>
      </c>
      <c r="J68" s="128" t="str">
        <f>IF('Inputs for Conserved Energy'!I57&lt;&gt;"",'Inputs for Conserved Energy'!I57,"")</f>
        <v/>
      </c>
      <c r="K68" s="117" t="str">
        <f>IF('Inputs for Conserved Energy'!J57&lt;&gt;"",'Inputs for Conserved Energy'!J57,"")</f>
        <v/>
      </c>
      <c r="L68" s="129" t="str">
        <f>IF('Inputs for Conserved Energy'!K57&lt;&gt;"",'Inputs for Conserved Energy'!K57,"")</f>
        <v/>
      </c>
      <c r="M68" s="128" t="str">
        <f>IF('Inputs for Conserved Energy'!L57&lt;&gt;"",'Inputs for Conserved Energy'!L57,"")</f>
        <v/>
      </c>
      <c r="N68" s="123" t="str">
        <f>IF('Inputs for Conserved Energy'!M57&lt;&gt;"",'Inputs for Conserved Energy'!M57,"")</f>
        <v/>
      </c>
      <c r="O68" s="133" t="str">
        <f>IF('Inputs for Conserved Energy'!N57&lt;&gt;"",'Inputs for Conserved Energy'!N57,"")</f>
        <v/>
      </c>
      <c r="P68" s="123" t="str">
        <f>IF('Inputs for Conserved Energy'!O57&lt;&gt;"",'Inputs for Conserved Energy'!O57,"")</f>
        <v/>
      </c>
      <c r="Q68" s="122" t="str">
        <f>IF('Inputs for Conserved Energy'!P57&lt;&gt;"",'Inputs for Conserved Energy'!P57,"")</f>
        <v/>
      </c>
      <c r="R68" s="116" t="str">
        <f>IF('Inputs for Conserved Energy'!Q57&lt;&gt;"",'Inputs for Conserved Energy'!Q57,"")</f>
        <v/>
      </c>
      <c r="S68" s="153" t="str">
        <f>IF('Inputs for Conserved Energy'!R57&lt;&gt;"",'Inputs for Conserved Energy'!R57,"")</f>
        <v/>
      </c>
      <c r="T68" s="179" t="str">
        <f>IF('Inputs for Conserved Energy'!S57&lt;&gt;"",'Inputs for Conserved Energy'!S57,"")</f>
        <v/>
      </c>
      <c r="U68" s="138" t="str">
        <f>IF('Inputs for Conserved Energy'!T57&lt;&gt;"",'Inputs for Conserved Energy'!T57,"")</f>
        <v/>
      </c>
      <c r="V68" s="119" t="str">
        <f>IF('Inputs for Conserved Energy'!U57&lt;&gt;"",'Inputs for Conserved Energy'!U57,"")</f>
        <v/>
      </c>
      <c r="W68" s="185" t="str">
        <f t="shared" si="16"/>
        <v/>
      </c>
      <c r="X68" s="214">
        <f>IF(G68='Emission Factors'!$B$3,AB68,IF(G68='Emission Factors'!$B$4,'Emission Factors'!$C$4,IF(G68='Emission Factors'!$B$5,'Emission Factors'!$C$5,IF(G68='Emission Factors'!$B$6,'Emission Factors'!$C$6,IF(G68='Emission Factors'!$B$7,'Emission Factors'!$C$7,IF(G68='Emission Factors'!$B$8,'Emission Factors'!$C$8,IF(G68='Emission Factors'!$B$9,'Emission Factors'!$C$9,IF(G68='Emission Factors'!$B$10,'Emission Factors'!$C$10,IF(G68='Emission Factors'!$B$11,'Emission Factors'!$C$11,IF(G68='Emission Factors'!$B$12,'Emission Factors'!$C$12,IF(G68='Emission Factors'!$B$13,'Emission Factors'!$C$13,IF(G68='Emission Factors'!$B$14,'Emission Factors'!$C$14,0))))))))))))</f>
        <v>0</v>
      </c>
      <c r="Y68" s="216">
        <f>IF(H68='Emission Factors'!$B$3,AB68,IF(H68='Emission Factors'!$B$4,'Emission Factors'!$C$4,IF(H68='Emission Factors'!$B$5,'Emission Factors'!$C$5,IF(H68='Emission Factors'!$B$6,'Emission Factors'!$C$6,IF(H68='Emission Factors'!$B$7,'Emission Factors'!$C$7,IF(H68='Emission Factors'!$B$8,'Emission Factors'!$C$8,IF(H68='Emission Factors'!$B$9,'Emission Factors'!$C$9,IF(H68='Emission Factors'!$B$10,'Emission Factors'!$C$10,IF(H68='Emission Factors'!$B$11,'Emission Factors'!$C$11,IF(H68='Emission Factors'!$B$12,'Emission Factors'!$C$12,IF(H68='Emission Factors'!$B$13,'Emission Factors'!$C$13,IF(H68='Emission Factors'!$B$14,'Emission Factors'!$C$14,0))))))))))))</f>
        <v>0</v>
      </c>
      <c r="Z68" s="216" t="e">
        <f>IF(AND($G$12&lt;&gt;"",$G$14&lt;&gt;""),$G$12*AL68/T68,IF($I$12="AK",'Grid Emissions'!C47*0.000001,IF($I$12="DC",'Grid Emissions'!C54*0.000001,IF($I$12="HI",'Grid Emissions'!C58*0.000001,IF($I$12="PR",'Grid Emissions'!C86*0.000001,(VLOOKUP($I$12,'Grid Emission Forecast'!$B$4:$AF$52,MATCH(T68,'Grid Emission Forecast'!$B$4:$AF$4,0),FALSE)*0.000001)*(1-($O$12/100)))))))</f>
        <v>#N/A</v>
      </c>
      <c r="AA68" s="216" t="e">
        <f>IF($I$12="AK",'Grid Emissions'!C47*0.000001,IF($I$12="DC",'Grid Emissions'!C54*0.000001,IF($I$12="HI",'Grid Emissions'!C58*0.000001,IF($I$12="PR",'Grid Emissions'!C86*0.000001,(VLOOKUP($I$12,'Grid Emission Forecast'!$B$57:$AF$105,MATCH(T68,'Grid Emission Forecast'!$B$57:$AF$57,0),FALSE)*0.000001)*(1-($O$12/100))))))</f>
        <v>#N/A</v>
      </c>
      <c r="AB68" s="216" t="e">
        <f>IF($K$14=$DF$11,'Emission Factors'!$C$3,IF($K$14=$DF$12,Z68,IF($K$14=$DF$13,AA68,Z68)))</f>
        <v>#N/A</v>
      </c>
      <c r="AC68" s="217">
        <f>IF(I68='Emission Factors'!$B$3,AB68,IF(I68='Emission Factors'!$B$4,'Emission Factors'!$C$4,IF(I68='Emission Factors'!$B$5,'Emission Factors'!$C$5,IF(I68='Emission Factors'!$B$6,'Emission Factors'!$C$6,IF(I68='Emission Factors'!$B$7,'Emission Factors'!$C$7,IF(I68='Emission Factors'!$B$8,'Emission Factors'!$C$8,IF(I68='Emission Factors'!$B$9,'Emission Factors'!$C$9,IF(I68='Emission Factors'!$B$10,'Emission Factors'!$C$10,IF(I68='Emission Factors'!$B$11,'Emission Factors'!$C$11,IF(I68='Emission Factors'!$B$12,'Emission Factors'!$C$12,IF(I68='Emission Factors'!$B$13,'Emission Factors'!$C$13,IF(I68='Emission Factors'!$B$14,'Emission Factors'!$C$14,0))))))))))))</f>
        <v>0</v>
      </c>
      <c r="AD68" s="219" t="str">
        <f t="shared" si="17"/>
        <v/>
      </c>
      <c r="AE68" s="225" t="str">
        <f t="shared" si="10"/>
        <v/>
      </c>
      <c r="AF68" s="222">
        <f t="shared" si="18"/>
        <v>0</v>
      </c>
      <c r="AG68" s="120" t="e">
        <f t="shared" si="19"/>
        <v>#VALUE!</v>
      </c>
      <c r="AH68" s="120" t="e">
        <f t="shared" si="20"/>
        <v>#VALUE!</v>
      </c>
      <c r="AI68" s="120" t="e">
        <f t="shared" si="21"/>
        <v>#VALUE!</v>
      </c>
      <c r="AJ68" s="120" t="e">
        <f t="shared" si="22"/>
        <v>#VALUE!</v>
      </c>
      <c r="AK68" s="120" t="e">
        <f t="shared" si="23"/>
        <v>#VALUE!</v>
      </c>
      <c r="AL68" s="120" t="e">
        <f t="shared" si="24"/>
        <v>#VALUE!</v>
      </c>
      <c r="AM68" s="120" t="str">
        <f>IF('Inputs for Conserved Energy'!AA57&lt;&gt;"",('Inputs for Conserved Energy'!AA57+('Inputs for Avoided CO2'!AF68*'Inputs for Avoided CO2'!AK68)),"")</f>
        <v/>
      </c>
      <c r="AN68" s="190" t="str">
        <f t="shared" si="11"/>
        <v/>
      </c>
      <c r="AO68" s="194" t="str">
        <f>IF('Inputs for Conserved Energy'!AB57&lt;&gt;"",'Inputs for Conserved Energy'!AB57,"")</f>
        <v/>
      </c>
      <c r="AP68" s="190" t="str">
        <f>IF('Inputs for Conserved Energy'!AC57&lt;&gt;"",'Inputs for Conserved Energy'!AC57,"")</f>
        <v/>
      </c>
      <c r="AQ68" s="194" t="str">
        <f>IF('Inputs for Conserved Energy'!AD57&lt;&gt;"",'Inputs for Conserved Energy'!AD57,"")</f>
        <v/>
      </c>
      <c r="AR68" s="190" t="str">
        <f>IF('Inputs for Conserved Energy'!AE57&lt;&gt;"",'Inputs for Conserved Energy'!AE57,"")</f>
        <v/>
      </c>
    </row>
    <row r="69" spans="2:44" x14ac:dyDescent="0.35">
      <c r="B69" s="240"/>
      <c r="C69" s="49"/>
      <c r="D69" s="150" t="str">
        <f t="shared" si="15"/>
        <v/>
      </c>
      <c r="E69" s="167" t="str">
        <f>IF('Inputs for Conserved Energy'!E58&lt;&gt;"",'Inputs for Conserved Energy'!E58,"")</f>
        <v/>
      </c>
      <c r="F69" s="168"/>
      <c r="G69" s="122" t="str">
        <f>IF('Inputs for Conserved Energy'!F58&lt;&gt;"",'Inputs for Conserved Energy'!F58,"")</f>
        <v/>
      </c>
      <c r="H69" s="116" t="str">
        <f>IF('Inputs for Conserved Energy'!G58&lt;&gt;"",'Inputs for Conserved Energy'!G58,"")</f>
        <v/>
      </c>
      <c r="I69" s="123" t="str">
        <f>IF('Inputs for Conserved Energy'!H58&lt;&gt;"",'Inputs for Conserved Energy'!H58,"")</f>
        <v/>
      </c>
      <c r="J69" s="128" t="str">
        <f>IF('Inputs for Conserved Energy'!I58&lt;&gt;"",'Inputs for Conserved Energy'!I58,"")</f>
        <v/>
      </c>
      <c r="K69" s="117" t="str">
        <f>IF('Inputs for Conserved Energy'!J58&lt;&gt;"",'Inputs for Conserved Energy'!J58,"")</f>
        <v/>
      </c>
      <c r="L69" s="129" t="str">
        <f>IF('Inputs for Conserved Energy'!K58&lt;&gt;"",'Inputs for Conserved Energy'!K58,"")</f>
        <v/>
      </c>
      <c r="M69" s="128" t="str">
        <f>IF('Inputs for Conserved Energy'!L58&lt;&gt;"",'Inputs for Conserved Energy'!L58,"")</f>
        <v/>
      </c>
      <c r="N69" s="123" t="str">
        <f>IF('Inputs for Conserved Energy'!M58&lt;&gt;"",'Inputs for Conserved Energy'!M58,"")</f>
        <v/>
      </c>
      <c r="O69" s="133" t="str">
        <f>IF('Inputs for Conserved Energy'!N58&lt;&gt;"",'Inputs for Conserved Energy'!N58,"")</f>
        <v/>
      </c>
      <c r="P69" s="123" t="str">
        <f>IF('Inputs for Conserved Energy'!O58&lt;&gt;"",'Inputs for Conserved Energy'!O58,"")</f>
        <v/>
      </c>
      <c r="Q69" s="122" t="str">
        <f>IF('Inputs for Conserved Energy'!P58&lt;&gt;"",'Inputs for Conserved Energy'!P58,"")</f>
        <v/>
      </c>
      <c r="R69" s="116" t="str">
        <f>IF('Inputs for Conserved Energy'!Q58&lt;&gt;"",'Inputs for Conserved Energy'!Q58,"")</f>
        <v/>
      </c>
      <c r="S69" s="153" t="str">
        <f>IF('Inputs for Conserved Energy'!R58&lt;&gt;"",'Inputs for Conserved Energy'!R58,"")</f>
        <v/>
      </c>
      <c r="T69" s="179" t="str">
        <f>IF('Inputs for Conserved Energy'!S58&lt;&gt;"",'Inputs for Conserved Energy'!S58,"")</f>
        <v/>
      </c>
      <c r="U69" s="138" t="str">
        <f>IF('Inputs for Conserved Energy'!T58&lt;&gt;"",'Inputs for Conserved Energy'!T58,"")</f>
        <v/>
      </c>
      <c r="V69" s="119" t="str">
        <f>IF('Inputs for Conserved Energy'!U58&lt;&gt;"",'Inputs for Conserved Energy'!U58,"")</f>
        <v/>
      </c>
      <c r="W69" s="185" t="str">
        <f t="shared" si="16"/>
        <v/>
      </c>
      <c r="X69" s="214">
        <f>IF(G69='Emission Factors'!$B$3,AB69,IF(G69='Emission Factors'!$B$4,'Emission Factors'!$C$4,IF(G69='Emission Factors'!$B$5,'Emission Factors'!$C$5,IF(G69='Emission Factors'!$B$6,'Emission Factors'!$C$6,IF(G69='Emission Factors'!$B$7,'Emission Factors'!$C$7,IF(G69='Emission Factors'!$B$8,'Emission Factors'!$C$8,IF(G69='Emission Factors'!$B$9,'Emission Factors'!$C$9,IF(G69='Emission Factors'!$B$10,'Emission Factors'!$C$10,IF(G69='Emission Factors'!$B$11,'Emission Factors'!$C$11,IF(G69='Emission Factors'!$B$12,'Emission Factors'!$C$12,IF(G69='Emission Factors'!$B$13,'Emission Factors'!$C$13,IF(G69='Emission Factors'!$B$14,'Emission Factors'!$C$14,0))))))))))))</f>
        <v>0</v>
      </c>
      <c r="Y69" s="216">
        <f>IF(H69='Emission Factors'!$B$3,AB69,IF(H69='Emission Factors'!$B$4,'Emission Factors'!$C$4,IF(H69='Emission Factors'!$B$5,'Emission Factors'!$C$5,IF(H69='Emission Factors'!$B$6,'Emission Factors'!$C$6,IF(H69='Emission Factors'!$B$7,'Emission Factors'!$C$7,IF(H69='Emission Factors'!$B$8,'Emission Factors'!$C$8,IF(H69='Emission Factors'!$B$9,'Emission Factors'!$C$9,IF(H69='Emission Factors'!$B$10,'Emission Factors'!$C$10,IF(H69='Emission Factors'!$B$11,'Emission Factors'!$C$11,IF(H69='Emission Factors'!$B$12,'Emission Factors'!$C$12,IF(H69='Emission Factors'!$B$13,'Emission Factors'!$C$13,IF(H69='Emission Factors'!$B$14,'Emission Factors'!$C$14,0))))))))))))</f>
        <v>0</v>
      </c>
      <c r="Z69" s="216" t="e">
        <f>IF(AND($G$12&lt;&gt;"",$G$14&lt;&gt;""),$G$12*AL69/T69,IF($I$12="AK",'Grid Emissions'!C48*0.000001,IF($I$12="DC",'Grid Emissions'!C55*0.000001,IF($I$12="HI",'Grid Emissions'!C59*0.000001,IF($I$12="PR",'Grid Emissions'!C87*0.000001,(VLOOKUP($I$12,'Grid Emission Forecast'!$B$4:$AF$52,MATCH(T69,'Grid Emission Forecast'!$B$4:$AF$4,0),FALSE)*0.000001)*(1-($O$12/100)))))))</f>
        <v>#N/A</v>
      </c>
      <c r="AA69" s="216" t="e">
        <f>IF($I$12="AK",'Grid Emissions'!C48*0.000001,IF($I$12="DC",'Grid Emissions'!C55*0.000001,IF($I$12="HI",'Grid Emissions'!C59*0.000001,IF($I$12="PR",'Grid Emissions'!C87*0.000001,(VLOOKUP($I$12,'Grid Emission Forecast'!$B$57:$AF$105,MATCH(T69,'Grid Emission Forecast'!$B$57:$AF$57,0),FALSE)*0.000001)*(1-($O$12/100))))))</f>
        <v>#N/A</v>
      </c>
      <c r="AB69" s="216" t="e">
        <f>IF($K$14=$DF$11,'Emission Factors'!$C$3,IF($K$14=$DF$12,Z69,IF($K$14=$DF$13,AA69,Z69)))</f>
        <v>#N/A</v>
      </c>
      <c r="AC69" s="217">
        <f>IF(I69='Emission Factors'!$B$3,AB69,IF(I69='Emission Factors'!$B$4,'Emission Factors'!$C$4,IF(I69='Emission Factors'!$B$5,'Emission Factors'!$C$5,IF(I69='Emission Factors'!$B$6,'Emission Factors'!$C$6,IF(I69='Emission Factors'!$B$7,'Emission Factors'!$C$7,IF(I69='Emission Factors'!$B$8,'Emission Factors'!$C$8,IF(I69='Emission Factors'!$B$9,'Emission Factors'!$C$9,IF(I69='Emission Factors'!$B$10,'Emission Factors'!$C$10,IF(I69='Emission Factors'!$B$11,'Emission Factors'!$C$11,IF(I69='Emission Factors'!$B$12,'Emission Factors'!$C$12,IF(I69='Emission Factors'!$B$13,'Emission Factors'!$C$13,IF(I69='Emission Factors'!$B$14,'Emission Factors'!$C$14,0))))))))))))</f>
        <v>0</v>
      </c>
      <c r="AD69" s="219" t="str">
        <f t="shared" si="17"/>
        <v/>
      </c>
      <c r="AE69" s="225" t="str">
        <f t="shared" si="10"/>
        <v/>
      </c>
      <c r="AF69" s="222">
        <f t="shared" si="18"/>
        <v>0</v>
      </c>
      <c r="AG69" s="120" t="e">
        <f t="shared" si="19"/>
        <v>#VALUE!</v>
      </c>
      <c r="AH69" s="120" t="e">
        <f t="shared" si="20"/>
        <v>#VALUE!</v>
      </c>
      <c r="AI69" s="120" t="e">
        <f t="shared" si="21"/>
        <v>#VALUE!</v>
      </c>
      <c r="AJ69" s="120" t="e">
        <f t="shared" si="22"/>
        <v>#VALUE!</v>
      </c>
      <c r="AK69" s="120" t="e">
        <f t="shared" si="23"/>
        <v>#VALUE!</v>
      </c>
      <c r="AL69" s="120" t="e">
        <f t="shared" si="24"/>
        <v>#VALUE!</v>
      </c>
      <c r="AM69" s="120" t="str">
        <f>IF('Inputs for Conserved Energy'!AA58&lt;&gt;"",('Inputs for Conserved Energy'!AA58+('Inputs for Avoided CO2'!AF69*'Inputs for Avoided CO2'!AK69)),"")</f>
        <v/>
      </c>
      <c r="AN69" s="190" t="str">
        <f t="shared" si="11"/>
        <v/>
      </c>
      <c r="AO69" s="194" t="str">
        <f>IF('Inputs for Conserved Energy'!AB58&lt;&gt;"",'Inputs for Conserved Energy'!AB58,"")</f>
        <v/>
      </c>
      <c r="AP69" s="190" t="str">
        <f>IF('Inputs for Conserved Energy'!AC58&lt;&gt;"",'Inputs for Conserved Energy'!AC58,"")</f>
        <v/>
      </c>
      <c r="AQ69" s="194" t="str">
        <f>IF('Inputs for Conserved Energy'!AD58&lt;&gt;"",'Inputs for Conserved Energy'!AD58,"")</f>
        <v/>
      </c>
      <c r="AR69" s="190" t="str">
        <f>IF('Inputs for Conserved Energy'!AE58&lt;&gt;"",'Inputs for Conserved Energy'!AE58,"")</f>
        <v/>
      </c>
    </row>
    <row r="70" spans="2:44" x14ac:dyDescent="0.35">
      <c r="B70" s="240"/>
      <c r="C70" s="49"/>
      <c r="D70" s="150" t="str">
        <f t="shared" si="15"/>
        <v/>
      </c>
      <c r="E70" s="167" t="str">
        <f>IF('Inputs for Conserved Energy'!E59&lt;&gt;"",'Inputs for Conserved Energy'!E59,"")</f>
        <v/>
      </c>
      <c r="F70" s="168"/>
      <c r="G70" s="122" t="str">
        <f>IF('Inputs for Conserved Energy'!F59&lt;&gt;"",'Inputs for Conserved Energy'!F59,"")</f>
        <v/>
      </c>
      <c r="H70" s="116" t="str">
        <f>IF('Inputs for Conserved Energy'!G59&lt;&gt;"",'Inputs for Conserved Energy'!G59,"")</f>
        <v/>
      </c>
      <c r="I70" s="123" t="str">
        <f>IF('Inputs for Conserved Energy'!H59&lt;&gt;"",'Inputs for Conserved Energy'!H59,"")</f>
        <v/>
      </c>
      <c r="J70" s="128" t="str">
        <f>IF('Inputs for Conserved Energy'!I59&lt;&gt;"",'Inputs for Conserved Energy'!I59,"")</f>
        <v/>
      </c>
      <c r="K70" s="117" t="str">
        <f>IF('Inputs for Conserved Energy'!J59&lt;&gt;"",'Inputs for Conserved Energy'!J59,"")</f>
        <v/>
      </c>
      <c r="L70" s="129" t="str">
        <f>IF('Inputs for Conserved Energy'!K59&lt;&gt;"",'Inputs for Conserved Energy'!K59,"")</f>
        <v/>
      </c>
      <c r="M70" s="128" t="str">
        <f>IF('Inputs for Conserved Energy'!L59&lt;&gt;"",'Inputs for Conserved Energy'!L59,"")</f>
        <v/>
      </c>
      <c r="N70" s="123" t="str">
        <f>IF('Inputs for Conserved Energy'!M59&lt;&gt;"",'Inputs for Conserved Energy'!M59,"")</f>
        <v/>
      </c>
      <c r="O70" s="133" t="str">
        <f>IF('Inputs for Conserved Energy'!N59&lt;&gt;"",'Inputs for Conserved Energy'!N59,"")</f>
        <v/>
      </c>
      <c r="P70" s="123" t="str">
        <f>IF('Inputs for Conserved Energy'!O59&lt;&gt;"",'Inputs for Conserved Energy'!O59,"")</f>
        <v/>
      </c>
      <c r="Q70" s="122" t="str">
        <f>IF('Inputs for Conserved Energy'!P59&lt;&gt;"",'Inputs for Conserved Energy'!P59,"")</f>
        <v/>
      </c>
      <c r="R70" s="116" t="str">
        <f>IF('Inputs for Conserved Energy'!Q59&lt;&gt;"",'Inputs for Conserved Energy'!Q59,"")</f>
        <v/>
      </c>
      <c r="S70" s="153" t="str">
        <f>IF('Inputs for Conserved Energy'!R59&lt;&gt;"",'Inputs for Conserved Energy'!R59,"")</f>
        <v/>
      </c>
      <c r="T70" s="179" t="str">
        <f>IF('Inputs for Conserved Energy'!S59&lt;&gt;"",'Inputs for Conserved Energy'!S59,"")</f>
        <v/>
      </c>
      <c r="U70" s="138" t="str">
        <f>IF('Inputs for Conserved Energy'!T59&lt;&gt;"",'Inputs for Conserved Energy'!T59,"")</f>
        <v/>
      </c>
      <c r="V70" s="119" t="str">
        <f>IF('Inputs for Conserved Energy'!U59&lt;&gt;"",'Inputs for Conserved Energy'!U59,"")</f>
        <v/>
      </c>
      <c r="W70" s="185" t="str">
        <f t="shared" si="16"/>
        <v/>
      </c>
      <c r="X70" s="214">
        <f>IF(G70='Emission Factors'!$B$3,AB70,IF(G70='Emission Factors'!$B$4,'Emission Factors'!$C$4,IF(G70='Emission Factors'!$B$5,'Emission Factors'!$C$5,IF(G70='Emission Factors'!$B$6,'Emission Factors'!$C$6,IF(G70='Emission Factors'!$B$7,'Emission Factors'!$C$7,IF(G70='Emission Factors'!$B$8,'Emission Factors'!$C$8,IF(G70='Emission Factors'!$B$9,'Emission Factors'!$C$9,IF(G70='Emission Factors'!$B$10,'Emission Factors'!$C$10,IF(G70='Emission Factors'!$B$11,'Emission Factors'!$C$11,IF(G70='Emission Factors'!$B$12,'Emission Factors'!$C$12,IF(G70='Emission Factors'!$B$13,'Emission Factors'!$C$13,IF(G70='Emission Factors'!$B$14,'Emission Factors'!$C$14,0))))))))))))</f>
        <v>0</v>
      </c>
      <c r="Y70" s="216">
        <f>IF(H70='Emission Factors'!$B$3,AB70,IF(H70='Emission Factors'!$B$4,'Emission Factors'!$C$4,IF(H70='Emission Factors'!$B$5,'Emission Factors'!$C$5,IF(H70='Emission Factors'!$B$6,'Emission Factors'!$C$6,IF(H70='Emission Factors'!$B$7,'Emission Factors'!$C$7,IF(H70='Emission Factors'!$B$8,'Emission Factors'!$C$8,IF(H70='Emission Factors'!$B$9,'Emission Factors'!$C$9,IF(H70='Emission Factors'!$B$10,'Emission Factors'!$C$10,IF(H70='Emission Factors'!$B$11,'Emission Factors'!$C$11,IF(H70='Emission Factors'!$B$12,'Emission Factors'!$C$12,IF(H70='Emission Factors'!$B$13,'Emission Factors'!$C$13,IF(H70='Emission Factors'!$B$14,'Emission Factors'!$C$14,0))))))))))))</f>
        <v>0</v>
      </c>
      <c r="Z70" s="216" t="e">
        <f>IF(AND($G$12&lt;&gt;"",$G$14&lt;&gt;""),$G$12*AL70/T70,IF($I$12="AK",'Grid Emissions'!C49*0.000001,IF($I$12="DC",'Grid Emissions'!C56*0.000001,IF($I$12="HI",'Grid Emissions'!C60*0.000001,IF($I$12="PR",'Grid Emissions'!C88*0.000001,(VLOOKUP($I$12,'Grid Emission Forecast'!$B$4:$AF$52,MATCH(T70,'Grid Emission Forecast'!$B$4:$AF$4,0),FALSE)*0.000001)*(1-($O$12/100)))))))</f>
        <v>#N/A</v>
      </c>
      <c r="AA70" s="216" t="e">
        <f>IF($I$12="AK",'Grid Emissions'!C49*0.000001,IF($I$12="DC",'Grid Emissions'!C56*0.000001,IF($I$12="HI",'Grid Emissions'!C60*0.000001,IF($I$12="PR",'Grid Emissions'!C88*0.000001,(VLOOKUP($I$12,'Grid Emission Forecast'!$B$57:$AF$105,MATCH(T70,'Grid Emission Forecast'!$B$57:$AF$57,0),FALSE)*0.000001)*(1-($O$12/100))))))</f>
        <v>#N/A</v>
      </c>
      <c r="AB70" s="216" t="e">
        <f>IF($K$14=$DF$11,'Emission Factors'!$C$3,IF($K$14=$DF$12,Z70,IF($K$14=$DF$13,AA70,Z70)))</f>
        <v>#N/A</v>
      </c>
      <c r="AC70" s="217">
        <f>IF(I70='Emission Factors'!$B$3,AB70,IF(I70='Emission Factors'!$B$4,'Emission Factors'!$C$4,IF(I70='Emission Factors'!$B$5,'Emission Factors'!$C$5,IF(I70='Emission Factors'!$B$6,'Emission Factors'!$C$6,IF(I70='Emission Factors'!$B$7,'Emission Factors'!$C$7,IF(I70='Emission Factors'!$B$8,'Emission Factors'!$C$8,IF(I70='Emission Factors'!$B$9,'Emission Factors'!$C$9,IF(I70='Emission Factors'!$B$10,'Emission Factors'!$C$10,IF(I70='Emission Factors'!$B$11,'Emission Factors'!$C$11,IF(I70='Emission Factors'!$B$12,'Emission Factors'!$C$12,IF(I70='Emission Factors'!$B$13,'Emission Factors'!$C$13,IF(I70='Emission Factors'!$B$14,'Emission Factors'!$C$14,0))))))))))))</f>
        <v>0</v>
      </c>
      <c r="AD70" s="219" t="str">
        <f t="shared" si="17"/>
        <v/>
      </c>
      <c r="AE70" s="225" t="str">
        <f t="shared" si="10"/>
        <v/>
      </c>
      <c r="AF70" s="222">
        <f t="shared" si="18"/>
        <v>0</v>
      </c>
      <c r="AG70" s="120" t="e">
        <f t="shared" si="19"/>
        <v>#VALUE!</v>
      </c>
      <c r="AH70" s="120" t="e">
        <f t="shared" si="20"/>
        <v>#VALUE!</v>
      </c>
      <c r="AI70" s="120" t="e">
        <f t="shared" si="21"/>
        <v>#VALUE!</v>
      </c>
      <c r="AJ70" s="120" t="e">
        <f t="shared" si="22"/>
        <v>#VALUE!</v>
      </c>
      <c r="AK70" s="120" t="e">
        <f t="shared" si="23"/>
        <v>#VALUE!</v>
      </c>
      <c r="AL70" s="120" t="e">
        <f t="shared" si="24"/>
        <v>#VALUE!</v>
      </c>
      <c r="AM70" s="120" t="str">
        <f>IF('Inputs for Conserved Energy'!AA59&lt;&gt;"",('Inputs for Conserved Energy'!AA59+('Inputs for Avoided CO2'!AF70*'Inputs for Avoided CO2'!AK70)),"")</f>
        <v/>
      </c>
      <c r="AN70" s="190" t="str">
        <f t="shared" si="11"/>
        <v/>
      </c>
      <c r="AO70" s="194" t="str">
        <f>IF('Inputs for Conserved Energy'!AB59&lt;&gt;"",'Inputs for Conserved Energy'!AB59,"")</f>
        <v/>
      </c>
      <c r="AP70" s="190" t="str">
        <f>IF('Inputs for Conserved Energy'!AC59&lt;&gt;"",'Inputs for Conserved Energy'!AC59,"")</f>
        <v/>
      </c>
      <c r="AQ70" s="194" t="str">
        <f>IF('Inputs for Conserved Energy'!AD59&lt;&gt;"",'Inputs for Conserved Energy'!AD59,"")</f>
        <v/>
      </c>
      <c r="AR70" s="190" t="str">
        <f>IF('Inputs for Conserved Energy'!AE59&lt;&gt;"",'Inputs for Conserved Energy'!AE59,"")</f>
        <v/>
      </c>
    </row>
    <row r="71" spans="2:44" x14ac:dyDescent="0.35">
      <c r="B71" s="240"/>
      <c r="C71" s="49"/>
      <c r="D71" s="150" t="str">
        <f t="shared" si="15"/>
        <v/>
      </c>
      <c r="E71" s="167" t="str">
        <f>IF('Inputs for Conserved Energy'!E60&lt;&gt;"",'Inputs for Conserved Energy'!E60,"")</f>
        <v/>
      </c>
      <c r="F71" s="168"/>
      <c r="G71" s="122" t="str">
        <f>IF('Inputs for Conserved Energy'!F60&lt;&gt;"",'Inputs for Conserved Energy'!F60,"")</f>
        <v/>
      </c>
      <c r="H71" s="116" t="str">
        <f>IF('Inputs for Conserved Energy'!G60&lt;&gt;"",'Inputs for Conserved Energy'!G60,"")</f>
        <v/>
      </c>
      <c r="I71" s="123" t="str">
        <f>IF('Inputs for Conserved Energy'!H60&lt;&gt;"",'Inputs for Conserved Energy'!H60,"")</f>
        <v/>
      </c>
      <c r="J71" s="128" t="str">
        <f>IF('Inputs for Conserved Energy'!I60&lt;&gt;"",'Inputs for Conserved Energy'!I60,"")</f>
        <v/>
      </c>
      <c r="K71" s="117" t="str">
        <f>IF('Inputs for Conserved Energy'!J60&lt;&gt;"",'Inputs for Conserved Energy'!J60,"")</f>
        <v/>
      </c>
      <c r="L71" s="129" t="str">
        <f>IF('Inputs for Conserved Energy'!K60&lt;&gt;"",'Inputs for Conserved Energy'!K60,"")</f>
        <v/>
      </c>
      <c r="M71" s="128" t="str">
        <f>IF('Inputs for Conserved Energy'!L60&lt;&gt;"",'Inputs for Conserved Energy'!L60,"")</f>
        <v/>
      </c>
      <c r="N71" s="123" t="str">
        <f>IF('Inputs for Conserved Energy'!M60&lt;&gt;"",'Inputs for Conserved Energy'!M60,"")</f>
        <v/>
      </c>
      <c r="O71" s="133" t="str">
        <f>IF('Inputs for Conserved Energy'!N60&lt;&gt;"",'Inputs for Conserved Energy'!N60,"")</f>
        <v/>
      </c>
      <c r="P71" s="123" t="str">
        <f>IF('Inputs for Conserved Energy'!O60&lt;&gt;"",'Inputs for Conserved Energy'!O60,"")</f>
        <v/>
      </c>
      <c r="Q71" s="122" t="str">
        <f>IF('Inputs for Conserved Energy'!P60&lt;&gt;"",'Inputs for Conserved Energy'!P60,"")</f>
        <v/>
      </c>
      <c r="R71" s="116" t="str">
        <f>IF('Inputs for Conserved Energy'!Q60&lt;&gt;"",'Inputs for Conserved Energy'!Q60,"")</f>
        <v/>
      </c>
      <c r="S71" s="153" t="str">
        <f>IF('Inputs for Conserved Energy'!R60&lt;&gt;"",'Inputs for Conserved Energy'!R60,"")</f>
        <v/>
      </c>
      <c r="T71" s="179" t="str">
        <f>IF('Inputs for Conserved Energy'!S60&lt;&gt;"",'Inputs for Conserved Energy'!S60,"")</f>
        <v/>
      </c>
      <c r="U71" s="138" t="str">
        <f>IF('Inputs for Conserved Energy'!T60&lt;&gt;"",'Inputs for Conserved Energy'!T60,"")</f>
        <v/>
      </c>
      <c r="V71" s="119" t="str">
        <f>IF('Inputs for Conserved Energy'!U60&lt;&gt;"",'Inputs for Conserved Energy'!U60,"")</f>
        <v/>
      </c>
      <c r="W71" s="185" t="str">
        <f t="shared" si="16"/>
        <v/>
      </c>
      <c r="X71" s="214">
        <f>IF(G71='Emission Factors'!$B$3,AB71,IF(G71='Emission Factors'!$B$4,'Emission Factors'!$C$4,IF(G71='Emission Factors'!$B$5,'Emission Factors'!$C$5,IF(G71='Emission Factors'!$B$6,'Emission Factors'!$C$6,IF(G71='Emission Factors'!$B$7,'Emission Factors'!$C$7,IF(G71='Emission Factors'!$B$8,'Emission Factors'!$C$8,IF(G71='Emission Factors'!$B$9,'Emission Factors'!$C$9,IF(G71='Emission Factors'!$B$10,'Emission Factors'!$C$10,IF(G71='Emission Factors'!$B$11,'Emission Factors'!$C$11,IF(G71='Emission Factors'!$B$12,'Emission Factors'!$C$12,IF(G71='Emission Factors'!$B$13,'Emission Factors'!$C$13,IF(G71='Emission Factors'!$B$14,'Emission Factors'!$C$14,0))))))))))))</f>
        <v>0</v>
      </c>
      <c r="Y71" s="216">
        <f>IF(H71='Emission Factors'!$B$3,AB71,IF(H71='Emission Factors'!$B$4,'Emission Factors'!$C$4,IF(H71='Emission Factors'!$B$5,'Emission Factors'!$C$5,IF(H71='Emission Factors'!$B$6,'Emission Factors'!$C$6,IF(H71='Emission Factors'!$B$7,'Emission Factors'!$C$7,IF(H71='Emission Factors'!$B$8,'Emission Factors'!$C$8,IF(H71='Emission Factors'!$B$9,'Emission Factors'!$C$9,IF(H71='Emission Factors'!$B$10,'Emission Factors'!$C$10,IF(H71='Emission Factors'!$B$11,'Emission Factors'!$C$11,IF(H71='Emission Factors'!$B$12,'Emission Factors'!$C$12,IF(H71='Emission Factors'!$B$13,'Emission Factors'!$C$13,IF(H71='Emission Factors'!$B$14,'Emission Factors'!$C$14,0))))))))))))</f>
        <v>0</v>
      </c>
      <c r="Z71" s="216" t="e">
        <f>IF(AND($G$12&lt;&gt;"",$G$14&lt;&gt;""),$G$12*AL71/T71,IF($I$12="AK",'Grid Emissions'!C50*0.000001,IF($I$12="DC",'Grid Emissions'!C57*0.000001,IF($I$12="HI",'Grid Emissions'!C61*0.000001,IF($I$12="PR",'Grid Emissions'!C89*0.000001,(VLOOKUP($I$12,'Grid Emission Forecast'!$B$4:$AF$52,MATCH(T71,'Grid Emission Forecast'!$B$4:$AF$4,0),FALSE)*0.000001)*(1-($O$12/100)))))))</f>
        <v>#N/A</v>
      </c>
      <c r="AA71" s="216" t="e">
        <f>IF($I$12="AK",'Grid Emissions'!C50*0.000001,IF($I$12="DC",'Grid Emissions'!C57*0.000001,IF($I$12="HI",'Grid Emissions'!C61*0.000001,IF($I$12="PR",'Grid Emissions'!C89*0.000001,(VLOOKUP($I$12,'Grid Emission Forecast'!$B$57:$AF$105,MATCH(T71,'Grid Emission Forecast'!$B$57:$AF$57,0),FALSE)*0.000001)*(1-($O$12/100))))))</f>
        <v>#N/A</v>
      </c>
      <c r="AB71" s="216" t="e">
        <f>IF($K$14=$DF$11,'Emission Factors'!$C$3,IF($K$14=$DF$12,Z71,IF($K$14=$DF$13,AA71,Z71)))</f>
        <v>#N/A</v>
      </c>
      <c r="AC71" s="217">
        <f>IF(I71='Emission Factors'!$B$3,AB71,IF(I71='Emission Factors'!$B$4,'Emission Factors'!$C$4,IF(I71='Emission Factors'!$B$5,'Emission Factors'!$C$5,IF(I71='Emission Factors'!$B$6,'Emission Factors'!$C$6,IF(I71='Emission Factors'!$B$7,'Emission Factors'!$C$7,IF(I71='Emission Factors'!$B$8,'Emission Factors'!$C$8,IF(I71='Emission Factors'!$B$9,'Emission Factors'!$C$9,IF(I71='Emission Factors'!$B$10,'Emission Factors'!$C$10,IF(I71='Emission Factors'!$B$11,'Emission Factors'!$C$11,IF(I71='Emission Factors'!$B$12,'Emission Factors'!$C$12,IF(I71='Emission Factors'!$B$13,'Emission Factors'!$C$13,IF(I71='Emission Factors'!$B$14,'Emission Factors'!$C$14,0))))))))))))</f>
        <v>0</v>
      </c>
      <c r="AD71" s="219" t="str">
        <f t="shared" si="17"/>
        <v/>
      </c>
      <c r="AE71" s="225" t="str">
        <f t="shared" si="10"/>
        <v/>
      </c>
      <c r="AF71" s="222">
        <f t="shared" si="18"/>
        <v>0</v>
      </c>
      <c r="AG71" s="120" t="e">
        <f t="shared" si="19"/>
        <v>#VALUE!</v>
      </c>
      <c r="AH71" s="120" t="e">
        <f t="shared" si="20"/>
        <v>#VALUE!</v>
      </c>
      <c r="AI71" s="120" t="e">
        <f t="shared" si="21"/>
        <v>#VALUE!</v>
      </c>
      <c r="AJ71" s="120" t="e">
        <f t="shared" si="22"/>
        <v>#VALUE!</v>
      </c>
      <c r="AK71" s="120" t="e">
        <f t="shared" si="23"/>
        <v>#VALUE!</v>
      </c>
      <c r="AL71" s="120" t="e">
        <f t="shared" si="24"/>
        <v>#VALUE!</v>
      </c>
      <c r="AM71" s="120" t="str">
        <f>IF('Inputs for Conserved Energy'!AA60&lt;&gt;"",('Inputs for Conserved Energy'!AA60+('Inputs for Avoided CO2'!AF71*'Inputs for Avoided CO2'!AK71)),"")</f>
        <v/>
      </c>
      <c r="AN71" s="190" t="str">
        <f t="shared" si="11"/>
        <v/>
      </c>
      <c r="AO71" s="194" t="str">
        <f>IF('Inputs for Conserved Energy'!AB60&lt;&gt;"",'Inputs for Conserved Energy'!AB60,"")</f>
        <v/>
      </c>
      <c r="AP71" s="190" t="str">
        <f>IF('Inputs for Conserved Energy'!AC60&lt;&gt;"",'Inputs for Conserved Energy'!AC60,"")</f>
        <v/>
      </c>
      <c r="AQ71" s="194" t="str">
        <f>IF('Inputs for Conserved Energy'!AD60&lt;&gt;"",'Inputs for Conserved Energy'!AD60,"")</f>
        <v/>
      </c>
      <c r="AR71" s="190" t="str">
        <f>IF('Inputs for Conserved Energy'!AE60&lt;&gt;"",'Inputs for Conserved Energy'!AE60,"")</f>
        <v/>
      </c>
    </row>
    <row r="72" spans="2:44" x14ac:dyDescent="0.35">
      <c r="B72" s="240"/>
      <c r="C72" s="49"/>
      <c r="D72" s="150" t="str">
        <f t="shared" si="15"/>
        <v/>
      </c>
      <c r="E72" s="167" t="str">
        <f>IF('Inputs for Conserved Energy'!E61&lt;&gt;"",'Inputs for Conserved Energy'!E61,"")</f>
        <v/>
      </c>
      <c r="F72" s="168"/>
      <c r="G72" s="122" t="str">
        <f>IF('Inputs for Conserved Energy'!F61&lt;&gt;"",'Inputs for Conserved Energy'!F61,"")</f>
        <v/>
      </c>
      <c r="H72" s="116" t="str">
        <f>IF('Inputs for Conserved Energy'!G61&lt;&gt;"",'Inputs for Conserved Energy'!G61,"")</f>
        <v/>
      </c>
      <c r="I72" s="123" t="str">
        <f>IF('Inputs for Conserved Energy'!H61&lt;&gt;"",'Inputs for Conserved Energy'!H61,"")</f>
        <v/>
      </c>
      <c r="J72" s="128" t="str">
        <f>IF('Inputs for Conserved Energy'!I61&lt;&gt;"",'Inputs for Conserved Energy'!I61,"")</f>
        <v/>
      </c>
      <c r="K72" s="117" t="str">
        <f>IF('Inputs for Conserved Energy'!J61&lt;&gt;"",'Inputs for Conserved Energy'!J61,"")</f>
        <v/>
      </c>
      <c r="L72" s="129" t="str">
        <f>IF('Inputs for Conserved Energy'!K61&lt;&gt;"",'Inputs for Conserved Energy'!K61,"")</f>
        <v/>
      </c>
      <c r="M72" s="128" t="str">
        <f>IF('Inputs for Conserved Energy'!L61&lt;&gt;"",'Inputs for Conserved Energy'!L61,"")</f>
        <v/>
      </c>
      <c r="N72" s="123" t="str">
        <f>IF('Inputs for Conserved Energy'!M61&lt;&gt;"",'Inputs for Conserved Energy'!M61,"")</f>
        <v/>
      </c>
      <c r="O72" s="133" t="str">
        <f>IF('Inputs for Conserved Energy'!N61&lt;&gt;"",'Inputs for Conserved Energy'!N61,"")</f>
        <v/>
      </c>
      <c r="P72" s="123" t="str">
        <f>IF('Inputs for Conserved Energy'!O61&lt;&gt;"",'Inputs for Conserved Energy'!O61,"")</f>
        <v/>
      </c>
      <c r="Q72" s="122" t="str">
        <f>IF('Inputs for Conserved Energy'!P61&lt;&gt;"",'Inputs for Conserved Energy'!P61,"")</f>
        <v/>
      </c>
      <c r="R72" s="116" t="str">
        <f>IF('Inputs for Conserved Energy'!Q61&lt;&gt;"",'Inputs for Conserved Energy'!Q61,"")</f>
        <v/>
      </c>
      <c r="S72" s="153" t="str">
        <f>IF('Inputs for Conserved Energy'!R61&lt;&gt;"",'Inputs for Conserved Energy'!R61,"")</f>
        <v/>
      </c>
      <c r="T72" s="179" t="str">
        <f>IF('Inputs for Conserved Energy'!S61&lt;&gt;"",'Inputs for Conserved Energy'!S61,"")</f>
        <v/>
      </c>
      <c r="U72" s="138" t="str">
        <f>IF('Inputs for Conserved Energy'!T61&lt;&gt;"",'Inputs for Conserved Energy'!T61,"")</f>
        <v/>
      </c>
      <c r="V72" s="119" t="str">
        <f>IF('Inputs for Conserved Energy'!U61&lt;&gt;"",'Inputs for Conserved Energy'!U61,"")</f>
        <v/>
      </c>
      <c r="W72" s="185" t="str">
        <f t="shared" si="16"/>
        <v/>
      </c>
      <c r="X72" s="214">
        <f>IF(G72='Emission Factors'!$B$3,AB72,IF(G72='Emission Factors'!$B$4,'Emission Factors'!$C$4,IF(G72='Emission Factors'!$B$5,'Emission Factors'!$C$5,IF(G72='Emission Factors'!$B$6,'Emission Factors'!$C$6,IF(G72='Emission Factors'!$B$7,'Emission Factors'!$C$7,IF(G72='Emission Factors'!$B$8,'Emission Factors'!$C$8,IF(G72='Emission Factors'!$B$9,'Emission Factors'!$C$9,IF(G72='Emission Factors'!$B$10,'Emission Factors'!$C$10,IF(G72='Emission Factors'!$B$11,'Emission Factors'!$C$11,IF(G72='Emission Factors'!$B$12,'Emission Factors'!$C$12,IF(G72='Emission Factors'!$B$13,'Emission Factors'!$C$13,IF(G72='Emission Factors'!$B$14,'Emission Factors'!$C$14,0))))))))))))</f>
        <v>0</v>
      </c>
      <c r="Y72" s="216">
        <f>IF(H72='Emission Factors'!$B$3,AB72,IF(H72='Emission Factors'!$B$4,'Emission Factors'!$C$4,IF(H72='Emission Factors'!$B$5,'Emission Factors'!$C$5,IF(H72='Emission Factors'!$B$6,'Emission Factors'!$C$6,IF(H72='Emission Factors'!$B$7,'Emission Factors'!$C$7,IF(H72='Emission Factors'!$B$8,'Emission Factors'!$C$8,IF(H72='Emission Factors'!$B$9,'Emission Factors'!$C$9,IF(H72='Emission Factors'!$B$10,'Emission Factors'!$C$10,IF(H72='Emission Factors'!$B$11,'Emission Factors'!$C$11,IF(H72='Emission Factors'!$B$12,'Emission Factors'!$C$12,IF(H72='Emission Factors'!$B$13,'Emission Factors'!$C$13,IF(H72='Emission Factors'!$B$14,'Emission Factors'!$C$14,0))))))))))))</f>
        <v>0</v>
      </c>
      <c r="Z72" s="216" t="e">
        <f>IF(AND($G$12&lt;&gt;"",$G$14&lt;&gt;""),$G$12*AL72/T72,IF($I$12="AK",'Grid Emissions'!C51*0.000001,IF($I$12="DC",'Grid Emissions'!C58*0.000001,IF($I$12="HI",'Grid Emissions'!C62*0.000001,IF($I$12="PR",'Grid Emissions'!C90*0.000001,(VLOOKUP($I$12,'Grid Emission Forecast'!$B$4:$AF$52,MATCH(T72,'Grid Emission Forecast'!$B$4:$AF$4,0),FALSE)*0.000001)*(1-($O$12/100)))))))</f>
        <v>#N/A</v>
      </c>
      <c r="AA72" s="216" t="e">
        <f>IF($I$12="AK",'Grid Emissions'!C51*0.000001,IF($I$12="DC",'Grid Emissions'!C58*0.000001,IF($I$12="HI",'Grid Emissions'!C62*0.000001,IF($I$12="PR",'Grid Emissions'!C90*0.000001,(VLOOKUP($I$12,'Grid Emission Forecast'!$B$57:$AF$105,MATCH(T72,'Grid Emission Forecast'!$B$57:$AF$57,0),FALSE)*0.000001)*(1-($O$12/100))))))</f>
        <v>#N/A</v>
      </c>
      <c r="AB72" s="216" t="e">
        <f>IF($K$14=$DF$11,'Emission Factors'!$C$3,IF($K$14=$DF$12,Z72,IF($K$14=$DF$13,AA72,Z72)))</f>
        <v>#N/A</v>
      </c>
      <c r="AC72" s="217">
        <f>IF(I72='Emission Factors'!$B$3,AB72,IF(I72='Emission Factors'!$B$4,'Emission Factors'!$C$4,IF(I72='Emission Factors'!$B$5,'Emission Factors'!$C$5,IF(I72='Emission Factors'!$B$6,'Emission Factors'!$C$6,IF(I72='Emission Factors'!$B$7,'Emission Factors'!$C$7,IF(I72='Emission Factors'!$B$8,'Emission Factors'!$C$8,IF(I72='Emission Factors'!$B$9,'Emission Factors'!$C$9,IF(I72='Emission Factors'!$B$10,'Emission Factors'!$C$10,IF(I72='Emission Factors'!$B$11,'Emission Factors'!$C$11,IF(I72='Emission Factors'!$B$12,'Emission Factors'!$C$12,IF(I72='Emission Factors'!$B$13,'Emission Factors'!$C$13,IF(I72='Emission Factors'!$B$14,'Emission Factors'!$C$14,0))))))))))))</f>
        <v>0</v>
      </c>
      <c r="AD72" s="219" t="str">
        <f t="shared" si="17"/>
        <v/>
      </c>
      <c r="AE72" s="225" t="str">
        <f t="shared" si="10"/>
        <v/>
      </c>
      <c r="AF72" s="222">
        <f t="shared" si="18"/>
        <v>0</v>
      </c>
      <c r="AG72" s="120" t="e">
        <f t="shared" si="19"/>
        <v>#VALUE!</v>
      </c>
      <c r="AH72" s="120" t="e">
        <f t="shared" si="20"/>
        <v>#VALUE!</v>
      </c>
      <c r="AI72" s="120" t="e">
        <f t="shared" si="21"/>
        <v>#VALUE!</v>
      </c>
      <c r="AJ72" s="120" t="e">
        <f t="shared" si="22"/>
        <v>#VALUE!</v>
      </c>
      <c r="AK72" s="120" t="e">
        <f t="shared" si="23"/>
        <v>#VALUE!</v>
      </c>
      <c r="AL72" s="120" t="e">
        <f t="shared" si="24"/>
        <v>#VALUE!</v>
      </c>
      <c r="AM72" s="120" t="str">
        <f>IF('Inputs for Conserved Energy'!AA61&lt;&gt;"",('Inputs for Conserved Energy'!AA61+('Inputs for Avoided CO2'!AF72*'Inputs for Avoided CO2'!AK72)),"")</f>
        <v/>
      </c>
      <c r="AN72" s="190" t="str">
        <f t="shared" si="11"/>
        <v/>
      </c>
      <c r="AO72" s="194" t="str">
        <f>IF('Inputs for Conserved Energy'!AB61&lt;&gt;"",'Inputs for Conserved Energy'!AB61,"")</f>
        <v/>
      </c>
      <c r="AP72" s="190" t="str">
        <f>IF('Inputs for Conserved Energy'!AC61&lt;&gt;"",'Inputs for Conserved Energy'!AC61,"")</f>
        <v/>
      </c>
      <c r="AQ72" s="194" t="str">
        <f>IF('Inputs for Conserved Energy'!AD61&lt;&gt;"",'Inputs for Conserved Energy'!AD61,"")</f>
        <v/>
      </c>
      <c r="AR72" s="190" t="str">
        <f>IF('Inputs for Conserved Energy'!AE61&lt;&gt;"",'Inputs for Conserved Energy'!AE61,"")</f>
        <v/>
      </c>
    </row>
    <row r="73" spans="2:44" x14ac:dyDescent="0.35">
      <c r="B73" s="240"/>
      <c r="C73" s="49"/>
      <c r="D73" s="150" t="str">
        <f t="shared" si="15"/>
        <v/>
      </c>
      <c r="E73" s="167" t="str">
        <f>IF('Inputs for Conserved Energy'!E62&lt;&gt;"",'Inputs for Conserved Energy'!E62,"")</f>
        <v/>
      </c>
      <c r="F73" s="168"/>
      <c r="G73" s="122" t="str">
        <f>IF('Inputs for Conserved Energy'!F62&lt;&gt;"",'Inputs for Conserved Energy'!F62,"")</f>
        <v/>
      </c>
      <c r="H73" s="116" t="str">
        <f>IF('Inputs for Conserved Energy'!G62&lt;&gt;"",'Inputs for Conserved Energy'!G62,"")</f>
        <v/>
      </c>
      <c r="I73" s="123" t="str">
        <f>IF('Inputs for Conserved Energy'!H62&lt;&gt;"",'Inputs for Conserved Energy'!H62,"")</f>
        <v/>
      </c>
      <c r="J73" s="128" t="str">
        <f>IF('Inputs for Conserved Energy'!I62&lt;&gt;"",'Inputs for Conserved Energy'!I62,"")</f>
        <v/>
      </c>
      <c r="K73" s="117" t="str">
        <f>IF('Inputs for Conserved Energy'!J62&lt;&gt;"",'Inputs for Conserved Energy'!J62,"")</f>
        <v/>
      </c>
      <c r="L73" s="129" t="str">
        <f>IF('Inputs for Conserved Energy'!K62&lt;&gt;"",'Inputs for Conserved Energy'!K62,"")</f>
        <v/>
      </c>
      <c r="M73" s="128" t="str">
        <f>IF('Inputs for Conserved Energy'!L62&lt;&gt;"",'Inputs for Conserved Energy'!L62,"")</f>
        <v/>
      </c>
      <c r="N73" s="123" t="str">
        <f>IF('Inputs for Conserved Energy'!M62&lt;&gt;"",'Inputs for Conserved Energy'!M62,"")</f>
        <v/>
      </c>
      <c r="O73" s="133" t="str">
        <f>IF('Inputs for Conserved Energy'!N62&lt;&gt;"",'Inputs for Conserved Energy'!N62,"")</f>
        <v/>
      </c>
      <c r="P73" s="123" t="str">
        <f>IF('Inputs for Conserved Energy'!O62&lt;&gt;"",'Inputs for Conserved Energy'!O62,"")</f>
        <v/>
      </c>
      <c r="Q73" s="122" t="str">
        <f>IF('Inputs for Conserved Energy'!P62&lt;&gt;"",'Inputs for Conserved Energy'!P62,"")</f>
        <v/>
      </c>
      <c r="R73" s="116" t="str">
        <f>IF('Inputs for Conserved Energy'!Q62&lt;&gt;"",'Inputs for Conserved Energy'!Q62,"")</f>
        <v/>
      </c>
      <c r="S73" s="153" t="str">
        <f>IF('Inputs for Conserved Energy'!R62&lt;&gt;"",'Inputs for Conserved Energy'!R62,"")</f>
        <v/>
      </c>
      <c r="T73" s="179" t="str">
        <f>IF('Inputs for Conserved Energy'!S62&lt;&gt;"",'Inputs for Conserved Energy'!S62,"")</f>
        <v/>
      </c>
      <c r="U73" s="138" t="str">
        <f>IF('Inputs for Conserved Energy'!T62&lt;&gt;"",'Inputs for Conserved Energy'!T62,"")</f>
        <v/>
      </c>
      <c r="V73" s="119" t="str">
        <f>IF('Inputs for Conserved Energy'!U62&lt;&gt;"",'Inputs for Conserved Energy'!U62,"")</f>
        <v/>
      </c>
      <c r="W73" s="185" t="str">
        <f t="shared" si="16"/>
        <v/>
      </c>
      <c r="X73" s="214">
        <f>IF(G73='Emission Factors'!$B$3,AB73,IF(G73='Emission Factors'!$B$4,'Emission Factors'!$C$4,IF(G73='Emission Factors'!$B$5,'Emission Factors'!$C$5,IF(G73='Emission Factors'!$B$6,'Emission Factors'!$C$6,IF(G73='Emission Factors'!$B$7,'Emission Factors'!$C$7,IF(G73='Emission Factors'!$B$8,'Emission Factors'!$C$8,IF(G73='Emission Factors'!$B$9,'Emission Factors'!$C$9,IF(G73='Emission Factors'!$B$10,'Emission Factors'!$C$10,IF(G73='Emission Factors'!$B$11,'Emission Factors'!$C$11,IF(G73='Emission Factors'!$B$12,'Emission Factors'!$C$12,IF(G73='Emission Factors'!$B$13,'Emission Factors'!$C$13,IF(G73='Emission Factors'!$B$14,'Emission Factors'!$C$14,0))))))))))))</f>
        <v>0</v>
      </c>
      <c r="Y73" s="216">
        <f>IF(H73='Emission Factors'!$B$3,AB73,IF(H73='Emission Factors'!$B$4,'Emission Factors'!$C$4,IF(H73='Emission Factors'!$B$5,'Emission Factors'!$C$5,IF(H73='Emission Factors'!$B$6,'Emission Factors'!$C$6,IF(H73='Emission Factors'!$B$7,'Emission Factors'!$C$7,IF(H73='Emission Factors'!$B$8,'Emission Factors'!$C$8,IF(H73='Emission Factors'!$B$9,'Emission Factors'!$C$9,IF(H73='Emission Factors'!$B$10,'Emission Factors'!$C$10,IF(H73='Emission Factors'!$B$11,'Emission Factors'!$C$11,IF(H73='Emission Factors'!$B$12,'Emission Factors'!$C$12,IF(H73='Emission Factors'!$B$13,'Emission Factors'!$C$13,IF(H73='Emission Factors'!$B$14,'Emission Factors'!$C$14,0))))))))))))</f>
        <v>0</v>
      </c>
      <c r="Z73" s="216" t="e">
        <f>IF(AND($G$12&lt;&gt;"",$G$14&lt;&gt;""),$G$12*AL73/T73,IF($I$12="AK",'Grid Emissions'!C52*0.000001,IF($I$12="DC",'Grid Emissions'!C59*0.000001,IF($I$12="HI",'Grid Emissions'!C63*0.000001,IF($I$12="PR",'Grid Emissions'!C91*0.000001,(VLOOKUP($I$12,'Grid Emission Forecast'!$B$4:$AF$52,MATCH(T73,'Grid Emission Forecast'!$B$4:$AF$4,0),FALSE)*0.000001)*(1-($O$12/100)))))))</f>
        <v>#N/A</v>
      </c>
      <c r="AA73" s="216" t="e">
        <f>IF($I$12="AK",'Grid Emissions'!C52*0.000001,IF($I$12="DC",'Grid Emissions'!C59*0.000001,IF($I$12="HI",'Grid Emissions'!C63*0.000001,IF($I$12="PR",'Grid Emissions'!C91*0.000001,(VLOOKUP($I$12,'Grid Emission Forecast'!$B$57:$AF$105,MATCH(T73,'Grid Emission Forecast'!$B$57:$AF$57,0),FALSE)*0.000001)*(1-($O$12/100))))))</f>
        <v>#N/A</v>
      </c>
      <c r="AB73" s="216" t="e">
        <f>IF($K$14=$DF$11,'Emission Factors'!$C$3,IF($K$14=$DF$12,Z73,IF($K$14=$DF$13,AA73,Z73)))</f>
        <v>#N/A</v>
      </c>
      <c r="AC73" s="217">
        <f>IF(I73='Emission Factors'!$B$3,AB73,IF(I73='Emission Factors'!$B$4,'Emission Factors'!$C$4,IF(I73='Emission Factors'!$B$5,'Emission Factors'!$C$5,IF(I73='Emission Factors'!$B$6,'Emission Factors'!$C$6,IF(I73='Emission Factors'!$B$7,'Emission Factors'!$C$7,IF(I73='Emission Factors'!$B$8,'Emission Factors'!$C$8,IF(I73='Emission Factors'!$B$9,'Emission Factors'!$C$9,IF(I73='Emission Factors'!$B$10,'Emission Factors'!$C$10,IF(I73='Emission Factors'!$B$11,'Emission Factors'!$C$11,IF(I73='Emission Factors'!$B$12,'Emission Factors'!$C$12,IF(I73='Emission Factors'!$B$13,'Emission Factors'!$C$13,IF(I73='Emission Factors'!$B$14,'Emission Factors'!$C$14,0))))))))))))</f>
        <v>0</v>
      </c>
      <c r="AD73" s="219" t="str">
        <f t="shared" si="17"/>
        <v/>
      </c>
      <c r="AE73" s="225" t="str">
        <f t="shared" si="10"/>
        <v/>
      </c>
      <c r="AF73" s="222">
        <f t="shared" si="18"/>
        <v>0</v>
      </c>
      <c r="AG73" s="120" t="e">
        <f t="shared" si="19"/>
        <v>#VALUE!</v>
      </c>
      <c r="AH73" s="120" t="e">
        <f t="shared" si="20"/>
        <v>#VALUE!</v>
      </c>
      <c r="AI73" s="120" t="e">
        <f t="shared" si="21"/>
        <v>#VALUE!</v>
      </c>
      <c r="AJ73" s="120" t="e">
        <f t="shared" si="22"/>
        <v>#VALUE!</v>
      </c>
      <c r="AK73" s="120" t="e">
        <f t="shared" si="23"/>
        <v>#VALUE!</v>
      </c>
      <c r="AL73" s="120" t="e">
        <f t="shared" si="24"/>
        <v>#VALUE!</v>
      </c>
      <c r="AM73" s="120" t="str">
        <f>IF('Inputs for Conserved Energy'!AA62&lt;&gt;"",('Inputs for Conserved Energy'!AA62+('Inputs for Avoided CO2'!AF73*'Inputs for Avoided CO2'!AK73)),"")</f>
        <v/>
      </c>
      <c r="AN73" s="190" t="str">
        <f t="shared" si="11"/>
        <v/>
      </c>
      <c r="AO73" s="194" t="str">
        <f>IF('Inputs for Conserved Energy'!AB62&lt;&gt;"",'Inputs for Conserved Energy'!AB62,"")</f>
        <v/>
      </c>
      <c r="AP73" s="190" t="str">
        <f>IF('Inputs for Conserved Energy'!AC62&lt;&gt;"",'Inputs for Conserved Energy'!AC62,"")</f>
        <v/>
      </c>
      <c r="AQ73" s="194" t="str">
        <f>IF('Inputs for Conserved Energy'!AD62&lt;&gt;"",'Inputs for Conserved Energy'!AD62,"")</f>
        <v/>
      </c>
      <c r="AR73" s="190" t="str">
        <f>IF('Inputs for Conserved Energy'!AE62&lt;&gt;"",'Inputs for Conserved Energy'!AE62,"")</f>
        <v/>
      </c>
    </row>
    <row r="74" spans="2:44" x14ac:dyDescent="0.35">
      <c r="B74" s="240"/>
      <c r="C74" s="49"/>
      <c r="D74" s="150" t="str">
        <f t="shared" si="15"/>
        <v/>
      </c>
      <c r="E74" s="167" t="str">
        <f>IF('Inputs for Conserved Energy'!E63&lt;&gt;"",'Inputs for Conserved Energy'!E63,"")</f>
        <v/>
      </c>
      <c r="F74" s="168"/>
      <c r="G74" s="122" t="str">
        <f>IF('Inputs for Conserved Energy'!F63&lt;&gt;"",'Inputs for Conserved Energy'!F63,"")</f>
        <v/>
      </c>
      <c r="H74" s="116" t="str">
        <f>IF('Inputs for Conserved Energy'!G63&lt;&gt;"",'Inputs for Conserved Energy'!G63,"")</f>
        <v/>
      </c>
      <c r="I74" s="123" t="str">
        <f>IF('Inputs for Conserved Energy'!H63&lt;&gt;"",'Inputs for Conserved Energy'!H63,"")</f>
        <v/>
      </c>
      <c r="J74" s="128" t="str">
        <f>IF('Inputs for Conserved Energy'!I63&lt;&gt;"",'Inputs for Conserved Energy'!I63,"")</f>
        <v/>
      </c>
      <c r="K74" s="117" t="str">
        <f>IF('Inputs for Conserved Energy'!J63&lt;&gt;"",'Inputs for Conserved Energy'!J63,"")</f>
        <v/>
      </c>
      <c r="L74" s="129" t="str">
        <f>IF('Inputs for Conserved Energy'!K63&lt;&gt;"",'Inputs for Conserved Energy'!K63,"")</f>
        <v/>
      </c>
      <c r="M74" s="128" t="str">
        <f>IF('Inputs for Conserved Energy'!L63&lt;&gt;"",'Inputs for Conserved Energy'!L63,"")</f>
        <v/>
      </c>
      <c r="N74" s="123" t="str">
        <f>IF('Inputs for Conserved Energy'!M63&lt;&gt;"",'Inputs for Conserved Energy'!M63,"")</f>
        <v/>
      </c>
      <c r="O74" s="133" t="str">
        <f>IF('Inputs for Conserved Energy'!N63&lt;&gt;"",'Inputs for Conserved Energy'!N63,"")</f>
        <v/>
      </c>
      <c r="P74" s="123" t="str">
        <f>IF('Inputs for Conserved Energy'!O63&lt;&gt;"",'Inputs for Conserved Energy'!O63,"")</f>
        <v/>
      </c>
      <c r="Q74" s="122" t="str">
        <f>IF('Inputs for Conserved Energy'!P63&lt;&gt;"",'Inputs for Conserved Energy'!P63,"")</f>
        <v/>
      </c>
      <c r="R74" s="116" t="str">
        <f>IF('Inputs for Conserved Energy'!Q63&lt;&gt;"",'Inputs for Conserved Energy'!Q63,"")</f>
        <v/>
      </c>
      <c r="S74" s="153" t="str">
        <f>IF('Inputs for Conserved Energy'!R63&lt;&gt;"",'Inputs for Conserved Energy'!R63,"")</f>
        <v/>
      </c>
      <c r="T74" s="179" t="str">
        <f>IF('Inputs for Conserved Energy'!S63&lt;&gt;"",'Inputs for Conserved Energy'!S63,"")</f>
        <v/>
      </c>
      <c r="U74" s="138" t="str">
        <f>IF('Inputs for Conserved Energy'!T63&lt;&gt;"",'Inputs for Conserved Energy'!T63,"")</f>
        <v/>
      </c>
      <c r="V74" s="119" t="str">
        <f>IF('Inputs for Conserved Energy'!U63&lt;&gt;"",'Inputs for Conserved Energy'!U63,"")</f>
        <v/>
      </c>
      <c r="W74" s="185" t="str">
        <f t="shared" si="16"/>
        <v/>
      </c>
      <c r="X74" s="214">
        <f>IF(G74='Emission Factors'!$B$3,AB74,IF(G74='Emission Factors'!$B$4,'Emission Factors'!$C$4,IF(G74='Emission Factors'!$B$5,'Emission Factors'!$C$5,IF(G74='Emission Factors'!$B$6,'Emission Factors'!$C$6,IF(G74='Emission Factors'!$B$7,'Emission Factors'!$C$7,IF(G74='Emission Factors'!$B$8,'Emission Factors'!$C$8,IF(G74='Emission Factors'!$B$9,'Emission Factors'!$C$9,IF(G74='Emission Factors'!$B$10,'Emission Factors'!$C$10,IF(G74='Emission Factors'!$B$11,'Emission Factors'!$C$11,IF(G74='Emission Factors'!$B$12,'Emission Factors'!$C$12,IF(G74='Emission Factors'!$B$13,'Emission Factors'!$C$13,IF(G74='Emission Factors'!$B$14,'Emission Factors'!$C$14,0))))))))))))</f>
        <v>0</v>
      </c>
      <c r="Y74" s="216">
        <f>IF(H74='Emission Factors'!$B$3,AB74,IF(H74='Emission Factors'!$B$4,'Emission Factors'!$C$4,IF(H74='Emission Factors'!$B$5,'Emission Factors'!$C$5,IF(H74='Emission Factors'!$B$6,'Emission Factors'!$C$6,IF(H74='Emission Factors'!$B$7,'Emission Factors'!$C$7,IF(H74='Emission Factors'!$B$8,'Emission Factors'!$C$8,IF(H74='Emission Factors'!$B$9,'Emission Factors'!$C$9,IF(H74='Emission Factors'!$B$10,'Emission Factors'!$C$10,IF(H74='Emission Factors'!$B$11,'Emission Factors'!$C$11,IF(H74='Emission Factors'!$B$12,'Emission Factors'!$C$12,IF(H74='Emission Factors'!$B$13,'Emission Factors'!$C$13,IF(H74='Emission Factors'!$B$14,'Emission Factors'!$C$14,0))))))))))))</f>
        <v>0</v>
      </c>
      <c r="Z74" s="216" t="e">
        <f>IF(AND($G$12&lt;&gt;"",$G$14&lt;&gt;""),$G$12*AL74/T74,IF($I$12="AK",'Grid Emissions'!C53*0.000001,IF($I$12="DC",'Grid Emissions'!C60*0.000001,IF($I$12="HI",'Grid Emissions'!C64*0.000001,IF($I$12="PR",'Grid Emissions'!C92*0.000001,(VLOOKUP($I$12,'Grid Emission Forecast'!$B$4:$AF$52,MATCH(T74,'Grid Emission Forecast'!$B$4:$AF$4,0),FALSE)*0.000001)*(1-($O$12/100)))))))</f>
        <v>#N/A</v>
      </c>
      <c r="AA74" s="216" t="e">
        <f>IF($I$12="AK",'Grid Emissions'!C53*0.000001,IF($I$12="DC",'Grid Emissions'!C60*0.000001,IF($I$12="HI",'Grid Emissions'!C64*0.000001,IF($I$12="PR",'Grid Emissions'!C92*0.000001,(VLOOKUP($I$12,'Grid Emission Forecast'!$B$57:$AF$105,MATCH(T74,'Grid Emission Forecast'!$B$57:$AF$57,0),FALSE)*0.000001)*(1-($O$12/100))))))</f>
        <v>#N/A</v>
      </c>
      <c r="AB74" s="216" t="e">
        <f>IF($K$14=$DF$11,'Emission Factors'!$C$3,IF($K$14=$DF$12,Z74,IF($K$14=$DF$13,AA74,Z74)))</f>
        <v>#N/A</v>
      </c>
      <c r="AC74" s="217">
        <f>IF(I74='Emission Factors'!$B$3,AB74,IF(I74='Emission Factors'!$B$4,'Emission Factors'!$C$4,IF(I74='Emission Factors'!$B$5,'Emission Factors'!$C$5,IF(I74='Emission Factors'!$B$6,'Emission Factors'!$C$6,IF(I74='Emission Factors'!$B$7,'Emission Factors'!$C$7,IF(I74='Emission Factors'!$B$8,'Emission Factors'!$C$8,IF(I74='Emission Factors'!$B$9,'Emission Factors'!$C$9,IF(I74='Emission Factors'!$B$10,'Emission Factors'!$C$10,IF(I74='Emission Factors'!$B$11,'Emission Factors'!$C$11,IF(I74='Emission Factors'!$B$12,'Emission Factors'!$C$12,IF(I74='Emission Factors'!$B$13,'Emission Factors'!$C$13,IF(I74='Emission Factors'!$B$14,'Emission Factors'!$C$14,0))))))))))))</f>
        <v>0</v>
      </c>
      <c r="AD74" s="219" t="str">
        <f t="shared" si="17"/>
        <v/>
      </c>
      <c r="AE74" s="225" t="str">
        <f t="shared" si="10"/>
        <v/>
      </c>
      <c r="AF74" s="222">
        <f t="shared" si="18"/>
        <v>0</v>
      </c>
      <c r="AG74" s="120" t="e">
        <f t="shared" si="19"/>
        <v>#VALUE!</v>
      </c>
      <c r="AH74" s="120" t="e">
        <f t="shared" si="20"/>
        <v>#VALUE!</v>
      </c>
      <c r="AI74" s="120" t="e">
        <f t="shared" si="21"/>
        <v>#VALUE!</v>
      </c>
      <c r="AJ74" s="120" t="e">
        <f t="shared" si="22"/>
        <v>#VALUE!</v>
      </c>
      <c r="AK74" s="120" t="e">
        <f t="shared" si="23"/>
        <v>#VALUE!</v>
      </c>
      <c r="AL74" s="120" t="e">
        <f t="shared" si="24"/>
        <v>#VALUE!</v>
      </c>
      <c r="AM74" s="120" t="str">
        <f>IF('Inputs for Conserved Energy'!AA63&lt;&gt;"",('Inputs for Conserved Energy'!AA63+('Inputs for Avoided CO2'!AF74*'Inputs for Avoided CO2'!AK74)),"")</f>
        <v/>
      </c>
      <c r="AN74" s="190" t="str">
        <f t="shared" si="11"/>
        <v/>
      </c>
      <c r="AO74" s="194" t="str">
        <f>IF('Inputs for Conserved Energy'!AB63&lt;&gt;"",'Inputs for Conserved Energy'!AB63,"")</f>
        <v/>
      </c>
      <c r="AP74" s="190" t="str">
        <f>IF('Inputs for Conserved Energy'!AC63&lt;&gt;"",'Inputs for Conserved Energy'!AC63,"")</f>
        <v/>
      </c>
      <c r="AQ74" s="194" t="str">
        <f>IF('Inputs for Conserved Energy'!AD63&lt;&gt;"",'Inputs for Conserved Energy'!AD63,"")</f>
        <v/>
      </c>
      <c r="AR74" s="190" t="str">
        <f>IF('Inputs for Conserved Energy'!AE63&lt;&gt;"",'Inputs for Conserved Energy'!AE63,"")</f>
        <v/>
      </c>
    </row>
    <row r="75" spans="2:44" x14ac:dyDescent="0.35">
      <c r="B75" s="240"/>
      <c r="C75" s="49"/>
      <c r="D75" s="150" t="str">
        <f t="shared" si="15"/>
        <v/>
      </c>
      <c r="E75" s="167" t="str">
        <f>IF('Inputs for Conserved Energy'!E64&lt;&gt;"",'Inputs for Conserved Energy'!E64,"")</f>
        <v/>
      </c>
      <c r="F75" s="168"/>
      <c r="G75" s="122" t="str">
        <f>IF('Inputs for Conserved Energy'!F64&lt;&gt;"",'Inputs for Conserved Energy'!F64,"")</f>
        <v/>
      </c>
      <c r="H75" s="116" t="str">
        <f>IF('Inputs for Conserved Energy'!G64&lt;&gt;"",'Inputs for Conserved Energy'!G64,"")</f>
        <v/>
      </c>
      <c r="I75" s="123" t="str">
        <f>IF('Inputs for Conserved Energy'!H64&lt;&gt;"",'Inputs for Conserved Energy'!H64,"")</f>
        <v/>
      </c>
      <c r="J75" s="128" t="str">
        <f>IF('Inputs for Conserved Energy'!I64&lt;&gt;"",'Inputs for Conserved Energy'!I64,"")</f>
        <v/>
      </c>
      <c r="K75" s="117" t="str">
        <f>IF('Inputs for Conserved Energy'!J64&lt;&gt;"",'Inputs for Conserved Energy'!J64,"")</f>
        <v/>
      </c>
      <c r="L75" s="129" t="str">
        <f>IF('Inputs for Conserved Energy'!K64&lt;&gt;"",'Inputs for Conserved Energy'!K64,"")</f>
        <v/>
      </c>
      <c r="M75" s="128" t="str">
        <f>IF('Inputs for Conserved Energy'!L64&lt;&gt;"",'Inputs for Conserved Energy'!L64,"")</f>
        <v/>
      </c>
      <c r="N75" s="123" t="str">
        <f>IF('Inputs for Conserved Energy'!M64&lt;&gt;"",'Inputs for Conserved Energy'!M64,"")</f>
        <v/>
      </c>
      <c r="O75" s="133" t="str">
        <f>IF('Inputs for Conserved Energy'!N64&lt;&gt;"",'Inputs for Conserved Energy'!N64,"")</f>
        <v/>
      </c>
      <c r="P75" s="123" t="str">
        <f>IF('Inputs for Conserved Energy'!O64&lt;&gt;"",'Inputs for Conserved Energy'!O64,"")</f>
        <v/>
      </c>
      <c r="Q75" s="122" t="str">
        <f>IF('Inputs for Conserved Energy'!P64&lt;&gt;"",'Inputs for Conserved Energy'!P64,"")</f>
        <v/>
      </c>
      <c r="R75" s="116" t="str">
        <f>IF('Inputs for Conserved Energy'!Q64&lt;&gt;"",'Inputs for Conserved Energy'!Q64,"")</f>
        <v/>
      </c>
      <c r="S75" s="153" t="str">
        <f>IF('Inputs for Conserved Energy'!R64&lt;&gt;"",'Inputs for Conserved Energy'!R64,"")</f>
        <v/>
      </c>
      <c r="T75" s="179" t="str">
        <f>IF('Inputs for Conserved Energy'!S64&lt;&gt;"",'Inputs for Conserved Energy'!S64,"")</f>
        <v/>
      </c>
      <c r="U75" s="138" t="str">
        <f>IF('Inputs for Conserved Energy'!T64&lt;&gt;"",'Inputs for Conserved Energy'!T64,"")</f>
        <v/>
      </c>
      <c r="V75" s="119" t="str">
        <f>IF('Inputs for Conserved Energy'!U64&lt;&gt;"",'Inputs for Conserved Energy'!U64,"")</f>
        <v/>
      </c>
      <c r="W75" s="185" t="str">
        <f t="shared" si="16"/>
        <v/>
      </c>
      <c r="X75" s="214">
        <f>IF(G75='Emission Factors'!$B$3,AB75,IF(G75='Emission Factors'!$B$4,'Emission Factors'!$C$4,IF(G75='Emission Factors'!$B$5,'Emission Factors'!$C$5,IF(G75='Emission Factors'!$B$6,'Emission Factors'!$C$6,IF(G75='Emission Factors'!$B$7,'Emission Factors'!$C$7,IF(G75='Emission Factors'!$B$8,'Emission Factors'!$C$8,IF(G75='Emission Factors'!$B$9,'Emission Factors'!$C$9,IF(G75='Emission Factors'!$B$10,'Emission Factors'!$C$10,IF(G75='Emission Factors'!$B$11,'Emission Factors'!$C$11,IF(G75='Emission Factors'!$B$12,'Emission Factors'!$C$12,IF(G75='Emission Factors'!$B$13,'Emission Factors'!$C$13,IF(G75='Emission Factors'!$B$14,'Emission Factors'!$C$14,0))))))))))))</f>
        <v>0</v>
      </c>
      <c r="Y75" s="216">
        <f>IF(H75='Emission Factors'!$B$3,AB75,IF(H75='Emission Factors'!$B$4,'Emission Factors'!$C$4,IF(H75='Emission Factors'!$B$5,'Emission Factors'!$C$5,IF(H75='Emission Factors'!$B$6,'Emission Factors'!$C$6,IF(H75='Emission Factors'!$B$7,'Emission Factors'!$C$7,IF(H75='Emission Factors'!$B$8,'Emission Factors'!$C$8,IF(H75='Emission Factors'!$B$9,'Emission Factors'!$C$9,IF(H75='Emission Factors'!$B$10,'Emission Factors'!$C$10,IF(H75='Emission Factors'!$B$11,'Emission Factors'!$C$11,IF(H75='Emission Factors'!$B$12,'Emission Factors'!$C$12,IF(H75='Emission Factors'!$B$13,'Emission Factors'!$C$13,IF(H75='Emission Factors'!$B$14,'Emission Factors'!$C$14,0))))))))))))</f>
        <v>0</v>
      </c>
      <c r="Z75" s="216" t="e">
        <f>IF(AND($G$12&lt;&gt;"",$G$14&lt;&gt;""),$G$12*AL75/T75,IF($I$12="AK",'Grid Emissions'!C54*0.000001,IF($I$12="DC",'Grid Emissions'!C61*0.000001,IF($I$12="HI",'Grid Emissions'!C65*0.000001,IF($I$12="PR",'Grid Emissions'!C93*0.000001,(VLOOKUP($I$12,'Grid Emission Forecast'!$B$4:$AF$52,MATCH(T75,'Grid Emission Forecast'!$B$4:$AF$4,0),FALSE)*0.000001)*(1-($O$12/100)))))))</f>
        <v>#N/A</v>
      </c>
      <c r="AA75" s="216" t="e">
        <f>IF($I$12="AK",'Grid Emissions'!C54*0.000001,IF($I$12="DC",'Grid Emissions'!C61*0.000001,IF($I$12="HI",'Grid Emissions'!C65*0.000001,IF($I$12="PR",'Grid Emissions'!C93*0.000001,(VLOOKUP($I$12,'Grid Emission Forecast'!$B$57:$AF$105,MATCH(T75,'Grid Emission Forecast'!$B$57:$AF$57,0),FALSE)*0.000001)*(1-($O$12/100))))))</f>
        <v>#N/A</v>
      </c>
      <c r="AB75" s="216" t="e">
        <f>IF($K$14=$DF$11,'Emission Factors'!$C$3,IF($K$14=$DF$12,Z75,IF($K$14=$DF$13,AA75,Z75)))</f>
        <v>#N/A</v>
      </c>
      <c r="AC75" s="217">
        <f>IF(I75='Emission Factors'!$B$3,AB75,IF(I75='Emission Factors'!$B$4,'Emission Factors'!$C$4,IF(I75='Emission Factors'!$B$5,'Emission Factors'!$C$5,IF(I75='Emission Factors'!$B$6,'Emission Factors'!$C$6,IF(I75='Emission Factors'!$B$7,'Emission Factors'!$C$7,IF(I75='Emission Factors'!$B$8,'Emission Factors'!$C$8,IF(I75='Emission Factors'!$B$9,'Emission Factors'!$C$9,IF(I75='Emission Factors'!$B$10,'Emission Factors'!$C$10,IF(I75='Emission Factors'!$B$11,'Emission Factors'!$C$11,IF(I75='Emission Factors'!$B$12,'Emission Factors'!$C$12,IF(I75='Emission Factors'!$B$13,'Emission Factors'!$C$13,IF(I75='Emission Factors'!$B$14,'Emission Factors'!$C$14,0))))))))))))</f>
        <v>0</v>
      </c>
      <c r="AD75" s="219" t="str">
        <f t="shared" si="17"/>
        <v/>
      </c>
      <c r="AE75" s="225" t="str">
        <f t="shared" si="10"/>
        <v/>
      </c>
      <c r="AF75" s="222">
        <f t="shared" si="18"/>
        <v>0</v>
      </c>
      <c r="AG75" s="120" t="e">
        <f t="shared" si="19"/>
        <v>#VALUE!</v>
      </c>
      <c r="AH75" s="120" t="e">
        <f t="shared" si="20"/>
        <v>#VALUE!</v>
      </c>
      <c r="AI75" s="120" t="e">
        <f t="shared" si="21"/>
        <v>#VALUE!</v>
      </c>
      <c r="AJ75" s="120" t="e">
        <f t="shared" si="22"/>
        <v>#VALUE!</v>
      </c>
      <c r="AK75" s="120" t="e">
        <f t="shared" si="23"/>
        <v>#VALUE!</v>
      </c>
      <c r="AL75" s="120" t="e">
        <f t="shared" si="24"/>
        <v>#VALUE!</v>
      </c>
      <c r="AM75" s="120" t="str">
        <f>IF('Inputs for Conserved Energy'!AA64&lt;&gt;"",('Inputs for Conserved Energy'!AA64+('Inputs for Avoided CO2'!AF75*'Inputs for Avoided CO2'!AK75)),"")</f>
        <v/>
      </c>
      <c r="AN75" s="190" t="str">
        <f t="shared" si="11"/>
        <v/>
      </c>
      <c r="AO75" s="194" t="str">
        <f>IF('Inputs for Conserved Energy'!AB64&lt;&gt;"",'Inputs for Conserved Energy'!AB64,"")</f>
        <v/>
      </c>
      <c r="AP75" s="190" t="str">
        <f>IF('Inputs for Conserved Energy'!AC64&lt;&gt;"",'Inputs for Conserved Energy'!AC64,"")</f>
        <v/>
      </c>
      <c r="AQ75" s="194" t="str">
        <f>IF('Inputs for Conserved Energy'!AD64&lt;&gt;"",'Inputs for Conserved Energy'!AD64,"")</f>
        <v/>
      </c>
      <c r="AR75" s="190" t="str">
        <f>IF('Inputs for Conserved Energy'!AE64&lt;&gt;"",'Inputs for Conserved Energy'!AE64,"")</f>
        <v/>
      </c>
    </row>
    <row r="76" spans="2:44" x14ac:dyDescent="0.35">
      <c r="B76" s="240"/>
      <c r="C76" s="49"/>
      <c r="D76" s="150" t="str">
        <f t="shared" si="15"/>
        <v/>
      </c>
      <c r="E76" s="167" t="str">
        <f>IF('Inputs for Conserved Energy'!E65&lt;&gt;"",'Inputs for Conserved Energy'!E65,"")</f>
        <v/>
      </c>
      <c r="F76" s="168"/>
      <c r="G76" s="122" t="str">
        <f>IF('Inputs for Conserved Energy'!F65&lt;&gt;"",'Inputs for Conserved Energy'!F65,"")</f>
        <v/>
      </c>
      <c r="H76" s="116" t="str">
        <f>IF('Inputs for Conserved Energy'!G65&lt;&gt;"",'Inputs for Conserved Energy'!G65,"")</f>
        <v/>
      </c>
      <c r="I76" s="123" t="str">
        <f>IF('Inputs for Conserved Energy'!H65&lt;&gt;"",'Inputs for Conserved Energy'!H65,"")</f>
        <v/>
      </c>
      <c r="J76" s="128" t="str">
        <f>IF('Inputs for Conserved Energy'!I65&lt;&gt;"",'Inputs for Conserved Energy'!I65,"")</f>
        <v/>
      </c>
      <c r="K76" s="117" t="str">
        <f>IF('Inputs for Conserved Energy'!J65&lt;&gt;"",'Inputs for Conserved Energy'!J65,"")</f>
        <v/>
      </c>
      <c r="L76" s="129" t="str">
        <f>IF('Inputs for Conserved Energy'!K65&lt;&gt;"",'Inputs for Conserved Energy'!K65,"")</f>
        <v/>
      </c>
      <c r="M76" s="128" t="str">
        <f>IF('Inputs for Conserved Energy'!L65&lt;&gt;"",'Inputs for Conserved Energy'!L65,"")</f>
        <v/>
      </c>
      <c r="N76" s="123" t="str">
        <f>IF('Inputs for Conserved Energy'!M65&lt;&gt;"",'Inputs for Conserved Energy'!M65,"")</f>
        <v/>
      </c>
      <c r="O76" s="133" t="str">
        <f>IF('Inputs for Conserved Energy'!N65&lt;&gt;"",'Inputs for Conserved Energy'!N65,"")</f>
        <v/>
      </c>
      <c r="P76" s="123" t="str">
        <f>IF('Inputs for Conserved Energy'!O65&lt;&gt;"",'Inputs for Conserved Energy'!O65,"")</f>
        <v/>
      </c>
      <c r="Q76" s="122" t="str">
        <f>IF('Inputs for Conserved Energy'!P65&lt;&gt;"",'Inputs for Conserved Energy'!P65,"")</f>
        <v/>
      </c>
      <c r="R76" s="116" t="str">
        <f>IF('Inputs for Conserved Energy'!Q65&lt;&gt;"",'Inputs for Conserved Energy'!Q65,"")</f>
        <v/>
      </c>
      <c r="S76" s="153" t="str">
        <f>IF('Inputs for Conserved Energy'!R65&lt;&gt;"",'Inputs for Conserved Energy'!R65,"")</f>
        <v/>
      </c>
      <c r="T76" s="179" t="str">
        <f>IF('Inputs for Conserved Energy'!S65&lt;&gt;"",'Inputs for Conserved Energy'!S65,"")</f>
        <v/>
      </c>
      <c r="U76" s="138" t="str">
        <f>IF('Inputs for Conserved Energy'!T65&lt;&gt;"",'Inputs for Conserved Energy'!T65,"")</f>
        <v/>
      </c>
      <c r="V76" s="119" t="str">
        <f>IF('Inputs for Conserved Energy'!U65&lt;&gt;"",'Inputs for Conserved Energy'!U65,"")</f>
        <v/>
      </c>
      <c r="W76" s="185" t="str">
        <f t="shared" si="16"/>
        <v/>
      </c>
      <c r="X76" s="214">
        <f>IF(G76='Emission Factors'!$B$3,AB76,IF(G76='Emission Factors'!$B$4,'Emission Factors'!$C$4,IF(G76='Emission Factors'!$B$5,'Emission Factors'!$C$5,IF(G76='Emission Factors'!$B$6,'Emission Factors'!$C$6,IF(G76='Emission Factors'!$B$7,'Emission Factors'!$C$7,IF(G76='Emission Factors'!$B$8,'Emission Factors'!$C$8,IF(G76='Emission Factors'!$B$9,'Emission Factors'!$C$9,IF(G76='Emission Factors'!$B$10,'Emission Factors'!$C$10,IF(G76='Emission Factors'!$B$11,'Emission Factors'!$C$11,IF(G76='Emission Factors'!$B$12,'Emission Factors'!$C$12,IF(G76='Emission Factors'!$B$13,'Emission Factors'!$C$13,IF(G76='Emission Factors'!$B$14,'Emission Factors'!$C$14,0))))))))))))</f>
        <v>0</v>
      </c>
      <c r="Y76" s="216">
        <f>IF(H76='Emission Factors'!$B$3,AB76,IF(H76='Emission Factors'!$B$4,'Emission Factors'!$C$4,IF(H76='Emission Factors'!$B$5,'Emission Factors'!$C$5,IF(H76='Emission Factors'!$B$6,'Emission Factors'!$C$6,IF(H76='Emission Factors'!$B$7,'Emission Factors'!$C$7,IF(H76='Emission Factors'!$B$8,'Emission Factors'!$C$8,IF(H76='Emission Factors'!$B$9,'Emission Factors'!$C$9,IF(H76='Emission Factors'!$B$10,'Emission Factors'!$C$10,IF(H76='Emission Factors'!$B$11,'Emission Factors'!$C$11,IF(H76='Emission Factors'!$B$12,'Emission Factors'!$C$12,IF(H76='Emission Factors'!$B$13,'Emission Factors'!$C$13,IF(H76='Emission Factors'!$B$14,'Emission Factors'!$C$14,0))))))))))))</f>
        <v>0</v>
      </c>
      <c r="Z76" s="216" t="e">
        <f>IF(AND($G$12&lt;&gt;"",$G$14&lt;&gt;""),$G$12*AL76/T76,IF($I$12="AK",'Grid Emissions'!C55*0.000001,IF($I$12="DC",'Grid Emissions'!C62*0.000001,IF($I$12="HI",'Grid Emissions'!C66*0.000001,IF($I$12="PR",'Grid Emissions'!C94*0.000001,(VLOOKUP($I$12,'Grid Emission Forecast'!$B$4:$AF$52,MATCH(T76,'Grid Emission Forecast'!$B$4:$AF$4,0),FALSE)*0.000001)*(1-($O$12/100)))))))</f>
        <v>#N/A</v>
      </c>
      <c r="AA76" s="216" t="e">
        <f>IF($I$12="AK",'Grid Emissions'!C55*0.000001,IF($I$12="DC",'Grid Emissions'!C62*0.000001,IF($I$12="HI",'Grid Emissions'!C66*0.000001,IF($I$12="PR",'Grid Emissions'!C94*0.000001,(VLOOKUP($I$12,'Grid Emission Forecast'!$B$57:$AF$105,MATCH(T76,'Grid Emission Forecast'!$B$57:$AF$57,0),FALSE)*0.000001)*(1-($O$12/100))))))</f>
        <v>#N/A</v>
      </c>
      <c r="AB76" s="216" t="e">
        <f>IF($K$14=$DF$11,'Emission Factors'!$C$3,IF($K$14=$DF$12,Z76,IF($K$14=$DF$13,AA76,Z76)))</f>
        <v>#N/A</v>
      </c>
      <c r="AC76" s="217">
        <f>IF(I76='Emission Factors'!$B$3,AB76,IF(I76='Emission Factors'!$B$4,'Emission Factors'!$C$4,IF(I76='Emission Factors'!$B$5,'Emission Factors'!$C$5,IF(I76='Emission Factors'!$B$6,'Emission Factors'!$C$6,IF(I76='Emission Factors'!$B$7,'Emission Factors'!$C$7,IF(I76='Emission Factors'!$B$8,'Emission Factors'!$C$8,IF(I76='Emission Factors'!$B$9,'Emission Factors'!$C$9,IF(I76='Emission Factors'!$B$10,'Emission Factors'!$C$10,IF(I76='Emission Factors'!$B$11,'Emission Factors'!$C$11,IF(I76='Emission Factors'!$B$12,'Emission Factors'!$C$12,IF(I76='Emission Factors'!$B$13,'Emission Factors'!$C$13,IF(I76='Emission Factors'!$B$14,'Emission Factors'!$C$14,0))))))))))))</f>
        <v>0</v>
      </c>
      <c r="AD76" s="219" t="str">
        <f t="shared" si="17"/>
        <v/>
      </c>
      <c r="AE76" s="225" t="str">
        <f t="shared" si="10"/>
        <v/>
      </c>
      <c r="AF76" s="222">
        <f t="shared" si="18"/>
        <v>0</v>
      </c>
      <c r="AG76" s="120" t="e">
        <f t="shared" si="19"/>
        <v>#VALUE!</v>
      </c>
      <c r="AH76" s="120" t="e">
        <f t="shared" si="20"/>
        <v>#VALUE!</v>
      </c>
      <c r="AI76" s="120" t="e">
        <f t="shared" si="21"/>
        <v>#VALUE!</v>
      </c>
      <c r="AJ76" s="120" t="e">
        <f t="shared" si="22"/>
        <v>#VALUE!</v>
      </c>
      <c r="AK76" s="120" t="e">
        <f t="shared" si="23"/>
        <v>#VALUE!</v>
      </c>
      <c r="AL76" s="120" t="e">
        <f t="shared" si="24"/>
        <v>#VALUE!</v>
      </c>
      <c r="AM76" s="120" t="str">
        <f>IF('Inputs for Conserved Energy'!AA65&lt;&gt;"",('Inputs for Conserved Energy'!AA65+('Inputs for Avoided CO2'!AF76*'Inputs for Avoided CO2'!AK76)),"")</f>
        <v/>
      </c>
      <c r="AN76" s="190" t="str">
        <f t="shared" si="11"/>
        <v/>
      </c>
      <c r="AO76" s="194" t="str">
        <f>IF('Inputs for Conserved Energy'!AB65&lt;&gt;"",'Inputs for Conserved Energy'!AB65,"")</f>
        <v/>
      </c>
      <c r="AP76" s="190" t="str">
        <f>IF('Inputs for Conserved Energy'!AC65&lt;&gt;"",'Inputs for Conserved Energy'!AC65,"")</f>
        <v/>
      </c>
      <c r="AQ76" s="194" t="str">
        <f>IF('Inputs for Conserved Energy'!AD65&lt;&gt;"",'Inputs for Conserved Energy'!AD65,"")</f>
        <v/>
      </c>
      <c r="AR76" s="190" t="str">
        <f>IF('Inputs for Conserved Energy'!AE65&lt;&gt;"",'Inputs for Conserved Energy'!AE65,"")</f>
        <v/>
      </c>
    </row>
    <row r="77" spans="2:44" x14ac:dyDescent="0.35">
      <c r="B77" s="240"/>
      <c r="C77" s="49"/>
      <c r="D77" s="150" t="str">
        <f t="shared" si="15"/>
        <v/>
      </c>
      <c r="E77" s="167" t="str">
        <f>IF('Inputs for Conserved Energy'!E66&lt;&gt;"",'Inputs for Conserved Energy'!E66,"")</f>
        <v/>
      </c>
      <c r="F77" s="168"/>
      <c r="G77" s="122" t="str">
        <f>IF('Inputs for Conserved Energy'!F66&lt;&gt;"",'Inputs for Conserved Energy'!F66,"")</f>
        <v/>
      </c>
      <c r="H77" s="116" t="str">
        <f>IF('Inputs for Conserved Energy'!G66&lt;&gt;"",'Inputs for Conserved Energy'!G66,"")</f>
        <v/>
      </c>
      <c r="I77" s="123" t="str">
        <f>IF('Inputs for Conserved Energy'!H66&lt;&gt;"",'Inputs for Conserved Energy'!H66,"")</f>
        <v/>
      </c>
      <c r="J77" s="128" t="str">
        <f>IF('Inputs for Conserved Energy'!I66&lt;&gt;"",'Inputs for Conserved Energy'!I66,"")</f>
        <v/>
      </c>
      <c r="K77" s="117" t="str">
        <f>IF('Inputs for Conserved Energy'!J66&lt;&gt;"",'Inputs for Conserved Energy'!J66,"")</f>
        <v/>
      </c>
      <c r="L77" s="129" t="str">
        <f>IF('Inputs for Conserved Energy'!K66&lt;&gt;"",'Inputs for Conserved Energy'!K66,"")</f>
        <v/>
      </c>
      <c r="M77" s="128" t="str">
        <f>IF('Inputs for Conserved Energy'!L66&lt;&gt;"",'Inputs for Conserved Energy'!L66,"")</f>
        <v/>
      </c>
      <c r="N77" s="123" t="str">
        <f>IF('Inputs for Conserved Energy'!M66&lt;&gt;"",'Inputs for Conserved Energy'!M66,"")</f>
        <v/>
      </c>
      <c r="O77" s="133" t="str">
        <f>IF('Inputs for Conserved Energy'!N66&lt;&gt;"",'Inputs for Conserved Energy'!N66,"")</f>
        <v/>
      </c>
      <c r="P77" s="123" t="str">
        <f>IF('Inputs for Conserved Energy'!O66&lt;&gt;"",'Inputs for Conserved Energy'!O66,"")</f>
        <v/>
      </c>
      <c r="Q77" s="122" t="str">
        <f>IF('Inputs for Conserved Energy'!P66&lt;&gt;"",'Inputs for Conserved Energy'!P66,"")</f>
        <v/>
      </c>
      <c r="R77" s="116" t="str">
        <f>IF('Inputs for Conserved Energy'!Q66&lt;&gt;"",'Inputs for Conserved Energy'!Q66,"")</f>
        <v/>
      </c>
      <c r="S77" s="153" t="str">
        <f>IF('Inputs for Conserved Energy'!R66&lt;&gt;"",'Inputs for Conserved Energy'!R66,"")</f>
        <v/>
      </c>
      <c r="T77" s="179" t="str">
        <f>IF('Inputs for Conserved Energy'!S66&lt;&gt;"",'Inputs for Conserved Energy'!S66,"")</f>
        <v/>
      </c>
      <c r="U77" s="138" t="str">
        <f>IF('Inputs for Conserved Energy'!T66&lt;&gt;"",'Inputs for Conserved Energy'!T66,"")</f>
        <v/>
      </c>
      <c r="V77" s="119" t="str">
        <f>IF('Inputs for Conserved Energy'!U66&lt;&gt;"",'Inputs for Conserved Energy'!U66,"")</f>
        <v/>
      </c>
      <c r="W77" s="185" t="str">
        <f t="shared" si="16"/>
        <v/>
      </c>
      <c r="X77" s="214">
        <f>IF(G77='Emission Factors'!$B$3,AB77,IF(G77='Emission Factors'!$B$4,'Emission Factors'!$C$4,IF(G77='Emission Factors'!$B$5,'Emission Factors'!$C$5,IF(G77='Emission Factors'!$B$6,'Emission Factors'!$C$6,IF(G77='Emission Factors'!$B$7,'Emission Factors'!$C$7,IF(G77='Emission Factors'!$B$8,'Emission Factors'!$C$8,IF(G77='Emission Factors'!$B$9,'Emission Factors'!$C$9,IF(G77='Emission Factors'!$B$10,'Emission Factors'!$C$10,IF(G77='Emission Factors'!$B$11,'Emission Factors'!$C$11,IF(G77='Emission Factors'!$B$12,'Emission Factors'!$C$12,IF(G77='Emission Factors'!$B$13,'Emission Factors'!$C$13,IF(G77='Emission Factors'!$B$14,'Emission Factors'!$C$14,0))))))))))))</f>
        <v>0</v>
      </c>
      <c r="Y77" s="216">
        <f>IF(H77='Emission Factors'!$B$3,AB77,IF(H77='Emission Factors'!$B$4,'Emission Factors'!$C$4,IF(H77='Emission Factors'!$B$5,'Emission Factors'!$C$5,IF(H77='Emission Factors'!$B$6,'Emission Factors'!$C$6,IF(H77='Emission Factors'!$B$7,'Emission Factors'!$C$7,IF(H77='Emission Factors'!$B$8,'Emission Factors'!$C$8,IF(H77='Emission Factors'!$B$9,'Emission Factors'!$C$9,IF(H77='Emission Factors'!$B$10,'Emission Factors'!$C$10,IF(H77='Emission Factors'!$B$11,'Emission Factors'!$C$11,IF(H77='Emission Factors'!$B$12,'Emission Factors'!$C$12,IF(H77='Emission Factors'!$B$13,'Emission Factors'!$C$13,IF(H77='Emission Factors'!$B$14,'Emission Factors'!$C$14,0))))))))))))</f>
        <v>0</v>
      </c>
      <c r="Z77" s="216" t="e">
        <f>IF(AND($G$12&lt;&gt;"",$G$14&lt;&gt;""),$G$12*AL77/T77,IF($I$12="AK",'Grid Emissions'!C56*0.000001,IF($I$12="DC",'Grid Emissions'!C63*0.000001,IF($I$12="HI",'Grid Emissions'!C67*0.000001,IF($I$12="PR",'Grid Emissions'!C95*0.000001,(VLOOKUP($I$12,'Grid Emission Forecast'!$B$4:$AF$52,MATCH(T77,'Grid Emission Forecast'!$B$4:$AF$4,0),FALSE)*0.000001)*(1-($O$12/100)))))))</f>
        <v>#N/A</v>
      </c>
      <c r="AA77" s="216" t="e">
        <f>IF($I$12="AK",'Grid Emissions'!C56*0.000001,IF($I$12="DC",'Grid Emissions'!C63*0.000001,IF($I$12="HI",'Grid Emissions'!C67*0.000001,IF($I$12="PR",'Grid Emissions'!C95*0.000001,(VLOOKUP($I$12,'Grid Emission Forecast'!$B$57:$AF$105,MATCH(T77,'Grid Emission Forecast'!$B$57:$AF$57,0),FALSE)*0.000001)*(1-($O$12/100))))))</f>
        <v>#N/A</v>
      </c>
      <c r="AB77" s="216" t="e">
        <f>IF($K$14=$DF$11,'Emission Factors'!$C$3,IF($K$14=$DF$12,Z77,IF($K$14=$DF$13,AA77,Z77)))</f>
        <v>#N/A</v>
      </c>
      <c r="AC77" s="217">
        <f>IF(I77='Emission Factors'!$B$3,AB77,IF(I77='Emission Factors'!$B$4,'Emission Factors'!$C$4,IF(I77='Emission Factors'!$B$5,'Emission Factors'!$C$5,IF(I77='Emission Factors'!$B$6,'Emission Factors'!$C$6,IF(I77='Emission Factors'!$B$7,'Emission Factors'!$C$7,IF(I77='Emission Factors'!$B$8,'Emission Factors'!$C$8,IF(I77='Emission Factors'!$B$9,'Emission Factors'!$C$9,IF(I77='Emission Factors'!$B$10,'Emission Factors'!$C$10,IF(I77='Emission Factors'!$B$11,'Emission Factors'!$C$11,IF(I77='Emission Factors'!$B$12,'Emission Factors'!$C$12,IF(I77='Emission Factors'!$B$13,'Emission Factors'!$C$13,IF(I77='Emission Factors'!$B$14,'Emission Factors'!$C$14,0))))))))))))</f>
        <v>0</v>
      </c>
      <c r="AD77" s="219" t="str">
        <f t="shared" si="17"/>
        <v/>
      </c>
      <c r="AE77" s="225" t="str">
        <f t="shared" si="10"/>
        <v/>
      </c>
      <c r="AF77" s="222">
        <f t="shared" si="18"/>
        <v>0</v>
      </c>
      <c r="AG77" s="120" t="e">
        <f t="shared" si="19"/>
        <v>#VALUE!</v>
      </c>
      <c r="AH77" s="120" t="e">
        <f t="shared" si="20"/>
        <v>#VALUE!</v>
      </c>
      <c r="AI77" s="120" t="e">
        <f t="shared" si="21"/>
        <v>#VALUE!</v>
      </c>
      <c r="AJ77" s="120" t="e">
        <f t="shared" si="22"/>
        <v>#VALUE!</v>
      </c>
      <c r="AK77" s="120" t="e">
        <f t="shared" si="23"/>
        <v>#VALUE!</v>
      </c>
      <c r="AL77" s="120" t="e">
        <f t="shared" si="24"/>
        <v>#VALUE!</v>
      </c>
      <c r="AM77" s="120" t="str">
        <f>IF('Inputs for Conserved Energy'!AA66&lt;&gt;"",('Inputs for Conserved Energy'!AA66+('Inputs for Avoided CO2'!AF77*'Inputs for Avoided CO2'!AK77)),"")</f>
        <v/>
      </c>
      <c r="AN77" s="190" t="str">
        <f t="shared" si="11"/>
        <v/>
      </c>
      <c r="AO77" s="194" t="str">
        <f>IF('Inputs for Conserved Energy'!AB66&lt;&gt;"",'Inputs for Conserved Energy'!AB66,"")</f>
        <v/>
      </c>
      <c r="AP77" s="190" t="str">
        <f>IF('Inputs for Conserved Energy'!AC66&lt;&gt;"",'Inputs for Conserved Energy'!AC66,"")</f>
        <v/>
      </c>
      <c r="AQ77" s="194" t="str">
        <f>IF('Inputs for Conserved Energy'!AD66&lt;&gt;"",'Inputs for Conserved Energy'!AD66,"")</f>
        <v/>
      </c>
      <c r="AR77" s="190" t="str">
        <f>IF('Inputs for Conserved Energy'!AE66&lt;&gt;"",'Inputs for Conserved Energy'!AE66,"")</f>
        <v/>
      </c>
    </row>
    <row r="78" spans="2:44" x14ac:dyDescent="0.35">
      <c r="B78" s="240"/>
      <c r="C78" s="49"/>
      <c r="D78" s="150" t="str">
        <f t="shared" si="15"/>
        <v/>
      </c>
      <c r="E78" s="167" t="str">
        <f>IF('Inputs for Conserved Energy'!E67&lt;&gt;"",'Inputs for Conserved Energy'!E67,"")</f>
        <v/>
      </c>
      <c r="F78" s="168"/>
      <c r="G78" s="122" t="str">
        <f>IF('Inputs for Conserved Energy'!F67&lt;&gt;"",'Inputs for Conserved Energy'!F67,"")</f>
        <v/>
      </c>
      <c r="H78" s="116" t="str">
        <f>IF('Inputs for Conserved Energy'!G67&lt;&gt;"",'Inputs for Conserved Energy'!G67,"")</f>
        <v/>
      </c>
      <c r="I78" s="123" t="str">
        <f>IF('Inputs for Conserved Energy'!H67&lt;&gt;"",'Inputs for Conserved Energy'!H67,"")</f>
        <v/>
      </c>
      <c r="J78" s="128" t="str">
        <f>IF('Inputs for Conserved Energy'!I67&lt;&gt;"",'Inputs for Conserved Energy'!I67,"")</f>
        <v/>
      </c>
      <c r="K78" s="117" t="str">
        <f>IF('Inputs for Conserved Energy'!J67&lt;&gt;"",'Inputs for Conserved Energy'!J67,"")</f>
        <v/>
      </c>
      <c r="L78" s="129" t="str">
        <f>IF('Inputs for Conserved Energy'!K67&lt;&gt;"",'Inputs for Conserved Energy'!K67,"")</f>
        <v/>
      </c>
      <c r="M78" s="128" t="str">
        <f>IF('Inputs for Conserved Energy'!L67&lt;&gt;"",'Inputs for Conserved Energy'!L67,"")</f>
        <v/>
      </c>
      <c r="N78" s="123" t="str">
        <f>IF('Inputs for Conserved Energy'!M67&lt;&gt;"",'Inputs for Conserved Energy'!M67,"")</f>
        <v/>
      </c>
      <c r="O78" s="133" t="str">
        <f>IF('Inputs for Conserved Energy'!N67&lt;&gt;"",'Inputs for Conserved Energy'!N67,"")</f>
        <v/>
      </c>
      <c r="P78" s="123" t="str">
        <f>IF('Inputs for Conserved Energy'!O67&lt;&gt;"",'Inputs for Conserved Energy'!O67,"")</f>
        <v/>
      </c>
      <c r="Q78" s="122" t="str">
        <f>IF('Inputs for Conserved Energy'!P67&lt;&gt;"",'Inputs for Conserved Energy'!P67,"")</f>
        <v/>
      </c>
      <c r="R78" s="116" t="str">
        <f>IF('Inputs for Conserved Energy'!Q67&lt;&gt;"",'Inputs for Conserved Energy'!Q67,"")</f>
        <v/>
      </c>
      <c r="S78" s="153" t="str">
        <f>IF('Inputs for Conserved Energy'!R67&lt;&gt;"",'Inputs for Conserved Energy'!R67,"")</f>
        <v/>
      </c>
      <c r="T78" s="179" t="str">
        <f>IF('Inputs for Conserved Energy'!S67&lt;&gt;"",'Inputs for Conserved Energy'!S67,"")</f>
        <v/>
      </c>
      <c r="U78" s="138" t="str">
        <f>IF('Inputs for Conserved Energy'!T67&lt;&gt;"",'Inputs for Conserved Energy'!T67,"")</f>
        <v/>
      </c>
      <c r="V78" s="119" t="str">
        <f>IF('Inputs for Conserved Energy'!U67&lt;&gt;"",'Inputs for Conserved Energy'!U67,"")</f>
        <v/>
      </c>
      <c r="W78" s="185" t="str">
        <f t="shared" si="16"/>
        <v/>
      </c>
      <c r="X78" s="214">
        <f>IF(G78='Emission Factors'!$B$3,AB78,IF(G78='Emission Factors'!$B$4,'Emission Factors'!$C$4,IF(G78='Emission Factors'!$B$5,'Emission Factors'!$C$5,IF(G78='Emission Factors'!$B$6,'Emission Factors'!$C$6,IF(G78='Emission Factors'!$B$7,'Emission Factors'!$C$7,IF(G78='Emission Factors'!$B$8,'Emission Factors'!$C$8,IF(G78='Emission Factors'!$B$9,'Emission Factors'!$C$9,IF(G78='Emission Factors'!$B$10,'Emission Factors'!$C$10,IF(G78='Emission Factors'!$B$11,'Emission Factors'!$C$11,IF(G78='Emission Factors'!$B$12,'Emission Factors'!$C$12,IF(G78='Emission Factors'!$B$13,'Emission Factors'!$C$13,IF(G78='Emission Factors'!$B$14,'Emission Factors'!$C$14,0))))))))))))</f>
        <v>0</v>
      </c>
      <c r="Y78" s="216">
        <f>IF(H78='Emission Factors'!$B$3,AB78,IF(H78='Emission Factors'!$B$4,'Emission Factors'!$C$4,IF(H78='Emission Factors'!$B$5,'Emission Factors'!$C$5,IF(H78='Emission Factors'!$B$6,'Emission Factors'!$C$6,IF(H78='Emission Factors'!$B$7,'Emission Factors'!$C$7,IF(H78='Emission Factors'!$B$8,'Emission Factors'!$C$8,IF(H78='Emission Factors'!$B$9,'Emission Factors'!$C$9,IF(H78='Emission Factors'!$B$10,'Emission Factors'!$C$10,IF(H78='Emission Factors'!$B$11,'Emission Factors'!$C$11,IF(H78='Emission Factors'!$B$12,'Emission Factors'!$C$12,IF(H78='Emission Factors'!$B$13,'Emission Factors'!$C$13,IF(H78='Emission Factors'!$B$14,'Emission Factors'!$C$14,0))))))))))))</f>
        <v>0</v>
      </c>
      <c r="Z78" s="216" t="e">
        <f>IF(AND($G$12&lt;&gt;"",$G$14&lt;&gt;""),$G$12*AL78/T78,IF($I$12="AK",'Grid Emissions'!C57*0.000001,IF($I$12="DC",'Grid Emissions'!C64*0.000001,IF($I$12="HI",'Grid Emissions'!C68*0.000001,IF($I$12="PR",'Grid Emissions'!C96*0.000001,(VLOOKUP($I$12,'Grid Emission Forecast'!$B$4:$AF$52,MATCH(T78,'Grid Emission Forecast'!$B$4:$AF$4,0),FALSE)*0.000001)*(1-($O$12/100)))))))</f>
        <v>#N/A</v>
      </c>
      <c r="AA78" s="216" t="e">
        <f>IF($I$12="AK",'Grid Emissions'!C57*0.000001,IF($I$12="DC",'Grid Emissions'!C64*0.000001,IF($I$12="HI",'Grid Emissions'!C68*0.000001,IF($I$12="PR",'Grid Emissions'!C96*0.000001,(VLOOKUP($I$12,'Grid Emission Forecast'!$B$57:$AF$105,MATCH(T78,'Grid Emission Forecast'!$B$57:$AF$57,0),FALSE)*0.000001)*(1-($O$12/100))))))</f>
        <v>#N/A</v>
      </c>
      <c r="AB78" s="216" t="e">
        <f>IF($K$14=$DF$11,'Emission Factors'!$C$3,IF($K$14=$DF$12,Z78,IF($K$14=$DF$13,AA78,Z78)))</f>
        <v>#N/A</v>
      </c>
      <c r="AC78" s="217">
        <f>IF(I78='Emission Factors'!$B$3,AB78,IF(I78='Emission Factors'!$B$4,'Emission Factors'!$C$4,IF(I78='Emission Factors'!$B$5,'Emission Factors'!$C$5,IF(I78='Emission Factors'!$B$6,'Emission Factors'!$C$6,IF(I78='Emission Factors'!$B$7,'Emission Factors'!$C$7,IF(I78='Emission Factors'!$B$8,'Emission Factors'!$C$8,IF(I78='Emission Factors'!$B$9,'Emission Factors'!$C$9,IF(I78='Emission Factors'!$B$10,'Emission Factors'!$C$10,IF(I78='Emission Factors'!$B$11,'Emission Factors'!$C$11,IF(I78='Emission Factors'!$B$12,'Emission Factors'!$C$12,IF(I78='Emission Factors'!$B$13,'Emission Factors'!$C$13,IF(I78='Emission Factors'!$B$14,'Emission Factors'!$C$14,0))))))))))))</f>
        <v>0</v>
      </c>
      <c r="AD78" s="219" t="str">
        <f t="shared" si="17"/>
        <v/>
      </c>
      <c r="AE78" s="225" t="str">
        <f t="shared" si="10"/>
        <v/>
      </c>
      <c r="AF78" s="222">
        <f t="shared" si="18"/>
        <v>0</v>
      </c>
      <c r="AG78" s="120" t="e">
        <f t="shared" si="19"/>
        <v>#VALUE!</v>
      </c>
      <c r="AH78" s="120" t="e">
        <f t="shared" si="20"/>
        <v>#VALUE!</v>
      </c>
      <c r="AI78" s="120" t="e">
        <f t="shared" si="21"/>
        <v>#VALUE!</v>
      </c>
      <c r="AJ78" s="120" t="e">
        <f t="shared" si="22"/>
        <v>#VALUE!</v>
      </c>
      <c r="AK78" s="120" t="e">
        <f t="shared" si="23"/>
        <v>#VALUE!</v>
      </c>
      <c r="AL78" s="120" t="e">
        <f t="shared" si="24"/>
        <v>#VALUE!</v>
      </c>
      <c r="AM78" s="120" t="str">
        <f>IF('Inputs for Conserved Energy'!AA67&lt;&gt;"",('Inputs for Conserved Energy'!AA67+('Inputs for Avoided CO2'!AF78*'Inputs for Avoided CO2'!AK78)),"")</f>
        <v/>
      </c>
      <c r="AN78" s="190" t="str">
        <f t="shared" si="11"/>
        <v/>
      </c>
      <c r="AO78" s="194" t="str">
        <f>IF('Inputs for Conserved Energy'!AB67&lt;&gt;"",'Inputs for Conserved Energy'!AB67,"")</f>
        <v/>
      </c>
      <c r="AP78" s="190" t="str">
        <f>IF('Inputs for Conserved Energy'!AC67&lt;&gt;"",'Inputs for Conserved Energy'!AC67,"")</f>
        <v/>
      </c>
      <c r="AQ78" s="194" t="str">
        <f>IF('Inputs for Conserved Energy'!AD67&lt;&gt;"",'Inputs for Conserved Energy'!AD67,"")</f>
        <v/>
      </c>
      <c r="AR78" s="190" t="str">
        <f>IF('Inputs for Conserved Energy'!AE67&lt;&gt;"",'Inputs for Conserved Energy'!AE67,"")</f>
        <v/>
      </c>
    </row>
    <row r="79" spans="2:44" x14ac:dyDescent="0.35">
      <c r="B79" s="240"/>
      <c r="C79" s="49"/>
      <c r="D79" s="150" t="str">
        <f t="shared" si="15"/>
        <v/>
      </c>
      <c r="E79" s="167" t="str">
        <f>IF('Inputs for Conserved Energy'!E68&lt;&gt;"",'Inputs for Conserved Energy'!E68,"")</f>
        <v/>
      </c>
      <c r="F79" s="168"/>
      <c r="G79" s="122" t="str">
        <f>IF('Inputs for Conserved Energy'!F68&lt;&gt;"",'Inputs for Conserved Energy'!F68,"")</f>
        <v/>
      </c>
      <c r="H79" s="116" t="str">
        <f>IF('Inputs for Conserved Energy'!G68&lt;&gt;"",'Inputs for Conserved Energy'!G68,"")</f>
        <v/>
      </c>
      <c r="I79" s="123" t="str">
        <f>IF('Inputs for Conserved Energy'!H68&lt;&gt;"",'Inputs for Conserved Energy'!H68,"")</f>
        <v/>
      </c>
      <c r="J79" s="128" t="str">
        <f>IF('Inputs for Conserved Energy'!I68&lt;&gt;"",'Inputs for Conserved Energy'!I68,"")</f>
        <v/>
      </c>
      <c r="K79" s="117" t="str">
        <f>IF('Inputs for Conserved Energy'!J68&lt;&gt;"",'Inputs for Conserved Energy'!J68,"")</f>
        <v/>
      </c>
      <c r="L79" s="129" t="str">
        <f>IF('Inputs for Conserved Energy'!K68&lt;&gt;"",'Inputs for Conserved Energy'!K68,"")</f>
        <v/>
      </c>
      <c r="M79" s="128" t="str">
        <f>IF('Inputs for Conserved Energy'!L68&lt;&gt;"",'Inputs for Conserved Energy'!L68,"")</f>
        <v/>
      </c>
      <c r="N79" s="123" t="str">
        <f>IF('Inputs for Conserved Energy'!M68&lt;&gt;"",'Inputs for Conserved Energy'!M68,"")</f>
        <v/>
      </c>
      <c r="O79" s="133" t="str">
        <f>IF('Inputs for Conserved Energy'!N68&lt;&gt;"",'Inputs for Conserved Energy'!N68,"")</f>
        <v/>
      </c>
      <c r="P79" s="123" t="str">
        <f>IF('Inputs for Conserved Energy'!O68&lt;&gt;"",'Inputs for Conserved Energy'!O68,"")</f>
        <v/>
      </c>
      <c r="Q79" s="122" t="str">
        <f>IF('Inputs for Conserved Energy'!P68&lt;&gt;"",'Inputs for Conserved Energy'!P68,"")</f>
        <v/>
      </c>
      <c r="R79" s="116" t="str">
        <f>IF('Inputs for Conserved Energy'!Q68&lt;&gt;"",'Inputs for Conserved Energy'!Q68,"")</f>
        <v/>
      </c>
      <c r="S79" s="153" t="str">
        <f>IF('Inputs for Conserved Energy'!R68&lt;&gt;"",'Inputs for Conserved Energy'!R68,"")</f>
        <v/>
      </c>
      <c r="T79" s="179" t="str">
        <f>IF('Inputs for Conserved Energy'!S68&lt;&gt;"",'Inputs for Conserved Energy'!S68,"")</f>
        <v/>
      </c>
      <c r="U79" s="138" t="str">
        <f>IF('Inputs for Conserved Energy'!T68&lt;&gt;"",'Inputs for Conserved Energy'!T68,"")</f>
        <v/>
      </c>
      <c r="V79" s="119" t="str">
        <f>IF('Inputs for Conserved Energy'!U68&lt;&gt;"",'Inputs for Conserved Energy'!U68,"")</f>
        <v/>
      </c>
      <c r="W79" s="185" t="str">
        <f t="shared" si="16"/>
        <v/>
      </c>
      <c r="X79" s="214">
        <f>IF(G79='Emission Factors'!$B$3,AB79,IF(G79='Emission Factors'!$B$4,'Emission Factors'!$C$4,IF(G79='Emission Factors'!$B$5,'Emission Factors'!$C$5,IF(G79='Emission Factors'!$B$6,'Emission Factors'!$C$6,IF(G79='Emission Factors'!$B$7,'Emission Factors'!$C$7,IF(G79='Emission Factors'!$B$8,'Emission Factors'!$C$8,IF(G79='Emission Factors'!$B$9,'Emission Factors'!$C$9,IF(G79='Emission Factors'!$B$10,'Emission Factors'!$C$10,IF(G79='Emission Factors'!$B$11,'Emission Factors'!$C$11,IF(G79='Emission Factors'!$B$12,'Emission Factors'!$C$12,IF(G79='Emission Factors'!$B$13,'Emission Factors'!$C$13,IF(G79='Emission Factors'!$B$14,'Emission Factors'!$C$14,0))))))))))))</f>
        <v>0</v>
      </c>
      <c r="Y79" s="216">
        <f>IF(H79='Emission Factors'!$B$3,AB79,IF(H79='Emission Factors'!$B$4,'Emission Factors'!$C$4,IF(H79='Emission Factors'!$B$5,'Emission Factors'!$C$5,IF(H79='Emission Factors'!$B$6,'Emission Factors'!$C$6,IF(H79='Emission Factors'!$B$7,'Emission Factors'!$C$7,IF(H79='Emission Factors'!$B$8,'Emission Factors'!$C$8,IF(H79='Emission Factors'!$B$9,'Emission Factors'!$C$9,IF(H79='Emission Factors'!$B$10,'Emission Factors'!$C$10,IF(H79='Emission Factors'!$B$11,'Emission Factors'!$C$11,IF(H79='Emission Factors'!$B$12,'Emission Factors'!$C$12,IF(H79='Emission Factors'!$B$13,'Emission Factors'!$C$13,IF(H79='Emission Factors'!$B$14,'Emission Factors'!$C$14,0))))))))))))</f>
        <v>0</v>
      </c>
      <c r="Z79" s="216" t="e">
        <f>IF(AND($G$12&lt;&gt;"",$G$14&lt;&gt;""),$G$12*AL79/T79,IF($I$12="AK",'Grid Emissions'!C58*0.000001,IF($I$12="DC",'Grid Emissions'!C65*0.000001,IF($I$12="HI",'Grid Emissions'!C69*0.000001,IF($I$12="PR",'Grid Emissions'!C97*0.000001,(VLOOKUP($I$12,'Grid Emission Forecast'!$B$4:$AF$52,MATCH(T79,'Grid Emission Forecast'!$B$4:$AF$4,0),FALSE)*0.000001)*(1-($O$12/100)))))))</f>
        <v>#N/A</v>
      </c>
      <c r="AA79" s="216" t="e">
        <f>IF($I$12="AK",'Grid Emissions'!C58*0.000001,IF($I$12="DC",'Grid Emissions'!C65*0.000001,IF($I$12="HI",'Grid Emissions'!C69*0.000001,IF($I$12="PR",'Grid Emissions'!C97*0.000001,(VLOOKUP($I$12,'Grid Emission Forecast'!$B$57:$AF$105,MATCH(T79,'Grid Emission Forecast'!$B$57:$AF$57,0),FALSE)*0.000001)*(1-($O$12/100))))))</f>
        <v>#N/A</v>
      </c>
      <c r="AB79" s="216" t="e">
        <f>IF($K$14=$DF$11,'Emission Factors'!$C$3,IF($K$14=$DF$12,Z79,IF($K$14=$DF$13,AA79,Z79)))</f>
        <v>#N/A</v>
      </c>
      <c r="AC79" s="217">
        <f>IF(I79='Emission Factors'!$B$3,AB79,IF(I79='Emission Factors'!$B$4,'Emission Factors'!$C$4,IF(I79='Emission Factors'!$B$5,'Emission Factors'!$C$5,IF(I79='Emission Factors'!$B$6,'Emission Factors'!$C$6,IF(I79='Emission Factors'!$B$7,'Emission Factors'!$C$7,IF(I79='Emission Factors'!$B$8,'Emission Factors'!$C$8,IF(I79='Emission Factors'!$B$9,'Emission Factors'!$C$9,IF(I79='Emission Factors'!$B$10,'Emission Factors'!$C$10,IF(I79='Emission Factors'!$B$11,'Emission Factors'!$C$11,IF(I79='Emission Factors'!$B$12,'Emission Factors'!$C$12,IF(I79='Emission Factors'!$B$13,'Emission Factors'!$C$13,IF(I79='Emission Factors'!$B$14,'Emission Factors'!$C$14,0))))))))))))</f>
        <v>0</v>
      </c>
      <c r="AD79" s="219" t="str">
        <f t="shared" si="17"/>
        <v/>
      </c>
      <c r="AE79" s="225" t="str">
        <f t="shared" si="10"/>
        <v/>
      </c>
      <c r="AF79" s="222">
        <f t="shared" si="18"/>
        <v>0</v>
      </c>
      <c r="AG79" s="120" t="e">
        <f t="shared" si="19"/>
        <v>#VALUE!</v>
      </c>
      <c r="AH79" s="120" t="e">
        <f t="shared" si="20"/>
        <v>#VALUE!</v>
      </c>
      <c r="AI79" s="120" t="e">
        <f t="shared" si="21"/>
        <v>#VALUE!</v>
      </c>
      <c r="AJ79" s="120" t="e">
        <f t="shared" si="22"/>
        <v>#VALUE!</v>
      </c>
      <c r="AK79" s="120" t="e">
        <f t="shared" si="23"/>
        <v>#VALUE!</v>
      </c>
      <c r="AL79" s="120" t="e">
        <f t="shared" si="24"/>
        <v>#VALUE!</v>
      </c>
      <c r="AM79" s="120" t="str">
        <f>IF('Inputs for Conserved Energy'!AA68&lt;&gt;"",('Inputs for Conserved Energy'!AA68+('Inputs for Avoided CO2'!AF79*'Inputs for Avoided CO2'!AK79)),"")</f>
        <v/>
      </c>
      <c r="AN79" s="190" t="str">
        <f t="shared" si="11"/>
        <v/>
      </c>
      <c r="AO79" s="194" t="str">
        <f>IF('Inputs for Conserved Energy'!AB68&lt;&gt;"",'Inputs for Conserved Energy'!AB68,"")</f>
        <v/>
      </c>
      <c r="AP79" s="190" t="str">
        <f>IF('Inputs for Conserved Energy'!AC68&lt;&gt;"",'Inputs for Conserved Energy'!AC68,"")</f>
        <v/>
      </c>
      <c r="AQ79" s="194" t="str">
        <f>IF('Inputs for Conserved Energy'!AD68&lt;&gt;"",'Inputs for Conserved Energy'!AD68,"")</f>
        <v/>
      </c>
      <c r="AR79" s="190" t="str">
        <f>IF('Inputs for Conserved Energy'!AE68&lt;&gt;"",'Inputs for Conserved Energy'!AE68,"")</f>
        <v/>
      </c>
    </row>
    <row r="80" spans="2:44" x14ac:dyDescent="0.35">
      <c r="B80" s="240"/>
      <c r="C80" s="49"/>
      <c r="D80" s="150" t="str">
        <f t="shared" si="15"/>
        <v/>
      </c>
      <c r="E80" s="167" t="str">
        <f>IF('Inputs for Conserved Energy'!E69&lt;&gt;"",'Inputs for Conserved Energy'!E69,"")</f>
        <v/>
      </c>
      <c r="F80" s="168"/>
      <c r="G80" s="122" t="str">
        <f>IF('Inputs for Conserved Energy'!F69&lt;&gt;"",'Inputs for Conserved Energy'!F69,"")</f>
        <v/>
      </c>
      <c r="H80" s="116" t="str">
        <f>IF('Inputs for Conserved Energy'!G69&lt;&gt;"",'Inputs for Conserved Energy'!G69,"")</f>
        <v/>
      </c>
      <c r="I80" s="123" t="str">
        <f>IF('Inputs for Conserved Energy'!H69&lt;&gt;"",'Inputs for Conserved Energy'!H69,"")</f>
        <v/>
      </c>
      <c r="J80" s="128" t="str">
        <f>IF('Inputs for Conserved Energy'!I69&lt;&gt;"",'Inputs for Conserved Energy'!I69,"")</f>
        <v/>
      </c>
      <c r="K80" s="117" t="str">
        <f>IF('Inputs for Conserved Energy'!J69&lt;&gt;"",'Inputs for Conserved Energy'!J69,"")</f>
        <v/>
      </c>
      <c r="L80" s="129" t="str">
        <f>IF('Inputs for Conserved Energy'!K69&lt;&gt;"",'Inputs for Conserved Energy'!K69,"")</f>
        <v/>
      </c>
      <c r="M80" s="128" t="str">
        <f>IF('Inputs for Conserved Energy'!L69&lt;&gt;"",'Inputs for Conserved Energy'!L69,"")</f>
        <v/>
      </c>
      <c r="N80" s="123" t="str">
        <f>IF('Inputs for Conserved Energy'!M69&lt;&gt;"",'Inputs for Conserved Energy'!M69,"")</f>
        <v/>
      </c>
      <c r="O80" s="133" t="str">
        <f>IF('Inputs for Conserved Energy'!N69&lt;&gt;"",'Inputs for Conserved Energy'!N69,"")</f>
        <v/>
      </c>
      <c r="P80" s="123" t="str">
        <f>IF('Inputs for Conserved Energy'!O69&lt;&gt;"",'Inputs for Conserved Energy'!O69,"")</f>
        <v/>
      </c>
      <c r="Q80" s="122" t="str">
        <f>IF('Inputs for Conserved Energy'!P69&lt;&gt;"",'Inputs for Conserved Energy'!P69,"")</f>
        <v/>
      </c>
      <c r="R80" s="116" t="str">
        <f>IF('Inputs for Conserved Energy'!Q69&lt;&gt;"",'Inputs for Conserved Energy'!Q69,"")</f>
        <v/>
      </c>
      <c r="S80" s="153" t="str">
        <f>IF('Inputs for Conserved Energy'!R69&lt;&gt;"",'Inputs for Conserved Energy'!R69,"")</f>
        <v/>
      </c>
      <c r="T80" s="179" t="str">
        <f>IF('Inputs for Conserved Energy'!S69&lt;&gt;"",'Inputs for Conserved Energy'!S69,"")</f>
        <v/>
      </c>
      <c r="U80" s="138" t="str">
        <f>IF('Inputs for Conserved Energy'!T69&lt;&gt;"",'Inputs for Conserved Energy'!T69,"")</f>
        <v/>
      </c>
      <c r="V80" s="119" t="str">
        <f>IF('Inputs for Conserved Energy'!U69&lt;&gt;"",'Inputs for Conserved Energy'!U69,"")</f>
        <v/>
      </c>
      <c r="W80" s="185" t="str">
        <f t="shared" si="16"/>
        <v/>
      </c>
      <c r="X80" s="214">
        <f>IF(G80='Emission Factors'!$B$3,AB80,IF(G80='Emission Factors'!$B$4,'Emission Factors'!$C$4,IF(G80='Emission Factors'!$B$5,'Emission Factors'!$C$5,IF(G80='Emission Factors'!$B$6,'Emission Factors'!$C$6,IF(G80='Emission Factors'!$B$7,'Emission Factors'!$C$7,IF(G80='Emission Factors'!$B$8,'Emission Factors'!$C$8,IF(G80='Emission Factors'!$B$9,'Emission Factors'!$C$9,IF(G80='Emission Factors'!$B$10,'Emission Factors'!$C$10,IF(G80='Emission Factors'!$B$11,'Emission Factors'!$C$11,IF(G80='Emission Factors'!$B$12,'Emission Factors'!$C$12,IF(G80='Emission Factors'!$B$13,'Emission Factors'!$C$13,IF(G80='Emission Factors'!$B$14,'Emission Factors'!$C$14,0))))))))))))</f>
        <v>0</v>
      </c>
      <c r="Y80" s="216">
        <f>IF(H80='Emission Factors'!$B$3,AB80,IF(H80='Emission Factors'!$B$4,'Emission Factors'!$C$4,IF(H80='Emission Factors'!$B$5,'Emission Factors'!$C$5,IF(H80='Emission Factors'!$B$6,'Emission Factors'!$C$6,IF(H80='Emission Factors'!$B$7,'Emission Factors'!$C$7,IF(H80='Emission Factors'!$B$8,'Emission Factors'!$C$8,IF(H80='Emission Factors'!$B$9,'Emission Factors'!$C$9,IF(H80='Emission Factors'!$B$10,'Emission Factors'!$C$10,IF(H80='Emission Factors'!$B$11,'Emission Factors'!$C$11,IF(H80='Emission Factors'!$B$12,'Emission Factors'!$C$12,IF(H80='Emission Factors'!$B$13,'Emission Factors'!$C$13,IF(H80='Emission Factors'!$B$14,'Emission Factors'!$C$14,0))))))))))))</f>
        <v>0</v>
      </c>
      <c r="Z80" s="216" t="e">
        <f>IF(AND($G$12&lt;&gt;"",$G$14&lt;&gt;""),$G$12*AL80/T80,IF($I$12="AK",'Grid Emissions'!C59*0.000001,IF($I$12="DC",'Grid Emissions'!C66*0.000001,IF($I$12="HI",'Grid Emissions'!C70*0.000001,IF($I$12="PR",'Grid Emissions'!C98*0.000001,(VLOOKUP($I$12,'Grid Emission Forecast'!$B$4:$AF$52,MATCH(T80,'Grid Emission Forecast'!$B$4:$AF$4,0),FALSE)*0.000001)*(1-($O$12/100)))))))</f>
        <v>#N/A</v>
      </c>
      <c r="AA80" s="216" t="e">
        <f>IF($I$12="AK",'Grid Emissions'!C59*0.000001,IF($I$12="DC",'Grid Emissions'!C66*0.000001,IF($I$12="HI",'Grid Emissions'!C70*0.000001,IF($I$12="PR",'Grid Emissions'!C98*0.000001,(VLOOKUP($I$12,'Grid Emission Forecast'!$B$57:$AF$105,MATCH(T80,'Grid Emission Forecast'!$B$57:$AF$57,0),FALSE)*0.000001)*(1-($O$12/100))))))</f>
        <v>#N/A</v>
      </c>
      <c r="AB80" s="216" t="e">
        <f>IF($K$14=$DF$11,'Emission Factors'!$C$3,IF($K$14=$DF$12,Z80,IF($K$14=$DF$13,AA80,Z80)))</f>
        <v>#N/A</v>
      </c>
      <c r="AC80" s="217">
        <f>IF(I80='Emission Factors'!$B$3,AB80,IF(I80='Emission Factors'!$B$4,'Emission Factors'!$C$4,IF(I80='Emission Factors'!$B$5,'Emission Factors'!$C$5,IF(I80='Emission Factors'!$B$6,'Emission Factors'!$C$6,IF(I80='Emission Factors'!$B$7,'Emission Factors'!$C$7,IF(I80='Emission Factors'!$B$8,'Emission Factors'!$C$8,IF(I80='Emission Factors'!$B$9,'Emission Factors'!$C$9,IF(I80='Emission Factors'!$B$10,'Emission Factors'!$C$10,IF(I80='Emission Factors'!$B$11,'Emission Factors'!$C$11,IF(I80='Emission Factors'!$B$12,'Emission Factors'!$C$12,IF(I80='Emission Factors'!$B$13,'Emission Factors'!$C$13,IF(I80='Emission Factors'!$B$14,'Emission Factors'!$C$14,0))))))))))))</f>
        <v>0</v>
      </c>
      <c r="AD80" s="219" t="str">
        <f t="shared" si="17"/>
        <v/>
      </c>
      <c r="AE80" s="225" t="str">
        <f t="shared" si="10"/>
        <v/>
      </c>
      <c r="AF80" s="222">
        <f t="shared" si="18"/>
        <v>0</v>
      </c>
      <c r="AG80" s="120" t="e">
        <f t="shared" si="19"/>
        <v>#VALUE!</v>
      </c>
      <c r="AH80" s="120" t="e">
        <f t="shared" si="20"/>
        <v>#VALUE!</v>
      </c>
      <c r="AI80" s="120" t="e">
        <f t="shared" si="21"/>
        <v>#VALUE!</v>
      </c>
      <c r="AJ80" s="120" t="e">
        <f t="shared" si="22"/>
        <v>#VALUE!</v>
      </c>
      <c r="AK80" s="120" t="e">
        <f t="shared" si="23"/>
        <v>#VALUE!</v>
      </c>
      <c r="AL80" s="120" t="e">
        <f t="shared" si="24"/>
        <v>#VALUE!</v>
      </c>
      <c r="AM80" s="120" t="str">
        <f>IF('Inputs for Conserved Energy'!AA69&lt;&gt;"",('Inputs for Conserved Energy'!AA69+('Inputs for Avoided CO2'!AF80*'Inputs for Avoided CO2'!AK80)),"")</f>
        <v/>
      </c>
      <c r="AN80" s="190" t="str">
        <f t="shared" si="11"/>
        <v/>
      </c>
      <c r="AO80" s="194" t="str">
        <f>IF('Inputs for Conserved Energy'!AB69&lt;&gt;"",'Inputs for Conserved Energy'!AB69,"")</f>
        <v/>
      </c>
      <c r="AP80" s="190" t="str">
        <f>IF('Inputs for Conserved Energy'!AC69&lt;&gt;"",'Inputs for Conserved Energy'!AC69,"")</f>
        <v/>
      </c>
      <c r="AQ80" s="194" t="str">
        <f>IF('Inputs for Conserved Energy'!AD69&lt;&gt;"",'Inputs for Conserved Energy'!AD69,"")</f>
        <v/>
      </c>
      <c r="AR80" s="190" t="str">
        <f>IF('Inputs for Conserved Energy'!AE69&lt;&gt;"",'Inputs for Conserved Energy'!AE69,"")</f>
        <v/>
      </c>
    </row>
    <row r="81" spans="2:44" x14ac:dyDescent="0.35">
      <c r="B81" s="240"/>
      <c r="C81" s="49"/>
      <c r="D81" s="150" t="str">
        <f t="shared" si="15"/>
        <v/>
      </c>
      <c r="E81" s="167" t="str">
        <f>IF('Inputs for Conserved Energy'!E70&lt;&gt;"",'Inputs for Conserved Energy'!E70,"")</f>
        <v/>
      </c>
      <c r="F81" s="168"/>
      <c r="G81" s="122" t="str">
        <f>IF('Inputs for Conserved Energy'!F70&lt;&gt;"",'Inputs for Conserved Energy'!F70,"")</f>
        <v/>
      </c>
      <c r="H81" s="116" t="str">
        <f>IF('Inputs for Conserved Energy'!G70&lt;&gt;"",'Inputs for Conserved Energy'!G70,"")</f>
        <v/>
      </c>
      <c r="I81" s="123" t="str">
        <f>IF('Inputs for Conserved Energy'!H70&lt;&gt;"",'Inputs for Conserved Energy'!H70,"")</f>
        <v/>
      </c>
      <c r="J81" s="128" t="str">
        <f>IF('Inputs for Conserved Energy'!I70&lt;&gt;"",'Inputs for Conserved Energy'!I70,"")</f>
        <v/>
      </c>
      <c r="K81" s="117" t="str">
        <f>IF('Inputs for Conserved Energy'!J70&lt;&gt;"",'Inputs for Conserved Energy'!J70,"")</f>
        <v/>
      </c>
      <c r="L81" s="129" t="str">
        <f>IF('Inputs for Conserved Energy'!K70&lt;&gt;"",'Inputs for Conserved Energy'!K70,"")</f>
        <v/>
      </c>
      <c r="M81" s="128" t="str">
        <f>IF('Inputs for Conserved Energy'!L70&lt;&gt;"",'Inputs for Conserved Energy'!L70,"")</f>
        <v/>
      </c>
      <c r="N81" s="123" t="str">
        <f>IF('Inputs for Conserved Energy'!M70&lt;&gt;"",'Inputs for Conserved Energy'!M70,"")</f>
        <v/>
      </c>
      <c r="O81" s="133" t="str">
        <f>IF('Inputs for Conserved Energy'!N70&lt;&gt;"",'Inputs for Conserved Energy'!N70,"")</f>
        <v/>
      </c>
      <c r="P81" s="123" t="str">
        <f>IF('Inputs for Conserved Energy'!O70&lt;&gt;"",'Inputs for Conserved Energy'!O70,"")</f>
        <v/>
      </c>
      <c r="Q81" s="122" t="str">
        <f>IF('Inputs for Conserved Energy'!P70&lt;&gt;"",'Inputs for Conserved Energy'!P70,"")</f>
        <v/>
      </c>
      <c r="R81" s="116" t="str">
        <f>IF('Inputs for Conserved Energy'!Q70&lt;&gt;"",'Inputs for Conserved Energy'!Q70,"")</f>
        <v/>
      </c>
      <c r="S81" s="153" t="str">
        <f>IF('Inputs for Conserved Energy'!R70&lt;&gt;"",'Inputs for Conserved Energy'!R70,"")</f>
        <v/>
      </c>
      <c r="T81" s="179" t="str">
        <f>IF('Inputs for Conserved Energy'!S70&lt;&gt;"",'Inputs for Conserved Energy'!S70,"")</f>
        <v/>
      </c>
      <c r="U81" s="138" t="str">
        <f>IF('Inputs for Conserved Energy'!T70&lt;&gt;"",'Inputs for Conserved Energy'!T70,"")</f>
        <v/>
      </c>
      <c r="V81" s="119" t="str">
        <f>IF('Inputs for Conserved Energy'!U70&lt;&gt;"",'Inputs for Conserved Energy'!U70,"")</f>
        <v/>
      </c>
      <c r="W81" s="185" t="str">
        <f t="shared" si="16"/>
        <v/>
      </c>
      <c r="X81" s="214">
        <f>IF(G81='Emission Factors'!$B$3,AB81,IF(G81='Emission Factors'!$B$4,'Emission Factors'!$C$4,IF(G81='Emission Factors'!$B$5,'Emission Factors'!$C$5,IF(G81='Emission Factors'!$B$6,'Emission Factors'!$C$6,IF(G81='Emission Factors'!$B$7,'Emission Factors'!$C$7,IF(G81='Emission Factors'!$B$8,'Emission Factors'!$C$8,IF(G81='Emission Factors'!$B$9,'Emission Factors'!$C$9,IF(G81='Emission Factors'!$B$10,'Emission Factors'!$C$10,IF(G81='Emission Factors'!$B$11,'Emission Factors'!$C$11,IF(G81='Emission Factors'!$B$12,'Emission Factors'!$C$12,IF(G81='Emission Factors'!$B$13,'Emission Factors'!$C$13,IF(G81='Emission Factors'!$B$14,'Emission Factors'!$C$14,0))))))))))))</f>
        <v>0</v>
      </c>
      <c r="Y81" s="216">
        <f>IF(H81='Emission Factors'!$B$3,AB81,IF(H81='Emission Factors'!$B$4,'Emission Factors'!$C$4,IF(H81='Emission Factors'!$B$5,'Emission Factors'!$C$5,IF(H81='Emission Factors'!$B$6,'Emission Factors'!$C$6,IF(H81='Emission Factors'!$B$7,'Emission Factors'!$C$7,IF(H81='Emission Factors'!$B$8,'Emission Factors'!$C$8,IF(H81='Emission Factors'!$B$9,'Emission Factors'!$C$9,IF(H81='Emission Factors'!$B$10,'Emission Factors'!$C$10,IF(H81='Emission Factors'!$B$11,'Emission Factors'!$C$11,IF(H81='Emission Factors'!$B$12,'Emission Factors'!$C$12,IF(H81='Emission Factors'!$B$13,'Emission Factors'!$C$13,IF(H81='Emission Factors'!$B$14,'Emission Factors'!$C$14,0))))))))))))</f>
        <v>0</v>
      </c>
      <c r="Z81" s="216" t="e">
        <f>IF(AND($G$12&lt;&gt;"",$G$14&lt;&gt;""),$G$12*AL81/T81,IF($I$12="AK",'Grid Emissions'!C60*0.000001,IF($I$12="DC",'Grid Emissions'!C67*0.000001,IF($I$12="HI",'Grid Emissions'!C71*0.000001,IF($I$12="PR",'Grid Emissions'!C99*0.000001,(VLOOKUP($I$12,'Grid Emission Forecast'!$B$4:$AF$52,MATCH(T81,'Grid Emission Forecast'!$B$4:$AF$4,0),FALSE)*0.000001)*(1-($O$12/100)))))))</f>
        <v>#N/A</v>
      </c>
      <c r="AA81" s="216" t="e">
        <f>IF($I$12="AK",'Grid Emissions'!C60*0.000001,IF($I$12="DC",'Grid Emissions'!C67*0.000001,IF($I$12="HI",'Grid Emissions'!C71*0.000001,IF($I$12="PR",'Grid Emissions'!C99*0.000001,(VLOOKUP($I$12,'Grid Emission Forecast'!$B$57:$AF$105,MATCH(T81,'Grid Emission Forecast'!$B$57:$AF$57,0),FALSE)*0.000001)*(1-($O$12/100))))))</f>
        <v>#N/A</v>
      </c>
      <c r="AB81" s="216" t="e">
        <f>IF($K$14=$DF$11,'Emission Factors'!$C$3,IF($K$14=$DF$12,Z81,IF($K$14=$DF$13,AA81,Z81)))</f>
        <v>#N/A</v>
      </c>
      <c r="AC81" s="217">
        <f>IF(I81='Emission Factors'!$B$3,AB81,IF(I81='Emission Factors'!$B$4,'Emission Factors'!$C$4,IF(I81='Emission Factors'!$B$5,'Emission Factors'!$C$5,IF(I81='Emission Factors'!$B$6,'Emission Factors'!$C$6,IF(I81='Emission Factors'!$B$7,'Emission Factors'!$C$7,IF(I81='Emission Factors'!$B$8,'Emission Factors'!$C$8,IF(I81='Emission Factors'!$B$9,'Emission Factors'!$C$9,IF(I81='Emission Factors'!$B$10,'Emission Factors'!$C$10,IF(I81='Emission Factors'!$B$11,'Emission Factors'!$C$11,IF(I81='Emission Factors'!$B$12,'Emission Factors'!$C$12,IF(I81='Emission Factors'!$B$13,'Emission Factors'!$C$13,IF(I81='Emission Factors'!$B$14,'Emission Factors'!$C$14,0))))))))))))</f>
        <v>0</v>
      </c>
      <c r="AD81" s="219" t="str">
        <f t="shared" si="17"/>
        <v/>
      </c>
      <c r="AE81" s="225" t="str">
        <f t="shared" si="10"/>
        <v/>
      </c>
      <c r="AF81" s="222">
        <f t="shared" si="18"/>
        <v>0</v>
      </c>
      <c r="AG81" s="120" t="e">
        <f t="shared" si="19"/>
        <v>#VALUE!</v>
      </c>
      <c r="AH81" s="120" t="e">
        <f t="shared" si="20"/>
        <v>#VALUE!</v>
      </c>
      <c r="AI81" s="120" t="e">
        <f t="shared" si="21"/>
        <v>#VALUE!</v>
      </c>
      <c r="AJ81" s="120" t="e">
        <f t="shared" si="22"/>
        <v>#VALUE!</v>
      </c>
      <c r="AK81" s="120" t="e">
        <f t="shared" si="23"/>
        <v>#VALUE!</v>
      </c>
      <c r="AL81" s="120" t="e">
        <f t="shared" si="24"/>
        <v>#VALUE!</v>
      </c>
      <c r="AM81" s="120" t="str">
        <f>IF('Inputs for Conserved Energy'!AA70&lt;&gt;"",('Inputs for Conserved Energy'!AA70+('Inputs for Avoided CO2'!AF81*'Inputs for Avoided CO2'!AK81)),"")</f>
        <v/>
      </c>
      <c r="AN81" s="190" t="str">
        <f t="shared" si="11"/>
        <v/>
      </c>
      <c r="AO81" s="194" t="str">
        <f>IF('Inputs for Conserved Energy'!AB70&lt;&gt;"",'Inputs for Conserved Energy'!AB70,"")</f>
        <v/>
      </c>
      <c r="AP81" s="190" t="str">
        <f>IF('Inputs for Conserved Energy'!AC70&lt;&gt;"",'Inputs for Conserved Energy'!AC70,"")</f>
        <v/>
      </c>
      <c r="AQ81" s="194" t="str">
        <f>IF('Inputs for Conserved Energy'!AD70&lt;&gt;"",'Inputs for Conserved Energy'!AD70,"")</f>
        <v/>
      </c>
      <c r="AR81" s="190" t="str">
        <f>IF('Inputs for Conserved Energy'!AE70&lt;&gt;"",'Inputs for Conserved Energy'!AE70,"")</f>
        <v/>
      </c>
    </row>
    <row r="82" spans="2:44" x14ac:dyDescent="0.35">
      <c r="B82" s="240"/>
      <c r="C82" s="49"/>
      <c r="D82" s="150" t="str">
        <f t="shared" si="15"/>
        <v/>
      </c>
      <c r="E82" s="167" t="str">
        <f>IF('Inputs for Conserved Energy'!E71&lt;&gt;"",'Inputs for Conserved Energy'!E71,"")</f>
        <v/>
      </c>
      <c r="F82" s="168"/>
      <c r="G82" s="122" t="str">
        <f>IF('Inputs for Conserved Energy'!F71&lt;&gt;"",'Inputs for Conserved Energy'!F71,"")</f>
        <v/>
      </c>
      <c r="H82" s="116" t="str">
        <f>IF('Inputs for Conserved Energy'!G71&lt;&gt;"",'Inputs for Conserved Energy'!G71,"")</f>
        <v/>
      </c>
      <c r="I82" s="123" t="str">
        <f>IF('Inputs for Conserved Energy'!H71&lt;&gt;"",'Inputs for Conserved Energy'!H71,"")</f>
        <v/>
      </c>
      <c r="J82" s="128" t="str">
        <f>IF('Inputs for Conserved Energy'!I71&lt;&gt;"",'Inputs for Conserved Energy'!I71,"")</f>
        <v/>
      </c>
      <c r="K82" s="117" t="str">
        <f>IF('Inputs for Conserved Energy'!J71&lt;&gt;"",'Inputs for Conserved Energy'!J71,"")</f>
        <v/>
      </c>
      <c r="L82" s="129" t="str">
        <f>IF('Inputs for Conserved Energy'!K71&lt;&gt;"",'Inputs for Conserved Energy'!K71,"")</f>
        <v/>
      </c>
      <c r="M82" s="128" t="str">
        <f>IF('Inputs for Conserved Energy'!L71&lt;&gt;"",'Inputs for Conserved Energy'!L71,"")</f>
        <v/>
      </c>
      <c r="N82" s="123" t="str">
        <f>IF('Inputs for Conserved Energy'!M71&lt;&gt;"",'Inputs for Conserved Energy'!M71,"")</f>
        <v/>
      </c>
      <c r="O82" s="133" t="str">
        <f>IF('Inputs for Conserved Energy'!N71&lt;&gt;"",'Inputs for Conserved Energy'!N71,"")</f>
        <v/>
      </c>
      <c r="P82" s="123" t="str">
        <f>IF('Inputs for Conserved Energy'!O71&lt;&gt;"",'Inputs for Conserved Energy'!O71,"")</f>
        <v/>
      </c>
      <c r="Q82" s="122" t="str">
        <f>IF('Inputs for Conserved Energy'!P71&lt;&gt;"",'Inputs for Conserved Energy'!P71,"")</f>
        <v/>
      </c>
      <c r="R82" s="116" t="str">
        <f>IF('Inputs for Conserved Energy'!Q71&lt;&gt;"",'Inputs for Conserved Energy'!Q71,"")</f>
        <v/>
      </c>
      <c r="S82" s="153" t="str">
        <f>IF('Inputs for Conserved Energy'!R71&lt;&gt;"",'Inputs for Conserved Energy'!R71,"")</f>
        <v/>
      </c>
      <c r="T82" s="179" t="str">
        <f>IF('Inputs for Conserved Energy'!S71&lt;&gt;"",'Inputs for Conserved Energy'!S71,"")</f>
        <v/>
      </c>
      <c r="U82" s="138" t="str">
        <f>IF('Inputs for Conserved Energy'!T71&lt;&gt;"",'Inputs for Conserved Energy'!T71,"")</f>
        <v/>
      </c>
      <c r="V82" s="119" t="str">
        <f>IF('Inputs for Conserved Energy'!U71&lt;&gt;"",'Inputs for Conserved Energy'!U71,"")</f>
        <v/>
      </c>
      <c r="W82" s="185" t="str">
        <f t="shared" si="16"/>
        <v/>
      </c>
      <c r="X82" s="214">
        <f>IF(G82='Emission Factors'!$B$3,AB82,IF(G82='Emission Factors'!$B$4,'Emission Factors'!$C$4,IF(G82='Emission Factors'!$B$5,'Emission Factors'!$C$5,IF(G82='Emission Factors'!$B$6,'Emission Factors'!$C$6,IF(G82='Emission Factors'!$B$7,'Emission Factors'!$C$7,IF(G82='Emission Factors'!$B$8,'Emission Factors'!$C$8,IF(G82='Emission Factors'!$B$9,'Emission Factors'!$C$9,IF(G82='Emission Factors'!$B$10,'Emission Factors'!$C$10,IF(G82='Emission Factors'!$B$11,'Emission Factors'!$C$11,IF(G82='Emission Factors'!$B$12,'Emission Factors'!$C$12,IF(G82='Emission Factors'!$B$13,'Emission Factors'!$C$13,IF(G82='Emission Factors'!$B$14,'Emission Factors'!$C$14,0))))))))))))</f>
        <v>0</v>
      </c>
      <c r="Y82" s="216">
        <f>IF(H82='Emission Factors'!$B$3,AB82,IF(H82='Emission Factors'!$B$4,'Emission Factors'!$C$4,IF(H82='Emission Factors'!$B$5,'Emission Factors'!$C$5,IF(H82='Emission Factors'!$B$6,'Emission Factors'!$C$6,IF(H82='Emission Factors'!$B$7,'Emission Factors'!$C$7,IF(H82='Emission Factors'!$B$8,'Emission Factors'!$C$8,IF(H82='Emission Factors'!$B$9,'Emission Factors'!$C$9,IF(H82='Emission Factors'!$B$10,'Emission Factors'!$C$10,IF(H82='Emission Factors'!$B$11,'Emission Factors'!$C$11,IF(H82='Emission Factors'!$B$12,'Emission Factors'!$C$12,IF(H82='Emission Factors'!$B$13,'Emission Factors'!$C$13,IF(H82='Emission Factors'!$B$14,'Emission Factors'!$C$14,0))))))))))))</f>
        <v>0</v>
      </c>
      <c r="Z82" s="216" t="e">
        <f>IF(AND($G$12&lt;&gt;"",$G$14&lt;&gt;""),$G$12*AL82/T82,IF($I$12="AK",'Grid Emissions'!C61*0.000001,IF($I$12="DC",'Grid Emissions'!C68*0.000001,IF($I$12="HI",'Grid Emissions'!C72*0.000001,IF($I$12="PR",'Grid Emissions'!C100*0.000001,(VLOOKUP($I$12,'Grid Emission Forecast'!$B$4:$AF$52,MATCH(T82,'Grid Emission Forecast'!$B$4:$AF$4,0),FALSE)*0.000001)*(1-($O$12/100)))))))</f>
        <v>#N/A</v>
      </c>
      <c r="AA82" s="216" t="e">
        <f>IF($I$12="AK",'Grid Emissions'!C61*0.000001,IF($I$12="DC",'Grid Emissions'!C68*0.000001,IF($I$12="HI",'Grid Emissions'!C72*0.000001,IF($I$12="PR",'Grid Emissions'!C100*0.000001,(VLOOKUP($I$12,'Grid Emission Forecast'!$B$57:$AF$105,MATCH(T82,'Grid Emission Forecast'!$B$57:$AF$57,0),FALSE)*0.000001)*(1-($O$12/100))))))</f>
        <v>#N/A</v>
      </c>
      <c r="AB82" s="216" t="e">
        <f>IF($K$14=$DF$11,'Emission Factors'!$C$3,IF($K$14=$DF$12,Z82,IF($K$14=$DF$13,AA82,Z82)))</f>
        <v>#N/A</v>
      </c>
      <c r="AC82" s="217">
        <f>IF(I82='Emission Factors'!$B$3,AB82,IF(I82='Emission Factors'!$B$4,'Emission Factors'!$C$4,IF(I82='Emission Factors'!$B$5,'Emission Factors'!$C$5,IF(I82='Emission Factors'!$B$6,'Emission Factors'!$C$6,IF(I82='Emission Factors'!$B$7,'Emission Factors'!$C$7,IF(I82='Emission Factors'!$B$8,'Emission Factors'!$C$8,IF(I82='Emission Factors'!$B$9,'Emission Factors'!$C$9,IF(I82='Emission Factors'!$B$10,'Emission Factors'!$C$10,IF(I82='Emission Factors'!$B$11,'Emission Factors'!$C$11,IF(I82='Emission Factors'!$B$12,'Emission Factors'!$C$12,IF(I82='Emission Factors'!$B$13,'Emission Factors'!$C$13,IF(I82='Emission Factors'!$B$14,'Emission Factors'!$C$14,0))))))))))))</f>
        <v>0</v>
      </c>
      <c r="AD82" s="219" t="str">
        <f t="shared" si="17"/>
        <v/>
      </c>
      <c r="AE82" s="225" t="str">
        <f t="shared" si="10"/>
        <v/>
      </c>
      <c r="AF82" s="222">
        <f t="shared" si="18"/>
        <v>0</v>
      </c>
      <c r="AG82" s="120" t="e">
        <f t="shared" si="19"/>
        <v>#VALUE!</v>
      </c>
      <c r="AH82" s="120" t="e">
        <f t="shared" si="20"/>
        <v>#VALUE!</v>
      </c>
      <c r="AI82" s="120" t="e">
        <f t="shared" si="21"/>
        <v>#VALUE!</v>
      </c>
      <c r="AJ82" s="120" t="e">
        <f t="shared" si="22"/>
        <v>#VALUE!</v>
      </c>
      <c r="AK82" s="120" t="e">
        <f t="shared" si="23"/>
        <v>#VALUE!</v>
      </c>
      <c r="AL82" s="120" t="e">
        <f t="shared" si="24"/>
        <v>#VALUE!</v>
      </c>
      <c r="AM82" s="120" t="str">
        <f>IF('Inputs for Conserved Energy'!AA71&lt;&gt;"",('Inputs for Conserved Energy'!AA71+('Inputs for Avoided CO2'!AF82*'Inputs for Avoided CO2'!AK82)),"")</f>
        <v/>
      </c>
      <c r="AN82" s="190" t="str">
        <f t="shared" si="11"/>
        <v/>
      </c>
      <c r="AO82" s="194" t="str">
        <f>IF('Inputs for Conserved Energy'!AB71&lt;&gt;"",'Inputs for Conserved Energy'!AB71,"")</f>
        <v/>
      </c>
      <c r="AP82" s="190" t="str">
        <f>IF('Inputs for Conserved Energy'!AC71&lt;&gt;"",'Inputs for Conserved Energy'!AC71,"")</f>
        <v/>
      </c>
      <c r="AQ82" s="194" t="str">
        <f>IF('Inputs for Conserved Energy'!AD71&lt;&gt;"",'Inputs for Conserved Energy'!AD71,"")</f>
        <v/>
      </c>
      <c r="AR82" s="190" t="str">
        <f>IF('Inputs for Conserved Energy'!AE71&lt;&gt;"",'Inputs for Conserved Energy'!AE71,"")</f>
        <v/>
      </c>
    </row>
    <row r="83" spans="2:44" x14ac:dyDescent="0.35">
      <c r="B83" s="240"/>
      <c r="C83" s="49"/>
      <c r="D83" s="150" t="str">
        <f t="shared" si="15"/>
        <v/>
      </c>
      <c r="E83" s="167" t="str">
        <f>IF('Inputs for Conserved Energy'!E72&lt;&gt;"",'Inputs for Conserved Energy'!E72,"")</f>
        <v/>
      </c>
      <c r="F83" s="168"/>
      <c r="G83" s="122" t="str">
        <f>IF('Inputs for Conserved Energy'!F72&lt;&gt;"",'Inputs for Conserved Energy'!F72,"")</f>
        <v/>
      </c>
      <c r="H83" s="116" t="str">
        <f>IF('Inputs for Conserved Energy'!G72&lt;&gt;"",'Inputs for Conserved Energy'!G72,"")</f>
        <v/>
      </c>
      <c r="I83" s="123" t="str">
        <f>IF('Inputs for Conserved Energy'!H72&lt;&gt;"",'Inputs for Conserved Energy'!H72,"")</f>
        <v/>
      </c>
      <c r="J83" s="128" t="str">
        <f>IF('Inputs for Conserved Energy'!I72&lt;&gt;"",'Inputs for Conserved Energy'!I72,"")</f>
        <v/>
      </c>
      <c r="K83" s="117" t="str">
        <f>IF('Inputs for Conserved Energy'!J72&lt;&gt;"",'Inputs for Conserved Energy'!J72,"")</f>
        <v/>
      </c>
      <c r="L83" s="129" t="str">
        <f>IF('Inputs for Conserved Energy'!K72&lt;&gt;"",'Inputs for Conserved Energy'!K72,"")</f>
        <v/>
      </c>
      <c r="M83" s="128" t="str">
        <f>IF('Inputs for Conserved Energy'!L72&lt;&gt;"",'Inputs for Conserved Energy'!L72,"")</f>
        <v/>
      </c>
      <c r="N83" s="123" t="str">
        <f>IF('Inputs for Conserved Energy'!M72&lt;&gt;"",'Inputs for Conserved Energy'!M72,"")</f>
        <v/>
      </c>
      <c r="O83" s="133" t="str">
        <f>IF('Inputs for Conserved Energy'!N72&lt;&gt;"",'Inputs for Conserved Energy'!N72,"")</f>
        <v/>
      </c>
      <c r="P83" s="123" t="str">
        <f>IF('Inputs for Conserved Energy'!O72&lt;&gt;"",'Inputs for Conserved Energy'!O72,"")</f>
        <v/>
      </c>
      <c r="Q83" s="122" t="str">
        <f>IF('Inputs for Conserved Energy'!P72&lt;&gt;"",'Inputs for Conserved Energy'!P72,"")</f>
        <v/>
      </c>
      <c r="R83" s="116" t="str">
        <f>IF('Inputs for Conserved Energy'!Q72&lt;&gt;"",'Inputs for Conserved Energy'!Q72,"")</f>
        <v/>
      </c>
      <c r="S83" s="153" t="str">
        <f>IF('Inputs for Conserved Energy'!R72&lt;&gt;"",'Inputs for Conserved Energy'!R72,"")</f>
        <v/>
      </c>
      <c r="T83" s="179" t="str">
        <f>IF('Inputs for Conserved Energy'!S72&lt;&gt;"",'Inputs for Conserved Energy'!S72,"")</f>
        <v/>
      </c>
      <c r="U83" s="138" t="str">
        <f>IF('Inputs for Conserved Energy'!T72&lt;&gt;"",'Inputs for Conserved Energy'!T72,"")</f>
        <v/>
      </c>
      <c r="V83" s="119" t="str">
        <f>IF('Inputs for Conserved Energy'!U72&lt;&gt;"",'Inputs for Conserved Energy'!U72,"")</f>
        <v/>
      </c>
      <c r="W83" s="185" t="str">
        <f t="shared" si="16"/>
        <v/>
      </c>
      <c r="X83" s="214">
        <f>IF(G83='Emission Factors'!$B$3,AB83,IF(G83='Emission Factors'!$B$4,'Emission Factors'!$C$4,IF(G83='Emission Factors'!$B$5,'Emission Factors'!$C$5,IF(G83='Emission Factors'!$B$6,'Emission Factors'!$C$6,IF(G83='Emission Factors'!$B$7,'Emission Factors'!$C$7,IF(G83='Emission Factors'!$B$8,'Emission Factors'!$C$8,IF(G83='Emission Factors'!$B$9,'Emission Factors'!$C$9,IF(G83='Emission Factors'!$B$10,'Emission Factors'!$C$10,IF(G83='Emission Factors'!$B$11,'Emission Factors'!$C$11,IF(G83='Emission Factors'!$B$12,'Emission Factors'!$C$12,IF(G83='Emission Factors'!$B$13,'Emission Factors'!$C$13,IF(G83='Emission Factors'!$B$14,'Emission Factors'!$C$14,0))))))))))))</f>
        <v>0</v>
      </c>
      <c r="Y83" s="216">
        <f>IF(H83='Emission Factors'!$B$3,AB83,IF(H83='Emission Factors'!$B$4,'Emission Factors'!$C$4,IF(H83='Emission Factors'!$B$5,'Emission Factors'!$C$5,IF(H83='Emission Factors'!$B$6,'Emission Factors'!$C$6,IF(H83='Emission Factors'!$B$7,'Emission Factors'!$C$7,IF(H83='Emission Factors'!$B$8,'Emission Factors'!$C$8,IF(H83='Emission Factors'!$B$9,'Emission Factors'!$C$9,IF(H83='Emission Factors'!$B$10,'Emission Factors'!$C$10,IF(H83='Emission Factors'!$B$11,'Emission Factors'!$C$11,IF(H83='Emission Factors'!$B$12,'Emission Factors'!$C$12,IF(H83='Emission Factors'!$B$13,'Emission Factors'!$C$13,IF(H83='Emission Factors'!$B$14,'Emission Factors'!$C$14,0))))))))))))</f>
        <v>0</v>
      </c>
      <c r="Z83" s="216" t="e">
        <f>IF(AND($G$12&lt;&gt;"",$G$14&lt;&gt;""),$G$12*AL83/T83,IF($I$12="AK",'Grid Emissions'!C62*0.000001,IF($I$12="DC",'Grid Emissions'!C69*0.000001,IF($I$12="HI",'Grid Emissions'!C73*0.000001,IF($I$12="PR",'Grid Emissions'!C101*0.000001,(VLOOKUP($I$12,'Grid Emission Forecast'!$B$4:$AF$52,MATCH(T83,'Grid Emission Forecast'!$B$4:$AF$4,0),FALSE)*0.000001)*(1-($O$12/100)))))))</f>
        <v>#N/A</v>
      </c>
      <c r="AA83" s="216" t="e">
        <f>IF($I$12="AK",'Grid Emissions'!C62*0.000001,IF($I$12="DC",'Grid Emissions'!C69*0.000001,IF($I$12="HI",'Grid Emissions'!C73*0.000001,IF($I$12="PR",'Grid Emissions'!C101*0.000001,(VLOOKUP($I$12,'Grid Emission Forecast'!$B$57:$AF$105,MATCH(T83,'Grid Emission Forecast'!$B$57:$AF$57,0),FALSE)*0.000001)*(1-($O$12/100))))))</f>
        <v>#N/A</v>
      </c>
      <c r="AB83" s="216" t="e">
        <f>IF($K$14=$DF$11,'Emission Factors'!$C$3,IF($K$14=$DF$12,Z83,IF($K$14=$DF$13,AA83,Z83)))</f>
        <v>#N/A</v>
      </c>
      <c r="AC83" s="217">
        <f>IF(I83='Emission Factors'!$B$3,AB83,IF(I83='Emission Factors'!$B$4,'Emission Factors'!$C$4,IF(I83='Emission Factors'!$B$5,'Emission Factors'!$C$5,IF(I83='Emission Factors'!$B$6,'Emission Factors'!$C$6,IF(I83='Emission Factors'!$B$7,'Emission Factors'!$C$7,IF(I83='Emission Factors'!$B$8,'Emission Factors'!$C$8,IF(I83='Emission Factors'!$B$9,'Emission Factors'!$C$9,IF(I83='Emission Factors'!$B$10,'Emission Factors'!$C$10,IF(I83='Emission Factors'!$B$11,'Emission Factors'!$C$11,IF(I83='Emission Factors'!$B$12,'Emission Factors'!$C$12,IF(I83='Emission Factors'!$B$13,'Emission Factors'!$C$13,IF(I83='Emission Factors'!$B$14,'Emission Factors'!$C$14,0))))))))))))</f>
        <v>0</v>
      </c>
      <c r="AD83" s="219" t="str">
        <f t="shared" si="17"/>
        <v/>
      </c>
      <c r="AE83" s="225" t="str">
        <f t="shared" si="10"/>
        <v/>
      </c>
      <c r="AF83" s="222">
        <f t="shared" si="18"/>
        <v>0</v>
      </c>
      <c r="AG83" s="120" t="e">
        <f t="shared" si="19"/>
        <v>#VALUE!</v>
      </c>
      <c r="AH83" s="120" t="e">
        <f t="shared" si="20"/>
        <v>#VALUE!</v>
      </c>
      <c r="AI83" s="120" t="e">
        <f t="shared" si="21"/>
        <v>#VALUE!</v>
      </c>
      <c r="AJ83" s="120" t="e">
        <f t="shared" si="22"/>
        <v>#VALUE!</v>
      </c>
      <c r="AK83" s="120" t="e">
        <f t="shared" si="23"/>
        <v>#VALUE!</v>
      </c>
      <c r="AL83" s="120" t="e">
        <f t="shared" si="24"/>
        <v>#VALUE!</v>
      </c>
      <c r="AM83" s="120" t="str">
        <f>IF('Inputs for Conserved Energy'!AA72&lt;&gt;"",('Inputs for Conserved Energy'!AA72+('Inputs for Avoided CO2'!AF83*'Inputs for Avoided CO2'!AK83)),"")</f>
        <v/>
      </c>
      <c r="AN83" s="190" t="str">
        <f t="shared" si="11"/>
        <v/>
      </c>
      <c r="AO83" s="194" t="str">
        <f>IF('Inputs for Conserved Energy'!AB72&lt;&gt;"",'Inputs for Conserved Energy'!AB72,"")</f>
        <v/>
      </c>
      <c r="AP83" s="190" t="str">
        <f>IF('Inputs for Conserved Energy'!AC72&lt;&gt;"",'Inputs for Conserved Energy'!AC72,"")</f>
        <v/>
      </c>
      <c r="AQ83" s="194" t="str">
        <f>IF('Inputs for Conserved Energy'!AD72&lt;&gt;"",'Inputs for Conserved Energy'!AD72,"")</f>
        <v/>
      </c>
      <c r="AR83" s="190" t="str">
        <f>IF('Inputs for Conserved Energy'!AE72&lt;&gt;"",'Inputs for Conserved Energy'!AE72,"")</f>
        <v/>
      </c>
    </row>
    <row r="84" spans="2:44" x14ac:dyDescent="0.35">
      <c r="B84" s="240"/>
      <c r="C84" s="49"/>
      <c r="D84" s="150" t="str">
        <f t="shared" si="15"/>
        <v/>
      </c>
      <c r="E84" s="167" t="str">
        <f>IF('Inputs for Conserved Energy'!E73&lt;&gt;"",'Inputs for Conserved Energy'!E73,"")</f>
        <v/>
      </c>
      <c r="F84" s="168"/>
      <c r="G84" s="122" t="str">
        <f>IF('Inputs for Conserved Energy'!F73&lt;&gt;"",'Inputs for Conserved Energy'!F73,"")</f>
        <v/>
      </c>
      <c r="H84" s="116" t="str">
        <f>IF('Inputs for Conserved Energy'!G73&lt;&gt;"",'Inputs for Conserved Energy'!G73,"")</f>
        <v/>
      </c>
      <c r="I84" s="123" t="str">
        <f>IF('Inputs for Conserved Energy'!H73&lt;&gt;"",'Inputs for Conserved Energy'!H73,"")</f>
        <v/>
      </c>
      <c r="J84" s="128" t="str">
        <f>IF('Inputs for Conserved Energy'!I73&lt;&gt;"",'Inputs for Conserved Energy'!I73,"")</f>
        <v/>
      </c>
      <c r="K84" s="117" t="str">
        <f>IF('Inputs for Conserved Energy'!J73&lt;&gt;"",'Inputs for Conserved Energy'!J73,"")</f>
        <v/>
      </c>
      <c r="L84" s="129" t="str">
        <f>IF('Inputs for Conserved Energy'!K73&lt;&gt;"",'Inputs for Conserved Energy'!K73,"")</f>
        <v/>
      </c>
      <c r="M84" s="128" t="str">
        <f>IF('Inputs for Conserved Energy'!L73&lt;&gt;"",'Inputs for Conserved Energy'!L73,"")</f>
        <v/>
      </c>
      <c r="N84" s="123" t="str">
        <f>IF('Inputs for Conserved Energy'!M73&lt;&gt;"",'Inputs for Conserved Energy'!M73,"")</f>
        <v/>
      </c>
      <c r="O84" s="133" t="str">
        <f>IF('Inputs for Conserved Energy'!N73&lt;&gt;"",'Inputs for Conserved Energy'!N73,"")</f>
        <v/>
      </c>
      <c r="P84" s="123" t="str">
        <f>IF('Inputs for Conserved Energy'!O73&lt;&gt;"",'Inputs for Conserved Energy'!O73,"")</f>
        <v/>
      </c>
      <c r="Q84" s="122" t="str">
        <f>IF('Inputs for Conserved Energy'!P73&lt;&gt;"",'Inputs for Conserved Energy'!P73,"")</f>
        <v/>
      </c>
      <c r="R84" s="116" t="str">
        <f>IF('Inputs for Conserved Energy'!Q73&lt;&gt;"",'Inputs for Conserved Energy'!Q73,"")</f>
        <v/>
      </c>
      <c r="S84" s="153" t="str">
        <f>IF('Inputs for Conserved Energy'!R73&lt;&gt;"",'Inputs for Conserved Energy'!R73,"")</f>
        <v/>
      </c>
      <c r="T84" s="179" t="str">
        <f>IF('Inputs for Conserved Energy'!S73&lt;&gt;"",'Inputs for Conserved Energy'!S73,"")</f>
        <v/>
      </c>
      <c r="U84" s="138" t="str">
        <f>IF('Inputs for Conserved Energy'!T73&lt;&gt;"",'Inputs for Conserved Energy'!T73,"")</f>
        <v/>
      </c>
      <c r="V84" s="119" t="str">
        <f>IF('Inputs for Conserved Energy'!U73&lt;&gt;"",'Inputs for Conserved Energy'!U73,"")</f>
        <v/>
      </c>
      <c r="W84" s="185" t="str">
        <f t="shared" si="16"/>
        <v/>
      </c>
      <c r="X84" s="214">
        <f>IF(G84='Emission Factors'!$B$3,AB84,IF(G84='Emission Factors'!$B$4,'Emission Factors'!$C$4,IF(G84='Emission Factors'!$B$5,'Emission Factors'!$C$5,IF(G84='Emission Factors'!$B$6,'Emission Factors'!$C$6,IF(G84='Emission Factors'!$B$7,'Emission Factors'!$C$7,IF(G84='Emission Factors'!$B$8,'Emission Factors'!$C$8,IF(G84='Emission Factors'!$B$9,'Emission Factors'!$C$9,IF(G84='Emission Factors'!$B$10,'Emission Factors'!$C$10,IF(G84='Emission Factors'!$B$11,'Emission Factors'!$C$11,IF(G84='Emission Factors'!$B$12,'Emission Factors'!$C$12,IF(G84='Emission Factors'!$B$13,'Emission Factors'!$C$13,IF(G84='Emission Factors'!$B$14,'Emission Factors'!$C$14,0))))))))))))</f>
        <v>0</v>
      </c>
      <c r="Y84" s="216">
        <f>IF(H84='Emission Factors'!$B$3,AB84,IF(H84='Emission Factors'!$B$4,'Emission Factors'!$C$4,IF(H84='Emission Factors'!$B$5,'Emission Factors'!$C$5,IF(H84='Emission Factors'!$B$6,'Emission Factors'!$C$6,IF(H84='Emission Factors'!$B$7,'Emission Factors'!$C$7,IF(H84='Emission Factors'!$B$8,'Emission Factors'!$C$8,IF(H84='Emission Factors'!$B$9,'Emission Factors'!$C$9,IF(H84='Emission Factors'!$B$10,'Emission Factors'!$C$10,IF(H84='Emission Factors'!$B$11,'Emission Factors'!$C$11,IF(H84='Emission Factors'!$B$12,'Emission Factors'!$C$12,IF(H84='Emission Factors'!$B$13,'Emission Factors'!$C$13,IF(H84='Emission Factors'!$B$14,'Emission Factors'!$C$14,0))))))))))))</f>
        <v>0</v>
      </c>
      <c r="Z84" s="216" t="e">
        <f>IF(AND($G$12&lt;&gt;"",$G$14&lt;&gt;""),$G$12*AL84/T84,IF($I$12="AK",'Grid Emissions'!C63*0.000001,IF($I$12="DC",'Grid Emissions'!C70*0.000001,IF($I$12="HI",'Grid Emissions'!C74*0.000001,IF($I$12="PR",'Grid Emissions'!C102*0.000001,(VLOOKUP($I$12,'Grid Emission Forecast'!$B$4:$AF$52,MATCH(T84,'Grid Emission Forecast'!$B$4:$AF$4,0),FALSE)*0.000001)*(1-($O$12/100)))))))</f>
        <v>#N/A</v>
      </c>
      <c r="AA84" s="216" t="e">
        <f>IF($I$12="AK",'Grid Emissions'!C63*0.000001,IF($I$12="DC",'Grid Emissions'!C70*0.000001,IF($I$12="HI",'Grid Emissions'!C74*0.000001,IF($I$12="PR",'Grid Emissions'!C102*0.000001,(VLOOKUP($I$12,'Grid Emission Forecast'!$B$57:$AF$105,MATCH(T84,'Grid Emission Forecast'!$B$57:$AF$57,0),FALSE)*0.000001)*(1-($O$12/100))))))</f>
        <v>#N/A</v>
      </c>
      <c r="AB84" s="216" t="e">
        <f>IF($K$14=$DF$11,'Emission Factors'!$C$3,IF($K$14=$DF$12,Z84,IF($K$14=$DF$13,AA84,Z84)))</f>
        <v>#N/A</v>
      </c>
      <c r="AC84" s="217">
        <f>IF(I84='Emission Factors'!$B$3,AB84,IF(I84='Emission Factors'!$B$4,'Emission Factors'!$C$4,IF(I84='Emission Factors'!$B$5,'Emission Factors'!$C$5,IF(I84='Emission Factors'!$B$6,'Emission Factors'!$C$6,IF(I84='Emission Factors'!$B$7,'Emission Factors'!$C$7,IF(I84='Emission Factors'!$B$8,'Emission Factors'!$C$8,IF(I84='Emission Factors'!$B$9,'Emission Factors'!$C$9,IF(I84='Emission Factors'!$B$10,'Emission Factors'!$C$10,IF(I84='Emission Factors'!$B$11,'Emission Factors'!$C$11,IF(I84='Emission Factors'!$B$12,'Emission Factors'!$C$12,IF(I84='Emission Factors'!$B$13,'Emission Factors'!$C$13,IF(I84='Emission Factors'!$B$14,'Emission Factors'!$C$14,0))))))))))))</f>
        <v>0</v>
      </c>
      <c r="AD84" s="219" t="str">
        <f t="shared" si="17"/>
        <v/>
      </c>
      <c r="AE84" s="225" t="str">
        <f t="shared" si="10"/>
        <v/>
      </c>
      <c r="AF84" s="222">
        <f t="shared" si="18"/>
        <v>0</v>
      </c>
      <c r="AG84" s="120" t="e">
        <f t="shared" si="19"/>
        <v>#VALUE!</v>
      </c>
      <c r="AH84" s="120" t="e">
        <f t="shared" si="20"/>
        <v>#VALUE!</v>
      </c>
      <c r="AI84" s="120" t="e">
        <f t="shared" si="21"/>
        <v>#VALUE!</v>
      </c>
      <c r="AJ84" s="120" t="e">
        <f t="shared" si="22"/>
        <v>#VALUE!</v>
      </c>
      <c r="AK84" s="120" t="e">
        <f t="shared" si="23"/>
        <v>#VALUE!</v>
      </c>
      <c r="AL84" s="120" t="e">
        <f t="shared" si="24"/>
        <v>#VALUE!</v>
      </c>
      <c r="AM84" s="120" t="str">
        <f>IF('Inputs for Conserved Energy'!AA73&lt;&gt;"",('Inputs for Conserved Energy'!AA73+('Inputs for Avoided CO2'!AF84*'Inputs for Avoided CO2'!AK84)),"")</f>
        <v/>
      </c>
      <c r="AN84" s="190" t="str">
        <f t="shared" si="11"/>
        <v/>
      </c>
      <c r="AO84" s="194" t="str">
        <f>IF('Inputs for Conserved Energy'!AB73&lt;&gt;"",'Inputs for Conserved Energy'!AB73,"")</f>
        <v/>
      </c>
      <c r="AP84" s="190" t="str">
        <f>IF('Inputs for Conserved Energy'!AC73&lt;&gt;"",'Inputs for Conserved Energy'!AC73,"")</f>
        <v/>
      </c>
      <c r="AQ84" s="194" t="str">
        <f>IF('Inputs for Conserved Energy'!AD73&lt;&gt;"",'Inputs for Conserved Energy'!AD73,"")</f>
        <v/>
      </c>
      <c r="AR84" s="190" t="str">
        <f>IF('Inputs for Conserved Energy'!AE73&lt;&gt;"",'Inputs for Conserved Energy'!AE73,"")</f>
        <v/>
      </c>
    </row>
    <row r="85" spans="2:44" x14ac:dyDescent="0.35">
      <c r="B85" s="240"/>
      <c r="C85" s="49"/>
      <c r="D85" s="150" t="str">
        <f t="shared" si="15"/>
        <v/>
      </c>
      <c r="E85" s="167" t="str">
        <f>IF('Inputs for Conserved Energy'!E74&lt;&gt;"",'Inputs for Conserved Energy'!E74,"")</f>
        <v/>
      </c>
      <c r="F85" s="168"/>
      <c r="G85" s="122" t="str">
        <f>IF('Inputs for Conserved Energy'!F74&lt;&gt;"",'Inputs for Conserved Energy'!F74,"")</f>
        <v/>
      </c>
      <c r="H85" s="116" t="str">
        <f>IF('Inputs for Conserved Energy'!G74&lt;&gt;"",'Inputs for Conserved Energy'!G74,"")</f>
        <v/>
      </c>
      <c r="I85" s="123" t="str">
        <f>IF('Inputs for Conserved Energy'!H74&lt;&gt;"",'Inputs for Conserved Energy'!H74,"")</f>
        <v/>
      </c>
      <c r="J85" s="128" t="str">
        <f>IF('Inputs for Conserved Energy'!I74&lt;&gt;"",'Inputs for Conserved Energy'!I74,"")</f>
        <v/>
      </c>
      <c r="K85" s="117" t="str">
        <f>IF('Inputs for Conserved Energy'!J74&lt;&gt;"",'Inputs for Conserved Energy'!J74,"")</f>
        <v/>
      </c>
      <c r="L85" s="129" t="str">
        <f>IF('Inputs for Conserved Energy'!K74&lt;&gt;"",'Inputs for Conserved Energy'!K74,"")</f>
        <v/>
      </c>
      <c r="M85" s="128" t="str">
        <f>IF('Inputs for Conserved Energy'!L74&lt;&gt;"",'Inputs for Conserved Energy'!L74,"")</f>
        <v/>
      </c>
      <c r="N85" s="123" t="str">
        <f>IF('Inputs for Conserved Energy'!M74&lt;&gt;"",'Inputs for Conserved Energy'!M74,"")</f>
        <v/>
      </c>
      <c r="O85" s="133" t="str">
        <f>IF('Inputs for Conserved Energy'!N74&lt;&gt;"",'Inputs for Conserved Energy'!N74,"")</f>
        <v/>
      </c>
      <c r="P85" s="123" t="str">
        <f>IF('Inputs for Conserved Energy'!O74&lt;&gt;"",'Inputs for Conserved Energy'!O74,"")</f>
        <v/>
      </c>
      <c r="Q85" s="122" t="str">
        <f>IF('Inputs for Conserved Energy'!P74&lt;&gt;"",'Inputs for Conserved Energy'!P74,"")</f>
        <v/>
      </c>
      <c r="R85" s="116" t="str">
        <f>IF('Inputs for Conserved Energy'!Q74&lt;&gt;"",'Inputs for Conserved Energy'!Q74,"")</f>
        <v/>
      </c>
      <c r="S85" s="153" t="str">
        <f>IF('Inputs for Conserved Energy'!R74&lt;&gt;"",'Inputs for Conserved Energy'!R74,"")</f>
        <v/>
      </c>
      <c r="T85" s="179" t="str">
        <f>IF('Inputs for Conserved Energy'!S74&lt;&gt;"",'Inputs for Conserved Energy'!S74,"")</f>
        <v/>
      </c>
      <c r="U85" s="138" t="str">
        <f>IF('Inputs for Conserved Energy'!T74&lt;&gt;"",'Inputs for Conserved Energy'!T74,"")</f>
        <v/>
      </c>
      <c r="V85" s="119" t="str">
        <f>IF('Inputs for Conserved Energy'!U74&lt;&gt;"",'Inputs for Conserved Energy'!U74,"")</f>
        <v/>
      </c>
      <c r="W85" s="185" t="str">
        <f t="shared" si="16"/>
        <v/>
      </c>
      <c r="X85" s="214">
        <f>IF(G85='Emission Factors'!$B$3,AB85,IF(G85='Emission Factors'!$B$4,'Emission Factors'!$C$4,IF(G85='Emission Factors'!$B$5,'Emission Factors'!$C$5,IF(G85='Emission Factors'!$B$6,'Emission Factors'!$C$6,IF(G85='Emission Factors'!$B$7,'Emission Factors'!$C$7,IF(G85='Emission Factors'!$B$8,'Emission Factors'!$C$8,IF(G85='Emission Factors'!$B$9,'Emission Factors'!$C$9,IF(G85='Emission Factors'!$B$10,'Emission Factors'!$C$10,IF(G85='Emission Factors'!$B$11,'Emission Factors'!$C$11,IF(G85='Emission Factors'!$B$12,'Emission Factors'!$C$12,IF(G85='Emission Factors'!$B$13,'Emission Factors'!$C$13,IF(G85='Emission Factors'!$B$14,'Emission Factors'!$C$14,0))))))))))))</f>
        <v>0</v>
      </c>
      <c r="Y85" s="216">
        <f>IF(H85='Emission Factors'!$B$3,AB85,IF(H85='Emission Factors'!$B$4,'Emission Factors'!$C$4,IF(H85='Emission Factors'!$B$5,'Emission Factors'!$C$5,IF(H85='Emission Factors'!$B$6,'Emission Factors'!$C$6,IF(H85='Emission Factors'!$B$7,'Emission Factors'!$C$7,IF(H85='Emission Factors'!$B$8,'Emission Factors'!$C$8,IF(H85='Emission Factors'!$B$9,'Emission Factors'!$C$9,IF(H85='Emission Factors'!$B$10,'Emission Factors'!$C$10,IF(H85='Emission Factors'!$B$11,'Emission Factors'!$C$11,IF(H85='Emission Factors'!$B$12,'Emission Factors'!$C$12,IF(H85='Emission Factors'!$B$13,'Emission Factors'!$C$13,IF(H85='Emission Factors'!$B$14,'Emission Factors'!$C$14,0))))))))))))</f>
        <v>0</v>
      </c>
      <c r="Z85" s="216" t="e">
        <f>IF(AND($G$12&lt;&gt;"",$G$14&lt;&gt;""),$G$12*AL85/T85,IF($I$12="AK",'Grid Emissions'!C64*0.000001,IF($I$12="DC",'Grid Emissions'!C71*0.000001,IF($I$12="HI",'Grid Emissions'!C75*0.000001,IF($I$12="PR",'Grid Emissions'!C103*0.000001,(VLOOKUP($I$12,'Grid Emission Forecast'!$B$4:$AF$52,MATCH(T85,'Grid Emission Forecast'!$B$4:$AF$4,0),FALSE)*0.000001)*(1-($O$12/100)))))))</f>
        <v>#N/A</v>
      </c>
      <c r="AA85" s="216" t="e">
        <f>IF($I$12="AK",'Grid Emissions'!C64*0.000001,IF($I$12="DC",'Grid Emissions'!C71*0.000001,IF($I$12="HI",'Grid Emissions'!C75*0.000001,IF($I$12="PR",'Grid Emissions'!C103*0.000001,(VLOOKUP($I$12,'Grid Emission Forecast'!$B$57:$AF$105,MATCH(T85,'Grid Emission Forecast'!$B$57:$AF$57,0),FALSE)*0.000001)*(1-($O$12/100))))))</f>
        <v>#N/A</v>
      </c>
      <c r="AB85" s="216" t="e">
        <f>IF($K$14=$DF$11,'Emission Factors'!$C$3,IF($K$14=$DF$12,Z85,IF($K$14=$DF$13,AA85,Z85)))</f>
        <v>#N/A</v>
      </c>
      <c r="AC85" s="217">
        <f>IF(I85='Emission Factors'!$B$3,AB85,IF(I85='Emission Factors'!$B$4,'Emission Factors'!$C$4,IF(I85='Emission Factors'!$B$5,'Emission Factors'!$C$5,IF(I85='Emission Factors'!$B$6,'Emission Factors'!$C$6,IF(I85='Emission Factors'!$B$7,'Emission Factors'!$C$7,IF(I85='Emission Factors'!$B$8,'Emission Factors'!$C$8,IF(I85='Emission Factors'!$B$9,'Emission Factors'!$C$9,IF(I85='Emission Factors'!$B$10,'Emission Factors'!$C$10,IF(I85='Emission Factors'!$B$11,'Emission Factors'!$C$11,IF(I85='Emission Factors'!$B$12,'Emission Factors'!$C$12,IF(I85='Emission Factors'!$B$13,'Emission Factors'!$C$13,IF(I85='Emission Factors'!$B$14,'Emission Factors'!$C$14,0))))))))))))</f>
        <v>0</v>
      </c>
      <c r="AD85" s="219" t="str">
        <f t="shared" si="17"/>
        <v/>
      </c>
      <c r="AE85" s="225" t="str">
        <f t="shared" si="10"/>
        <v/>
      </c>
      <c r="AF85" s="222">
        <f t="shared" si="18"/>
        <v>0</v>
      </c>
      <c r="AG85" s="120" t="e">
        <f t="shared" si="19"/>
        <v>#VALUE!</v>
      </c>
      <c r="AH85" s="120" t="e">
        <f t="shared" si="20"/>
        <v>#VALUE!</v>
      </c>
      <c r="AI85" s="120" t="e">
        <f t="shared" si="21"/>
        <v>#VALUE!</v>
      </c>
      <c r="AJ85" s="120" t="e">
        <f t="shared" si="22"/>
        <v>#VALUE!</v>
      </c>
      <c r="AK85" s="120" t="e">
        <f t="shared" si="23"/>
        <v>#VALUE!</v>
      </c>
      <c r="AL85" s="120" t="e">
        <f t="shared" si="24"/>
        <v>#VALUE!</v>
      </c>
      <c r="AM85" s="120" t="str">
        <f>IF('Inputs for Conserved Energy'!AA74&lt;&gt;"",('Inputs for Conserved Energy'!AA74+('Inputs for Avoided CO2'!AF85*'Inputs for Avoided CO2'!AK85)),"")</f>
        <v/>
      </c>
      <c r="AN85" s="190" t="str">
        <f t="shared" si="11"/>
        <v/>
      </c>
      <c r="AO85" s="194" t="str">
        <f>IF('Inputs for Conserved Energy'!AB74&lt;&gt;"",'Inputs for Conserved Energy'!AB74,"")</f>
        <v/>
      </c>
      <c r="AP85" s="190" t="str">
        <f>IF('Inputs for Conserved Energy'!AC74&lt;&gt;"",'Inputs for Conserved Energy'!AC74,"")</f>
        <v/>
      </c>
      <c r="AQ85" s="194" t="str">
        <f>IF('Inputs for Conserved Energy'!AD74&lt;&gt;"",'Inputs for Conserved Energy'!AD74,"")</f>
        <v/>
      </c>
      <c r="AR85" s="190" t="str">
        <f>IF('Inputs for Conserved Energy'!AE74&lt;&gt;"",'Inputs for Conserved Energy'!AE74,"")</f>
        <v/>
      </c>
    </row>
    <row r="86" spans="2:44" x14ac:dyDescent="0.35">
      <c r="B86" s="240"/>
      <c r="C86" s="49"/>
      <c r="D86" s="150" t="str">
        <f t="shared" si="15"/>
        <v/>
      </c>
      <c r="E86" s="167" t="str">
        <f>IF('Inputs for Conserved Energy'!E75&lt;&gt;"",'Inputs for Conserved Energy'!E75,"")</f>
        <v/>
      </c>
      <c r="F86" s="168"/>
      <c r="G86" s="122" t="str">
        <f>IF('Inputs for Conserved Energy'!F75&lt;&gt;"",'Inputs for Conserved Energy'!F75,"")</f>
        <v/>
      </c>
      <c r="H86" s="116" t="str">
        <f>IF('Inputs for Conserved Energy'!G75&lt;&gt;"",'Inputs for Conserved Energy'!G75,"")</f>
        <v/>
      </c>
      <c r="I86" s="123" t="str">
        <f>IF('Inputs for Conserved Energy'!H75&lt;&gt;"",'Inputs for Conserved Energy'!H75,"")</f>
        <v/>
      </c>
      <c r="J86" s="128" t="str">
        <f>IF('Inputs for Conserved Energy'!I75&lt;&gt;"",'Inputs for Conserved Energy'!I75,"")</f>
        <v/>
      </c>
      <c r="K86" s="117" t="str">
        <f>IF('Inputs for Conserved Energy'!J75&lt;&gt;"",'Inputs for Conserved Energy'!J75,"")</f>
        <v/>
      </c>
      <c r="L86" s="129" t="str">
        <f>IF('Inputs for Conserved Energy'!K75&lt;&gt;"",'Inputs for Conserved Energy'!K75,"")</f>
        <v/>
      </c>
      <c r="M86" s="128" t="str">
        <f>IF('Inputs for Conserved Energy'!L75&lt;&gt;"",'Inputs for Conserved Energy'!L75,"")</f>
        <v/>
      </c>
      <c r="N86" s="123" t="str">
        <f>IF('Inputs for Conserved Energy'!M75&lt;&gt;"",'Inputs for Conserved Energy'!M75,"")</f>
        <v/>
      </c>
      <c r="O86" s="133" t="str">
        <f>IF('Inputs for Conserved Energy'!N75&lt;&gt;"",'Inputs for Conserved Energy'!N75,"")</f>
        <v/>
      </c>
      <c r="P86" s="123" t="str">
        <f>IF('Inputs for Conserved Energy'!O75&lt;&gt;"",'Inputs for Conserved Energy'!O75,"")</f>
        <v/>
      </c>
      <c r="Q86" s="122" t="str">
        <f>IF('Inputs for Conserved Energy'!P75&lt;&gt;"",'Inputs for Conserved Energy'!P75,"")</f>
        <v/>
      </c>
      <c r="R86" s="116" t="str">
        <f>IF('Inputs for Conserved Energy'!Q75&lt;&gt;"",'Inputs for Conserved Energy'!Q75,"")</f>
        <v/>
      </c>
      <c r="S86" s="153" t="str">
        <f>IF('Inputs for Conserved Energy'!R75&lt;&gt;"",'Inputs for Conserved Energy'!R75,"")</f>
        <v/>
      </c>
      <c r="T86" s="179" t="str">
        <f>IF('Inputs for Conserved Energy'!S75&lt;&gt;"",'Inputs for Conserved Energy'!S75,"")</f>
        <v/>
      </c>
      <c r="U86" s="138" t="str">
        <f>IF('Inputs for Conserved Energy'!T75&lt;&gt;"",'Inputs for Conserved Energy'!T75,"")</f>
        <v/>
      </c>
      <c r="V86" s="119" t="str">
        <f>IF('Inputs for Conserved Energy'!U75&lt;&gt;"",'Inputs for Conserved Energy'!U75,"")</f>
        <v/>
      </c>
      <c r="W86" s="185" t="str">
        <f t="shared" si="16"/>
        <v/>
      </c>
      <c r="X86" s="214">
        <f>IF(G86='Emission Factors'!$B$3,AB86,IF(G86='Emission Factors'!$B$4,'Emission Factors'!$C$4,IF(G86='Emission Factors'!$B$5,'Emission Factors'!$C$5,IF(G86='Emission Factors'!$B$6,'Emission Factors'!$C$6,IF(G86='Emission Factors'!$B$7,'Emission Factors'!$C$7,IF(G86='Emission Factors'!$B$8,'Emission Factors'!$C$8,IF(G86='Emission Factors'!$B$9,'Emission Factors'!$C$9,IF(G86='Emission Factors'!$B$10,'Emission Factors'!$C$10,IF(G86='Emission Factors'!$B$11,'Emission Factors'!$C$11,IF(G86='Emission Factors'!$B$12,'Emission Factors'!$C$12,IF(G86='Emission Factors'!$B$13,'Emission Factors'!$C$13,IF(G86='Emission Factors'!$B$14,'Emission Factors'!$C$14,0))))))))))))</f>
        <v>0</v>
      </c>
      <c r="Y86" s="216">
        <f>IF(H86='Emission Factors'!$B$3,AB86,IF(H86='Emission Factors'!$B$4,'Emission Factors'!$C$4,IF(H86='Emission Factors'!$B$5,'Emission Factors'!$C$5,IF(H86='Emission Factors'!$B$6,'Emission Factors'!$C$6,IF(H86='Emission Factors'!$B$7,'Emission Factors'!$C$7,IF(H86='Emission Factors'!$B$8,'Emission Factors'!$C$8,IF(H86='Emission Factors'!$B$9,'Emission Factors'!$C$9,IF(H86='Emission Factors'!$B$10,'Emission Factors'!$C$10,IF(H86='Emission Factors'!$B$11,'Emission Factors'!$C$11,IF(H86='Emission Factors'!$B$12,'Emission Factors'!$C$12,IF(H86='Emission Factors'!$B$13,'Emission Factors'!$C$13,IF(H86='Emission Factors'!$B$14,'Emission Factors'!$C$14,0))))))))))))</f>
        <v>0</v>
      </c>
      <c r="Z86" s="216" t="e">
        <f>IF(AND($G$12&lt;&gt;"",$G$14&lt;&gt;""),$G$12*AL86/T86,IF($I$12="AK",'Grid Emissions'!C65*0.000001,IF($I$12="DC",'Grid Emissions'!C72*0.000001,IF($I$12="HI",'Grid Emissions'!C76*0.000001,IF($I$12="PR",'Grid Emissions'!C104*0.000001,(VLOOKUP($I$12,'Grid Emission Forecast'!$B$4:$AF$52,MATCH(T86,'Grid Emission Forecast'!$B$4:$AF$4,0),FALSE)*0.000001)*(1-($O$12/100)))))))</f>
        <v>#N/A</v>
      </c>
      <c r="AA86" s="216" t="e">
        <f>IF($I$12="AK",'Grid Emissions'!C65*0.000001,IF($I$12="DC",'Grid Emissions'!C72*0.000001,IF($I$12="HI",'Grid Emissions'!C76*0.000001,IF($I$12="PR",'Grid Emissions'!C104*0.000001,(VLOOKUP($I$12,'Grid Emission Forecast'!$B$57:$AF$105,MATCH(T86,'Grid Emission Forecast'!$B$57:$AF$57,0),FALSE)*0.000001)*(1-($O$12/100))))))</f>
        <v>#N/A</v>
      </c>
      <c r="AB86" s="216" t="e">
        <f>IF($K$14=$DF$11,'Emission Factors'!$C$3,IF($K$14=$DF$12,Z86,IF($K$14=$DF$13,AA86,Z86)))</f>
        <v>#N/A</v>
      </c>
      <c r="AC86" s="217">
        <f>IF(I86='Emission Factors'!$B$3,AB86,IF(I86='Emission Factors'!$B$4,'Emission Factors'!$C$4,IF(I86='Emission Factors'!$B$5,'Emission Factors'!$C$5,IF(I86='Emission Factors'!$B$6,'Emission Factors'!$C$6,IF(I86='Emission Factors'!$B$7,'Emission Factors'!$C$7,IF(I86='Emission Factors'!$B$8,'Emission Factors'!$C$8,IF(I86='Emission Factors'!$B$9,'Emission Factors'!$C$9,IF(I86='Emission Factors'!$B$10,'Emission Factors'!$C$10,IF(I86='Emission Factors'!$B$11,'Emission Factors'!$C$11,IF(I86='Emission Factors'!$B$12,'Emission Factors'!$C$12,IF(I86='Emission Factors'!$B$13,'Emission Factors'!$C$13,IF(I86='Emission Factors'!$B$14,'Emission Factors'!$C$14,0))))))))))))</f>
        <v>0</v>
      </c>
      <c r="AD86" s="219" t="str">
        <f t="shared" si="17"/>
        <v/>
      </c>
      <c r="AE86" s="225" t="str">
        <f t="shared" si="10"/>
        <v/>
      </c>
      <c r="AF86" s="222">
        <f t="shared" si="18"/>
        <v>0</v>
      </c>
      <c r="AG86" s="120" t="e">
        <f t="shared" si="19"/>
        <v>#VALUE!</v>
      </c>
      <c r="AH86" s="120" t="e">
        <f t="shared" si="20"/>
        <v>#VALUE!</v>
      </c>
      <c r="AI86" s="120" t="e">
        <f t="shared" si="21"/>
        <v>#VALUE!</v>
      </c>
      <c r="AJ86" s="120" t="e">
        <f t="shared" si="22"/>
        <v>#VALUE!</v>
      </c>
      <c r="AK86" s="120" t="e">
        <f t="shared" si="23"/>
        <v>#VALUE!</v>
      </c>
      <c r="AL86" s="120" t="e">
        <f t="shared" si="24"/>
        <v>#VALUE!</v>
      </c>
      <c r="AM86" s="120" t="str">
        <f>IF('Inputs for Conserved Energy'!AA75&lt;&gt;"",('Inputs for Conserved Energy'!AA75+('Inputs for Avoided CO2'!AF86*'Inputs for Avoided CO2'!AK86)),"")</f>
        <v/>
      </c>
      <c r="AN86" s="190" t="str">
        <f t="shared" si="11"/>
        <v/>
      </c>
      <c r="AO86" s="194" t="str">
        <f>IF('Inputs for Conserved Energy'!AB75&lt;&gt;"",'Inputs for Conserved Energy'!AB75,"")</f>
        <v/>
      </c>
      <c r="AP86" s="190" t="str">
        <f>IF('Inputs for Conserved Energy'!AC75&lt;&gt;"",'Inputs for Conserved Energy'!AC75,"")</f>
        <v/>
      </c>
      <c r="AQ86" s="194" t="str">
        <f>IF('Inputs for Conserved Energy'!AD75&lt;&gt;"",'Inputs for Conserved Energy'!AD75,"")</f>
        <v/>
      </c>
      <c r="AR86" s="190" t="str">
        <f>IF('Inputs for Conserved Energy'!AE75&lt;&gt;"",'Inputs for Conserved Energy'!AE75,"")</f>
        <v/>
      </c>
    </row>
    <row r="87" spans="2:44" ht="15" thickBot="1" x14ac:dyDescent="0.4">
      <c r="B87" s="240"/>
      <c r="C87" s="49"/>
      <c r="D87" s="151" t="str">
        <f t="shared" si="15"/>
        <v/>
      </c>
      <c r="E87" s="169" t="str">
        <f>IF('Inputs for Conserved Energy'!E76&lt;&gt;"",'Inputs for Conserved Energy'!E76,"")</f>
        <v/>
      </c>
      <c r="F87" s="170"/>
      <c r="G87" s="124" t="str">
        <f>IF('Inputs for Conserved Energy'!F76&lt;&gt;"",'Inputs for Conserved Energy'!F76,"")</f>
        <v/>
      </c>
      <c r="H87" s="125" t="str">
        <f>IF('Inputs for Conserved Energy'!G76&lt;&gt;"",'Inputs for Conserved Energy'!G76,"")</f>
        <v/>
      </c>
      <c r="I87" s="126" t="str">
        <f>IF('Inputs for Conserved Energy'!H76&lt;&gt;"",'Inputs for Conserved Energy'!H76,"")</f>
        <v/>
      </c>
      <c r="J87" s="130" t="str">
        <f>IF('Inputs for Conserved Energy'!I76&lt;&gt;"",'Inputs for Conserved Energy'!I76,"")</f>
        <v/>
      </c>
      <c r="K87" s="131" t="str">
        <f>IF('Inputs for Conserved Energy'!J76&lt;&gt;"",'Inputs for Conserved Energy'!J76,"")</f>
        <v/>
      </c>
      <c r="L87" s="132" t="str">
        <f>IF('Inputs for Conserved Energy'!K76&lt;&gt;"",'Inputs for Conserved Energy'!K76,"")</f>
        <v/>
      </c>
      <c r="M87" s="130" t="str">
        <f>IF('Inputs for Conserved Energy'!L76&lt;&gt;"",'Inputs for Conserved Energy'!L76,"")</f>
        <v/>
      </c>
      <c r="N87" s="126" t="str">
        <f>IF('Inputs for Conserved Energy'!M76&lt;&gt;"",'Inputs for Conserved Energy'!M76,"")</f>
        <v/>
      </c>
      <c r="O87" s="134" t="str">
        <f>IF('Inputs for Conserved Energy'!N76&lt;&gt;"",'Inputs for Conserved Energy'!N76,"")</f>
        <v/>
      </c>
      <c r="P87" s="126" t="str">
        <f>IF('Inputs for Conserved Energy'!O76&lt;&gt;"",'Inputs for Conserved Energy'!O76,"")</f>
        <v/>
      </c>
      <c r="Q87" s="124" t="str">
        <f>IF('Inputs for Conserved Energy'!P76&lt;&gt;"",'Inputs for Conserved Energy'!P76,"")</f>
        <v/>
      </c>
      <c r="R87" s="125" t="str">
        <f>IF('Inputs for Conserved Energy'!Q76&lt;&gt;"",'Inputs for Conserved Energy'!Q76,"")</f>
        <v/>
      </c>
      <c r="S87" s="180" t="str">
        <f>IF('Inputs for Conserved Energy'!R76&lt;&gt;"",'Inputs for Conserved Energy'!R76,"")</f>
        <v/>
      </c>
      <c r="T87" s="181" t="str">
        <f>IF('Inputs for Conserved Energy'!S76&lt;&gt;"",'Inputs for Conserved Energy'!S76,"")</f>
        <v/>
      </c>
      <c r="U87" s="140" t="str">
        <f>IF('Inputs for Conserved Energy'!T76&lt;&gt;"",'Inputs for Conserved Energy'!T76,"")</f>
        <v/>
      </c>
      <c r="V87" s="186" t="str">
        <f>IF('Inputs for Conserved Energy'!U76&lt;&gt;"",'Inputs for Conserved Energy'!U76,"")</f>
        <v/>
      </c>
      <c r="W87" s="187" t="str">
        <f t="shared" si="16"/>
        <v/>
      </c>
      <c r="X87" s="214">
        <f>IF(G87='Emission Factors'!$B$3,AB87,IF(G87='Emission Factors'!$B$4,'Emission Factors'!$C$4,IF(G87='Emission Factors'!$B$5,'Emission Factors'!$C$5,IF(G87='Emission Factors'!$B$6,'Emission Factors'!$C$6,IF(G87='Emission Factors'!$B$7,'Emission Factors'!$C$7,IF(G87='Emission Factors'!$B$8,'Emission Factors'!$C$8,IF(G87='Emission Factors'!$B$9,'Emission Factors'!$C$9,IF(G87='Emission Factors'!$B$10,'Emission Factors'!$C$10,IF(G87='Emission Factors'!$B$11,'Emission Factors'!$C$11,IF(G87='Emission Factors'!$B$12,'Emission Factors'!$C$12,IF(G87='Emission Factors'!$B$13,'Emission Factors'!$C$13,IF(G87='Emission Factors'!$B$14,'Emission Factors'!$C$14,0))))))))))))</f>
        <v>0</v>
      </c>
      <c r="Y87" s="216">
        <f>IF(H87='Emission Factors'!$B$3,AB87,IF(H87='Emission Factors'!$B$4,'Emission Factors'!$C$4,IF(H87='Emission Factors'!$B$5,'Emission Factors'!$C$5,IF(H87='Emission Factors'!$B$6,'Emission Factors'!$C$6,IF(H87='Emission Factors'!$B$7,'Emission Factors'!$C$7,IF(H87='Emission Factors'!$B$8,'Emission Factors'!$C$8,IF(H87='Emission Factors'!$B$9,'Emission Factors'!$C$9,IF(H87='Emission Factors'!$B$10,'Emission Factors'!$C$10,IF(H87='Emission Factors'!$B$11,'Emission Factors'!$C$11,IF(H87='Emission Factors'!$B$12,'Emission Factors'!$C$12,IF(H87='Emission Factors'!$B$13,'Emission Factors'!$C$13,IF(H87='Emission Factors'!$B$14,'Emission Factors'!$C$14,0))))))))))))</f>
        <v>0</v>
      </c>
      <c r="Z87" s="216" t="e">
        <f>IF(AND($G$12&lt;&gt;"",$G$14&lt;&gt;""),$G$12*AL87/T87,IF($I$12="AK",'Grid Emissions'!C66*0.000001,IF($I$12="DC",'Grid Emissions'!C73*0.000001,IF($I$12="HI",'Grid Emissions'!C77*0.000001,IF($I$12="PR",'Grid Emissions'!C105*0.000001,(VLOOKUP($I$12,'Grid Emission Forecast'!$B$4:$AF$52,MATCH(T87,'Grid Emission Forecast'!$B$4:$AF$4,0),FALSE)*0.000001)*(1-($O$12/100)))))))</f>
        <v>#N/A</v>
      </c>
      <c r="AA87" s="216" t="e">
        <f>IF($I$12="AK",'Grid Emissions'!C66*0.000001,IF($I$12="DC",'Grid Emissions'!C73*0.000001,IF($I$12="HI",'Grid Emissions'!C77*0.000001,IF($I$12="PR",'Grid Emissions'!C105*0.000001,(VLOOKUP($I$12,'Grid Emission Forecast'!$B$57:$AF$105,MATCH(T87,'Grid Emission Forecast'!$B$57:$AF$57,0),FALSE)*0.000001)*(1-($O$12/100))))))</f>
        <v>#N/A</v>
      </c>
      <c r="AB87" s="216" t="e">
        <f>IF($K$14=$DF$11,'Emission Factors'!$C$3,IF($K$14=$DF$12,Z87,IF($K$14=$DF$13,AA87,Z87)))</f>
        <v>#N/A</v>
      </c>
      <c r="AC87" s="217">
        <f>IF(I87='Emission Factors'!$B$3,AB87,IF(I87='Emission Factors'!$B$4,'Emission Factors'!$C$4,IF(I87='Emission Factors'!$B$5,'Emission Factors'!$C$5,IF(I87='Emission Factors'!$B$6,'Emission Factors'!$C$6,IF(I87='Emission Factors'!$B$7,'Emission Factors'!$C$7,IF(I87='Emission Factors'!$B$8,'Emission Factors'!$C$8,IF(I87='Emission Factors'!$B$9,'Emission Factors'!$C$9,IF(I87='Emission Factors'!$B$10,'Emission Factors'!$C$10,IF(I87='Emission Factors'!$B$11,'Emission Factors'!$C$11,IF(I87='Emission Factors'!$B$12,'Emission Factors'!$C$12,IF(I87='Emission Factors'!$B$13,'Emission Factors'!$C$13,IF(I87='Emission Factors'!$B$14,'Emission Factors'!$C$14,0))))))))))))</f>
        <v>0</v>
      </c>
      <c r="AD87" s="220" t="str">
        <f t="shared" si="17"/>
        <v/>
      </c>
      <c r="AE87" s="226" t="str">
        <f t="shared" si="10"/>
        <v/>
      </c>
      <c r="AF87" s="223">
        <f t="shared" si="18"/>
        <v>0</v>
      </c>
      <c r="AG87" s="191" t="e">
        <f t="shared" si="19"/>
        <v>#VALUE!</v>
      </c>
      <c r="AH87" s="191" t="e">
        <f t="shared" si="20"/>
        <v>#VALUE!</v>
      </c>
      <c r="AI87" s="191" t="e">
        <f t="shared" si="21"/>
        <v>#VALUE!</v>
      </c>
      <c r="AJ87" s="191" t="e">
        <f t="shared" si="22"/>
        <v>#VALUE!</v>
      </c>
      <c r="AK87" s="191" t="e">
        <f t="shared" si="23"/>
        <v>#VALUE!</v>
      </c>
      <c r="AL87" s="191" t="e">
        <f t="shared" si="24"/>
        <v>#VALUE!</v>
      </c>
      <c r="AM87" s="191" t="str">
        <f>IF('Inputs for Conserved Energy'!AA76&lt;&gt;"",('Inputs for Conserved Energy'!AA76+('Inputs for Avoided CO2'!AF87*'Inputs for Avoided CO2'!AK87)),"")</f>
        <v/>
      </c>
      <c r="AN87" s="192" t="str">
        <f t="shared" si="11"/>
        <v/>
      </c>
      <c r="AO87" s="195" t="str">
        <f>IF('Inputs for Conserved Energy'!AB76&lt;&gt;"",'Inputs for Conserved Energy'!AB76,"")</f>
        <v/>
      </c>
      <c r="AP87" s="192" t="str">
        <f>IF('Inputs for Conserved Energy'!AC76&lt;&gt;"",'Inputs for Conserved Energy'!AC76,"")</f>
        <v/>
      </c>
      <c r="AQ87" s="195" t="str">
        <f>IF('Inputs for Conserved Energy'!AD76&lt;&gt;"",'Inputs for Conserved Energy'!AD76,"")</f>
        <v/>
      </c>
      <c r="AR87" s="192" t="str">
        <f>IF('Inputs for Conserved Energy'!AE76&lt;&gt;"",'Inputs for Conserved Energy'!AE76,"")</f>
        <v/>
      </c>
    </row>
  </sheetData>
  <mergeCells count="30">
    <mergeCell ref="F7:P7"/>
    <mergeCell ref="F8:G8"/>
    <mergeCell ref="I8:P8"/>
    <mergeCell ref="F9:G9"/>
    <mergeCell ref="I9:P9"/>
    <mergeCell ref="B25:B87"/>
    <mergeCell ref="E18:W19"/>
    <mergeCell ref="E20:F21"/>
    <mergeCell ref="G20:I21"/>
    <mergeCell ref="M20:N21"/>
    <mergeCell ref="O20:P21"/>
    <mergeCell ref="Q20:T21"/>
    <mergeCell ref="U20:W21"/>
    <mergeCell ref="J20:L21"/>
    <mergeCell ref="D3:E3"/>
    <mergeCell ref="D2:E2"/>
    <mergeCell ref="D5:E5"/>
    <mergeCell ref="M14:N14"/>
    <mergeCell ref="B11:B17"/>
    <mergeCell ref="N11:O11"/>
    <mergeCell ref="K14:L14"/>
    <mergeCell ref="I14:J14"/>
    <mergeCell ref="D4:E4"/>
    <mergeCell ref="F10:G10"/>
    <mergeCell ref="F11:G11"/>
    <mergeCell ref="K11:L11"/>
    <mergeCell ref="K12:L12"/>
    <mergeCell ref="I11:J11"/>
    <mergeCell ref="I12:J12"/>
    <mergeCell ref="I10:L10"/>
  </mergeCells>
  <conditionalFormatting sqref="J25:J87">
    <cfRule type="expression" dxfId="9" priority="9">
      <formula>AND(OR(G25&lt;&gt;"", H25&lt;&gt;""), ISERROR(FIND("Electricity", G25)), ISERROR(FIND("Electricity", H25)))</formula>
    </cfRule>
  </conditionalFormatting>
  <conditionalFormatting sqref="K25:K87">
    <cfRule type="expression" dxfId="8" priority="8">
      <formula>AND(G25&lt;&gt;"", G25="Electricity")</formula>
    </cfRule>
  </conditionalFormatting>
  <conditionalFormatting sqref="L25:L87">
    <cfRule type="expression" dxfId="7" priority="10">
      <formula>AND(G25&lt;&gt;"", OR(H25="", H25="Electricity"))</formula>
    </cfRule>
  </conditionalFormatting>
  <conditionalFormatting sqref="M25:M87">
    <cfRule type="expression" dxfId="6" priority="7">
      <formula>AND(G25&lt;&gt;"", I25="")</formula>
    </cfRule>
  </conditionalFormatting>
  <conditionalFormatting sqref="N25:N87">
    <cfRule type="expression" dxfId="5" priority="6">
      <formula>AND(G25&lt;&gt;"", I25="")</formula>
    </cfRule>
  </conditionalFormatting>
  <conditionalFormatting sqref="O25:O87">
    <cfRule type="expression" dxfId="4" priority="5">
      <formula>AND(OR(G25&lt;&gt;"", H25&lt;&gt;""), ISERROR(FIND("Electricity", G25)), ISERROR(FIND("Electricity", H25)))</formula>
    </cfRule>
  </conditionalFormatting>
  <conditionalFormatting sqref="P25:P87">
    <cfRule type="expression" dxfId="3" priority="4">
      <formula>AND(G25&lt;&gt;"", G25="Electricity", OR(H25="", H25="Electricity"))</formula>
    </cfRule>
  </conditionalFormatting>
  <conditionalFormatting sqref="U25:U87">
    <cfRule type="expression" dxfId="2" priority="3">
      <formula>AND(OR(G25&lt;&gt;"", H25&lt;&gt;""), ISERROR(FIND("Electricity", G25)), ISERROR(FIND("Electricity", H25)), ISERROR(FIND("Electricity",I25)))</formula>
    </cfRule>
  </conditionalFormatting>
  <conditionalFormatting sqref="V25:V87">
    <cfRule type="expression" dxfId="1" priority="2">
      <formula>AND(G25&lt;&gt;"", G25="Electricity", OR(H25="", H25="Electricity"))</formula>
    </cfRule>
  </conditionalFormatting>
  <conditionalFormatting sqref="W25:W87">
    <cfRule type="expression" dxfId="0" priority="13">
      <formula>AND(G25&lt;&gt;"", OR($I$16="", $I$16=0))</formula>
    </cfRule>
  </conditionalFormatting>
  <dataValidations count="1">
    <dataValidation type="list" allowBlank="1" showInputMessage="1" showErrorMessage="1" sqref="K14" xr:uid="{8027697F-974F-4796-879C-8A8F2FD030FD}">
      <formula1>$DF$11:$DF$13</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6F0E9D3-0422-4BEF-BE00-CA465C7B6487}">
          <x14:formula1>
            <xm:f>'Summarized Recommendations'!$C$7:$C$10</xm:f>
          </x14:formula1>
          <xm:sqref>F25:F87</xm:sqref>
        </x14:dataValidation>
        <x14:dataValidation type="list" allowBlank="1" showInputMessage="1" showErrorMessage="1" xr:uid="{535217BB-9599-4C86-B3E5-654F5A0DD490}">
          <x14:formula1>
            <xm:f>'Grid Emissions'!$C$3:$L$3</xm:f>
          </x14:formula1>
          <xm:sqref>K12</xm:sqref>
        </x14:dataValidation>
        <x14:dataValidation type="list" allowBlank="1" showInputMessage="1" showErrorMessage="1" xr:uid="{4ED14CF1-8473-4DD0-890A-A6EAC5381DB4}">
          <x14:formula1>
            <xm:f>'Grid Emissions'!$B$4:$B$51</xm:f>
          </x14:formula1>
          <xm:sqref>I12</xm:sqref>
        </x14:dataValidation>
        <x14:dataValidation type="list" allowBlank="1" showInputMessage="1" showErrorMessage="1" xr:uid="{9E04082C-0D51-4BA7-8C5F-CF15D41723CC}">
          <x14:formula1>
            <xm:f>'Emission Factors'!$B$3:$B$14</xm:f>
          </x14:formula1>
          <xm:sqref>G25:I87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DF65-F040-4837-927C-511B22AC3ECB}">
  <sheetPr codeName="Sheet7"/>
  <dimension ref="B2:D18"/>
  <sheetViews>
    <sheetView workbookViewId="0">
      <selection activeCell="C12" sqref="C12"/>
    </sheetView>
  </sheetViews>
  <sheetFormatPr defaultRowHeight="14.5" x14ac:dyDescent="0.35"/>
  <cols>
    <col min="2" max="2" width="44.54296875" customWidth="1"/>
    <col min="3" max="3" width="11.7265625" bestFit="1" customWidth="1"/>
    <col min="4" max="4" width="54.1796875" bestFit="1" customWidth="1"/>
  </cols>
  <sheetData>
    <row r="2" spans="2:4" ht="15" thickBot="1" x14ac:dyDescent="0.4">
      <c r="B2" s="42" t="s">
        <v>5</v>
      </c>
      <c r="C2" s="43" t="s">
        <v>6</v>
      </c>
      <c r="D2" s="44" t="s">
        <v>156</v>
      </c>
    </row>
    <row r="3" spans="2:4" ht="16.5" x14ac:dyDescent="0.45">
      <c r="B3" s="31" t="s">
        <v>7</v>
      </c>
      <c r="C3" s="32">
        <f>IF('Inputs for Avoided CO2'!G12&lt;&gt;"",'Inputs for Avoided CO2'!G12,(VLOOKUP('Inputs for Avoided CO2'!I12,'Grid Emissions'!B4:L55,MATCH('Inputs for Avoided CO2'!K12,'Grid Emissions'!B3:L3,0),FALSE)*0.000001)*(1-('Inputs for Avoided CO2'!O12/100)))</f>
        <v>1.8106328132087453E-4</v>
      </c>
      <c r="D3" s="33" t="s">
        <v>140</v>
      </c>
    </row>
    <row r="4" spans="2:4" ht="16.5" x14ac:dyDescent="0.45">
      <c r="B4" s="34" t="s">
        <v>8</v>
      </c>
      <c r="C4" s="35">
        <f>116.65/2205</f>
        <v>5.2902494331065759E-2</v>
      </c>
      <c r="D4" s="36" t="s">
        <v>141</v>
      </c>
    </row>
    <row r="5" spans="2:4" ht="16.5" x14ac:dyDescent="0.45">
      <c r="B5" s="34" t="s">
        <v>136</v>
      </c>
      <c r="C5" s="35">
        <v>7.0660000000000001E-2</v>
      </c>
      <c r="D5" s="36" t="s">
        <v>141</v>
      </c>
    </row>
    <row r="6" spans="2:4" ht="16.5" x14ac:dyDescent="0.45">
      <c r="B6" s="34" t="s">
        <v>137</v>
      </c>
      <c r="C6" s="35">
        <v>7.4139999999999998E-2</v>
      </c>
      <c r="D6" s="36" t="s">
        <v>141</v>
      </c>
    </row>
    <row r="7" spans="2:4" ht="16.5" x14ac:dyDescent="0.45">
      <c r="B7" s="34" t="s">
        <v>164</v>
      </c>
      <c r="C7" s="35">
        <v>0</v>
      </c>
      <c r="D7" s="36" t="s">
        <v>141</v>
      </c>
    </row>
    <row r="8" spans="2:4" ht="16.5" x14ac:dyDescent="0.45">
      <c r="B8" s="34" t="s">
        <v>9</v>
      </c>
      <c r="C8" s="35">
        <f>138.63/2205</f>
        <v>6.2870748299319726E-2</v>
      </c>
      <c r="D8" s="36" t="s">
        <v>141</v>
      </c>
    </row>
    <row r="9" spans="2:4" ht="16.5" x14ac:dyDescent="0.45">
      <c r="B9" s="34" t="s">
        <v>10</v>
      </c>
      <c r="C9" s="35">
        <f>225.13/2205</f>
        <v>0.10209977324263038</v>
      </c>
      <c r="D9" s="36" t="s">
        <v>141</v>
      </c>
    </row>
    <row r="10" spans="2:4" ht="16.5" x14ac:dyDescent="0.45">
      <c r="B10" s="34" t="s">
        <v>11</v>
      </c>
      <c r="C10" s="35">
        <f>163.45/2205</f>
        <v>7.4126984126984125E-2</v>
      </c>
      <c r="D10" s="36" t="s">
        <v>141</v>
      </c>
    </row>
    <row r="11" spans="2:4" ht="16.5" x14ac:dyDescent="0.45">
      <c r="B11" s="34" t="s">
        <v>12</v>
      </c>
      <c r="C11" s="35">
        <v>9.6100000000000005E-2</v>
      </c>
      <c r="D11" s="36" t="s">
        <v>141</v>
      </c>
    </row>
    <row r="12" spans="2:4" ht="16.5" x14ac:dyDescent="0.45">
      <c r="B12" s="34" t="s">
        <v>170</v>
      </c>
      <c r="C12" s="35">
        <v>0</v>
      </c>
      <c r="D12" s="36" t="s">
        <v>141</v>
      </c>
    </row>
    <row r="13" spans="2:4" ht="16.5" x14ac:dyDescent="0.45">
      <c r="B13" s="34" t="s">
        <v>171</v>
      </c>
      <c r="C13" s="35">
        <v>0</v>
      </c>
      <c r="D13" s="36" t="s">
        <v>141</v>
      </c>
    </row>
    <row r="14" spans="2:4" ht="17" thickBot="1" x14ac:dyDescent="0.5">
      <c r="B14" s="34" t="s">
        <v>172</v>
      </c>
      <c r="C14" s="35">
        <v>0</v>
      </c>
      <c r="D14" s="36" t="s">
        <v>141</v>
      </c>
    </row>
    <row r="15" spans="2:4" ht="15" thickBot="1" x14ac:dyDescent="0.4">
      <c r="B15" s="292" t="s">
        <v>139</v>
      </c>
      <c r="C15" s="293"/>
      <c r="D15" s="294"/>
    </row>
    <row r="18" spans="2:2" x14ac:dyDescent="0.35">
      <c r="B18" s="50" t="s">
        <v>165</v>
      </c>
    </row>
  </sheetData>
  <mergeCells count="1">
    <mergeCell ref="B15:D1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4DBC3-7992-4AD1-B145-D6D0B33DDA99}">
  <sheetPr codeName="Sheet2"/>
  <dimension ref="B2:H10"/>
  <sheetViews>
    <sheetView topLeftCell="A4" zoomScaleNormal="100" workbookViewId="0">
      <selection activeCell="C4" sqref="C4:F4"/>
    </sheetView>
  </sheetViews>
  <sheetFormatPr defaultRowHeight="14.5" x14ac:dyDescent="0.35"/>
  <cols>
    <col min="2" max="2" width="11.26953125" customWidth="1"/>
    <col min="3" max="3" width="30.7265625" customWidth="1"/>
  </cols>
  <sheetData>
    <row r="2" spans="2:8" ht="29.5" thickBot="1" x14ac:dyDescent="0.4">
      <c r="B2" s="14" t="s">
        <v>2</v>
      </c>
      <c r="C2" s="16" t="s">
        <v>71</v>
      </c>
    </row>
    <row r="3" spans="2:8" ht="15" thickBot="1" x14ac:dyDescent="0.4"/>
    <row r="4" spans="2:8" ht="79.150000000000006" customHeight="1" thickBot="1" x14ac:dyDescent="0.4">
      <c r="B4" s="1"/>
      <c r="C4" s="20" t="str">
        <f>'Inputs for Avoided CO2'!E22</f>
        <v>Assessment Recommendation</v>
      </c>
      <c r="D4" s="54" t="s">
        <v>34</v>
      </c>
      <c r="E4" s="20" t="s">
        <v>149</v>
      </c>
      <c r="F4" s="20" t="s">
        <v>150</v>
      </c>
      <c r="H4">
        <v>0</v>
      </c>
    </row>
    <row r="5" spans="2:8" ht="30" customHeight="1" x14ac:dyDescent="0.35">
      <c r="B5" s="2"/>
      <c r="C5" s="6"/>
      <c r="D5" s="3" t="s">
        <v>48</v>
      </c>
      <c r="E5" s="3" t="s">
        <v>49</v>
      </c>
    </row>
    <row r="6" spans="2:8" ht="30" customHeight="1" x14ac:dyDescent="0.35">
      <c r="B6" s="2"/>
      <c r="C6" s="6"/>
      <c r="D6" s="3"/>
      <c r="E6" s="3"/>
    </row>
    <row r="7" spans="2:8" ht="30" customHeight="1" x14ac:dyDescent="0.35">
      <c r="B7" s="7">
        <v>1</v>
      </c>
      <c r="C7" s="4" t="s">
        <v>64</v>
      </c>
      <c r="D7" s="4">
        <f>IF(SUMIF('Inputs for Avoided CO2'!$F$25:$F$87,$C7,'Inputs for Avoided CO2'!AD$25:AD$87)=0,"0",SUMIF('Inputs for Avoided CO2'!$F$25:$F$87,$C7,'Inputs for Avoided CO2'!AD$25:AD$87))</f>
        <v>-29672.539754106612</v>
      </c>
      <c r="E7" s="4">
        <f>IF(SUMIF('Inputs for Avoided CO2'!$F$25:$F$87,$C7,'Inputs for Avoided CO2'!AE$25:AE$87)=0,"0",SUMIF('Inputs for Avoided CO2'!$F$25:$F$87,$C7,'Inputs for Avoided CO2'!AE$25:AE$87))</f>
        <v>82.036416783942997</v>
      </c>
      <c r="F7" s="4">
        <f>IFERROR(D7/E7,0)</f>
        <v>-361.69960753227855</v>
      </c>
      <c r="G7" s="4"/>
    </row>
    <row r="8" spans="2:8" ht="30" customHeight="1" x14ac:dyDescent="0.35">
      <c r="B8" s="7">
        <v>2</v>
      </c>
      <c r="C8" s="4" t="s">
        <v>67</v>
      </c>
      <c r="D8" s="4">
        <f>IF(SUMIF('Inputs for Avoided CO2'!$F$25:$F$87,$C8,'Inputs for Avoided CO2'!AD$25:AD$87)=0,"0",SUMIF('Inputs for Avoided CO2'!$F$25:$F$87,$C8,'Inputs for Avoided CO2'!AD$25:AD$87))</f>
        <v>42200.781439782084</v>
      </c>
      <c r="E8" s="4">
        <f>IF(SUMIF('Inputs for Avoided CO2'!$F$25:$F$87,$C8,'Inputs for Avoided CO2'!AE$25:AE$87)=0,"0",SUMIF('Inputs for Avoided CO2'!$F$25:$F$87,$C8,'Inputs for Avoided CO2'!AE$25:AE$87))</f>
        <v>196.8091499415641</v>
      </c>
      <c r="F8" s="4">
        <f t="shared" ref="F8:F10" si="0">IFERROR(D8/E8,0)</f>
        <v>214.42489565303339</v>
      </c>
      <c r="G8" s="4"/>
    </row>
    <row r="9" spans="2:8" ht="30" customHeight="1" x14ac:dyDescent="0.35">
      <c r="B9" s="7">
        <v>3</v>
      </c>
      <c r="C9" s="5" t="s">
        <v>70</v>
      </c>
      <c r="D9" s="4">
        <f>IF(SUMIF('Inputs for Avoided CO2'!$F$25:$F$87,$C9,'Inputs for Avoided CO2'!AD$25:AD$87)=0,"0",SUMIF('Inputs for Avoided CO2'!$F$25:$F$87,$C9,'Inputs for Avoided CO2'!AD$25:AD$87))</f>
        <v>-3269.165634390135</v>
      </c>
      <c r="E9" s="4">
        <f>IF(SUMIF('Inputs for Avoided CO2'!$F$25:$F$87,$C9,'Inputs for Avoided CO2'!AE$25:AE$87)=0,"0",SUMIF('Inputs for Avoided CO2'!$F$25:$F$87,$C9,'Inputs for Avoided CO2'!AE$25:AE$87))</f>
        <v>8.4181047490084708</v>
      </c>
      <c r="F9" s="4">
        <f t="shared" si="0"/>
        <v>-388.34936507236915</v>
      </c>
      <c r="G9" s="4"/>
    </row>
    <row r="10" spans="2:8" ht="30" customHeight="1" thickBot="1" x14ac:dyDescent="0.4">
      <c r="B10" s="8">
        <v>4</v>
      </c>
      <c r="C10" s="9" t="s">
        <v>72</v>
      </c>
      <c r="D10" s="4" t="str">
        <f>IF(SUMIF('Inputs for Avoided CO2'!$F$25:$F$87,$C10,'Inputs for Avoided CO2'!AD$25:AD$87)=0,"0",SUMIF('Inputs for Avoided CO2'!$F$25:$F$87,$C10,'Inputs for Avoided CO2'!AD$25:AD$87))</f>
        <v>0</v>
      </c>
      <c r="E10" s="4" t="str">
        <f>IF(SUMIF('Inputs for Avoided CO2'!$F$25:$F$87,$C10,'Inputs for Avoided CO2'!AE$25:AE$87)=0,"0",SUMIF('Inputs for Avoided CO2'!$F$25:$F$87,$C10,'Inputs for Avoided CO2'!AE$25:AE$87))</f>
        <v>0</v>
      </c>
      <c r="F10" s="4">
        <f t="shared" si="0"/>
        <v>0</v>
      </c>
      <c r="G10" s="4"/>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224-A93B-49EF-BDC5-8F862CD047FB}">
  <sheetPr codeName="Sheet5"/>
  <dimension ref="A1:AK6"/>
  <sheetViews>
    <sheetView workbookViewId="0">
      <selection activeCell="A2" sqref="A2:AK71"/>
    </sheetView>
  </sheetViews>
  <sheetFormatPr defaultRowHeight="14.5" x14ac:dyDescent="0.35"/>
  <cols>
    <col min="1" max="1" width="26.26953125" bestFit="1" customWidth="1"/>
    <col min="2" max="2" width="26.453125" bestFit="1" customWidth="1"/>
  </cols>
  <sheetData>
    <row r="1" spans="1:37" ht="160" thickBot="1" x14ac:dyDescent="0.4">
      <c r="A1" s="19" t="s">
        <v>13</v>
      </c>
      <c r="B1" s="19" t="s">
        <v>14</v>
      </c>
      <c r="C1" s="19" t="s">
        <v>160</v>
      </c>
      <c r="D1" s="20" t="s">
        <v>15</v>
      </c>
      <c r="E1" s="20" t="s">
        <v>16</v>
      </c>
      <c r="F1" s="20" t="s">
        <v>17</v>
      </c>
      <c r="G1" s="20" t="s">
        <v>18</v>
      </c>
      <c r="H1" s="20" t="s">
        <v>142</v>
      </c>
      <c r="I1" s="30" t="s">
        <v>143</v>
      </c>
      <c r="J1" s="20" t="s">
        <v>128</v>
      </c>
      <c r="K1" s="20" t="s">
        <v>129</v>
      </c>
      <c r="L1" s="18" t="s">
        <v>19</v>
      </c>
      <c r="M1" s="20" t="s">
        <v>145</v>
      </c>
      <c r="N1" s="20" t="s">
        <v>146</v>
      </c>
      <c r="O1" s="20" t="s">
        <v>130</v>
      </c>
      <c r="P1" s="20" t="s">
        <v>23</v>
      </c>
      <c r="Q1" s="20" t="s">
        <v>24</v>
      </c>
      <c r="R1" s="20" t="s">
        <v>25</v>
      </c>
      <c r="S1" s="20" t="s">
        <v>147</v>
      </c>
      <c r="T1" s="20" t="s">
        <v>26</v>
      </c>
      <c r="U1" s="20" t="s">
        <v>20</v>
      </c>
      <c r="V1" s="20" t="s">
        <v>21</v>
      </c>
      <c r="W1" s="20" t="s">
        <v>152</v>
      </c>
      <c r="X1" s="20" t="s">
        <v>154</v>
      </c>
      <c r="Y1" s="20" t="s">
        <v>155</v>
      </c>
      <c r="Z1" s="20" t="s">
        <v>22</v>
      </c>
      <c r="AA1" s="54" t="s">
        <v>34</v>
      </c>
      <c r="AB1" s="20" t="s">
        <v>149</v>
      </c>
      <c r="AC1" s="18" t="s">
        <v>27</v>
      </c>
      <c r="AD1" s="20" t="s">
        <v>28</v>
      </c>
      <c r="AE1" s="20" t="s">
        <v>29</v>
      </c>
      <c r="AF1" s="20" t="s">
        <v>30</v>
      </c>
      <c r="AG1" s="20" t="s">
        <v>31</v>
      </c>
      <c r="AH1" s="20" t="s">
        <v>32</v>
      </c>
      <c r="AI1" s="20" t="s">
        <v>153</v>
      </c>
      <c r="AJ1" s="20" t="s">
        <v>33</v>
      </c>
      <c r="AK1" s="20" t="s">
        <v>150</v>
      </c>
    </row>
    <row r="2" spans="1:37" x14ac:dyDescent="0.35">
      <c r="A2">
        <v>1</v>
      </c>
      <c r="B2" t="s">
        <v>64</v>
      </c>
      <c r="C2" t="s">
        <v>64</v>
      </c>
      <c r="D2" t="s">
        <v>7</v>
      </c>
      <c r="E2" t="s">
        <v>8</v>
      </c>
      <c r="G2">
        <v>112336</v>
      </c>
      <c r="H2">
        <v>0</v>
      </c>
      <c r="I2">
        <v>533</v>
      </c>
      <c r="J2">
        <v>0</v>
      </c>
      <c r="L2">
        <v>25132</v>
      </c>
      <c r="M2">
        <v>4421</v>
      </c>
      <c r="N2">
        <v>120000</v>
      </c>
      <c r="O2">
        <v>2800</v>
      </c>
      <c r="P2">
        <v>0.05</v>
      </c>
      <c r="Q2">
        <v>10</v>
      </c>
      <c r="R2">
        <v>3.5000000000000003E-2</v>
      </c>
      <c r="S2">
        <v>3.5000000000000003E-2</v>
      </c>
      <c r="T2">
        <v>7.4999999999999997E-2</v>
      </c>
      <c r="U2">
        <v>3.3593637471999999E-4</v>
      </c>
      <c r="V2">
        <v>5.2902494331065759E-2</v>
      </c>
      <c r="W2">
        <v>3.3593637471999999E-4</v>
      </c>
      <c r="X2">
        <v>2.7395637472000004E-4</v>
      </c>
      <c r="Y2">
        <v>3.3593637471999999E-4</v>
      </c>
      <c r="Z2">
        <v>0</v>
      </c>
      <c r="AA2">
        <v>-15853.296617441216</v>
      </c>
      <c r="AB2">
        <v>65.934778069003968</v>
      </c>
      <c r="AC2">
        <v>0</v>
      </c>
      <c r="AD2">
        <v>0.61391325354075932</v>
      </c>
      <c r="AE2">
        <v>7.7217349291848132</v>
      </c>
      <c r="AF2">
        <v>8.9343150284350408</v>
      </c>
      <c r="AG2">
        <v>8.9343150284350408</v>
      </c>
      <c r="AH2">
        <v>10.611783679149262</v>
      </c>
      <c r="AI2">
        <v>7.7217349291848176</v>
      </c>
      <c r="AJ2">
        <v>-122414.95423362328</v>
      </c>
      <c r="AK2">
        <v>-240.43906845109822</v>
      </c>
    </row>
    <row r="3" spans="1:37" x14ac:dyDescent="0.35">
      <c r="A3">
        <v>2</v>
      </c>
      <c r="B3" t="s">
        <v>65</v>
      </c>
      <c r="C3" t="s">
        <v>64</v>
      </c>
      <c r="D3" t="s">
        <v>8</v>
      </c>
      <c r="G3">
        <v>0</v>
      </c>
      <c r="H3">
        <v>750</v>
      </c>
      <c r="I3">
        <v>0</v>
      </c>
      <c r="J3">
        <v>0</v>
      </c>
      <c r="L3">
        <v>0</v>
      </c>
      <c r="M3">
        <v>9217</v>
      </c>
      <c r="N3">
        <v>300</v>
      </c>
      <c r="O3">
        <v>3000</v>
      </c>
      <c r="P3">
        <v>0.05</v>
      </c>
      <c r="Q3">
        <v>10</v>
      </c>
      <c r="R3">
        <v>3.5000000000000003E-2</v>
      </c>
      <c r="S3">
        <v>3.5000000000000003E-2</v>
      </c>
      <c r="T3">
        <v>7.4999999999999997E-2</v>
      </c>
      <c r="U3">
        <v>5.2902494331065759E-2</v>
      </c>
      <c r="V3">
        <v>0</v>
      </c>
      <c r="W3">
        <v>3.3593637471999999E-4</v>
      </c>
      <c r="X3">
        <v>2.7395637472000004E-4</v>
      </c>
      <c r="Y3">
        <v>3.3593637471999999E-4</v>
      </c>
      <c r="Z3">
        <v>0</v>
      </c>
      <c r="AA3">
        <v>-7625.5371842643108</v>
      </c>
      <c r="AB3">
        <v>39.676870748299322</v>
      </c>
      <c r="AC3">
        <v>0</v>
      </c>
      <c r="AD3">
        <v>0.61391325354075932</v>
      </c>
      <c r="AE3">
        <v>7.7217349291848132</v>
      </c>
      <c r="AF3">
        <v>8.9343150284350408</v>
      </c>
      <c r="AG3">
        <v>8.9343150284350408</v>
      </c>
      <c r="AH3">
        <v>10.611783679149262</v>
      </c>
      <c r="AI3">
        <v>7.7217349291848176</v>
      </c>
      <c r="AJ3">
        <v>-58882.376829531335</v>
      </c>
      <c r="AK3">
        <v>-192.19099289958913</v>
      </c>
    </row>
    <row r="4" spans="1:37" x14ac:dyDescent="0.35">
      <c r="A4">
        <v>3</v>
      </c>
      <c r="B4" t="s">
        <v>66</v>
      </c>
      <c r="C4" t="s">
        <v>67</v>
      </c>
      <c r="D4" t="s">
        <v>8</v>
      </c>
      <c r="F4" t="s">
        <v>7</v>
      </c>
      <c r="G4">
        <v>0</v>
      </c>
      <c r="H4">
        <v>2590</v>
      </c>
      <c r="I4">
        <v>0</v>
      </c>
      <c r="J4">
        <v>170460</v>
      </c>
      <c r="K4">
        <v>20455</v>
      </c>
      <c r="L4">
        <v>0</v>
      </c>
      <c r="M4">
        <v>17696</v>
      </c>
      <c r="N4">
        <v>38918</v>
      </c>
      <c r="O4">
        <v>1288</v>
      </c>
      <c r="P4">
        <v>0.05</v>
      </c>
      <c r="Q4">
        <v>20</v>
      </c>
      <c r="R4">
        <v>3.5000000000000003E-2</v>
      </c>
      <c r="S4">
        <v>3.5000000000000003E-2</v>
      </c>
      <c r="T4">
        <v>7.4999999999999997E-2</v>
      </c>
      <c r="U4">
        <v>5.2902494331065759E-2</v>
      </c>
      <c r="V4">
        <v>0</v>
      </c>
      <c r="W4">
        <v>2.7141318736000004E-4</v>
      </c>
      <c r="X4">
        <v>3.0270818736000002E-4</v>
      </c>
      <c r="Y4">
        <v>2.7141318736000004E-4</v>
      </c>
      <c r="Z4">
        <v>2.7141318736000004E-4</v>
      </c>
      <c r="AA4">
        <v>8101.7284753325866</v>
      </c>
      <c r="AB4">
        <v>90.752368400074715</v>
      </c>
      <c r="AC4">
        <v>0</v>
      </c>
      <c r="AD4">
        <v>0.37688948287300061</v>
      </c>
      <c r="AE4">
        <v>12.462210342539986</v>
      </c>
      <c r="AF4">
        <v>16.671300281460283</v>
      </c>
      <c r="AG4">
        <v>16.671300281460283</v>
      </c>
      <c r="AH4">
        <v>24.038816179624998</v>
      </c>
      <c r="AI4">
        <v>12.46221034253999</v>
      </c>
      <c r="AJ4">
        <v>100965.44439774047</v>
      </c>
      <c r="AK4">
        <v>89.272915056241288</v>
      </c>
    </row>
    <row r="5" spans="1:37" x14ac:dyDescent="0.35">
      <c r="A5">
        <v>4</v>
      </c>
      <c r="B5" t="s">
        <v>68</v>
      </c>
      <c r="C5" t="s">
        <v>67</v>
      </c>
      <c r="D5" t="s">
        <v>8</v>
      </c>
      <c r="F5" t="s">
        <v>7</v>
      </c>
      <c r="G5">
        <v>0</v>
      </c>
      <c r="H5">
        <v>2000</v>
      </c>
      <c r="I5">
        <v>0</v>
      </c>
      <c r="J5">
        <v>287163</v>
      </c>
      <c r="K5">
        <v>3400</v>
      </c>
      <c r="L5">
        <v>0</v>
      </c>
      <c r="M5">
        <v>10942</v>
      </c>
      <c r="N5">
        <v>120000</v>
      </c>
      <c r="O5">
        <v>8567</v>
      </c>
      <c r="P5">
        <v>0.05</v>
      </c>
      <c r="Q5">
        <v>20</v>
      </c>
      <c r="R5">
        <v>3.5000000000000003E-2</v>
      </c>
      <c r="S5">
        <v>3.5000000000000003E-2</v>
      </c>
      <c r="T5">
        <v>7.4999999999999997E-2</v>
      </c>
      <c r="U5">
        <v>5.2902494331065759E-2</v>
      </c>
      <c r="V5">
        <v>0</v>
      </c>
      <c r="W5">
        <v>2.7141318736000004E-4</v>
      </c>
      <c r="X5">
        <v>3.0270818736000002E-4</v>
      </c>
      <c r="Y5">
        <v>2.7141318736000004E-4</v>
      </c>
      <c r="Z5">
        <v>2.7141318736000004E-4</v>
      </c>
      <c r="AA5">
        <v>8106.8130375638821</v>
      </c>
      <c r="AB5">
        <v>27.865163540271823</v>
      </c>
      <c r="AC5">
        <v>0</v>
      </c>
      <c r="AD5">
        <v>0.37688948287300061</v>
      </c>
      <c r="AE5">
        <v>12.462210342539986</v>
      </c>
      <c r="AF5">
        <v>16.671300281460283</v>
      </c>
      <c r="AG5">
        <v>16.671300281460283</v>
      </c>
      <c r="AH5">
        <v>24.038816179624998</v>
      </c>
      <c r="AI5">
        <v>12.46221034253999</v>
      </c>
      <c r="AJ5">
        <v>101028.80928176662</v>
      </c>
      <c r="AK5">
        <v>290.9300362026442</v>
      </c>
    </row>
    <row r="6" spans="1:37" x14ac:dyDescent="0.35">
      <c r="A6">
        <v>5</v>
      </c>
      <c r="B6" t="s">
        <v>69</v>
      </c>
      <c r="C6" t="s">
        <v>70</v>
      </c>
      <c r="D6" t="s">
        <v>8</v>
      </c>
      <c r="G6">
        <v>51958</v>
      </c>
      <c r="H6">
        <v>2400</v>
      </c>
      <c r="I6">
        <v>0</v>
      </c>
      <c r="J6">
        <v>0</v>
      </c>
      <c r="L6">
        <v>8907</v>
      </c>
      <c r="M6">
        <v>0</v>
      </c>
      <c r="N6">
        <v>31934</v>
      </c>
      <c r="O6">
        <v>3000</v>
      </c>
      <c r="P6">
        <v>0.05</v>
      </c>
      <c r="Q6">
        <v>10</v>
      </c>
      <c r="R6">
        <v>3.5000000000000003E-2</v>
      </c>
      <c r="S6">
        <v>3.5000000000000003E-2</v>
      </c>
      <c r="T6">
        <v>7.4999999999999997E-2</v>
      </c>
      <c r="U6">
        <v>5.2902494331065759E-2</v>
      </c>
      <c r="V6">
        <v>0</v>
      </c>
      <c r="W6">
        <v>3.3593637471999999E-4</v>
      </c>
      <c r="X6">
        <v>2.7395637472000004E-4</v>
      </c>
      <c r="Y6">
        <v>3.3593637471999999E-4</v>
      </c>
      <c r="Z6">
        <v>0</v>
      </c>
      <c r="AA6">
        <v>-3170.1087119939111</v>
      </c>
      <c r="AB6">
        <v>144.42056855225957</v>
      </c>
      <c r="AC6">
        <v>0</v>
      </c>
      <c r="AD6">
        <v>0.61391325354075932</v>
      </c>
      <c r="AE6">
        <v>7.7217349291848132</v>
      </c>
      <c r="AF6">
        <v>8.9343150284350408</v>
      </c>
      <c r="AG6">
        <v>8.9343150284350408</v>
      </c>
      <c r="AH6">
        <v>10.611783679149262</v>
      </c>
      <c r="AI6">
        <v>7.7217349291848176</v>
      </c>
      <c r="AJ6">
        <v>-24478.739170716464</v>
      </c>
      <c r="AK6">
        <v>-21.950534773353876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C53-DD48-4C03-B2BB-5CA78511AB06}">
  <sheetPr codeName="Sheet4"/>
  <dimension ref="A1:D5"/>
  <sheetViews>
    <sheetView workbookViewId="0">
      <selection activeCell="A2" sqref="A2:Z6"/>
    </sheetView>
  </sheetViews>
  <sheetFormatPr defaultRowHeight="14.5" x14ac:dyDescent="0.35"/>
  <cols>
    <col min="1" max="1" width="51" bestFit="1" customWidth="1"/>
  </cols>
  <sheetData>
    <row r="1" spans="1:4" ht="60.5" thickBot="1" x14ac:dyDescent="0.4">
      <c r="A1" s="20">
        <f>'Inputs for Avoided CO2'!C19</f>
        <v>0</v>
      </c>
      <c r="B1" s="54" t="s">
        <v>34</v>
      </c>
      <c r="C1" s="20" t="s">
        <v>149</v>
      </c>
      <c r="D1" s="20" t="s">
        <v>150</v>
      </c>
    </row>
    <row r="2" spans="1:4" x14ac:dyDescent="0.35">
      <c r="A2" t="s">
        <v>64</v>
      </c>
      <c r="B2">
        <v>-23478.833801705528</v>
      </c>
      <c r="C2">
        <v>105.61164881730329</v>
      </c>
      <c r="D2">
        <v>-222.31291779490505</v>
      </c>
    </row>
    <row r="3" spans="1:4" x14ac:dyDescent="0.35">
      <c r="A3" t="s">
        <v>67</v>
      </c>
      <c r="B3">
        <v>16208.541512896469</v>
      </c>
      <c r="C3">
        <v>118.61753194034654</v>
      </c>
      <c r="D3">
        <v>136.64541191978131</v>
      </c>
    </row>
    <row r="4" spans="1:4" x14ac:dyDescent="0.35">
      <c r="A4" t="s">
        <v>70</v>
      </c>
      <c r="B4">
        <v>-3170.1087119939111</v>
      </c>
      <c r="C4">
        <v>144.42056855225957</v>
      </c>
      <c r="D4">
        <v>-21.950534773353876</v>
      </c>
    </row>
    <row r="5" spans="1:4" x14ac:dyDescent="0.35">
      <c r="A5" t="s">
        <v>72</v>
      </c>
      <c r="B5" t="s">
        <v>73</v>
      </c>
      <c r="C5" t="s">
        <v>73</v>
      </c>
      <c r="D5">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3134C-B3F7-4E25-8289-715A9D29DA2D}">
  <sheetPr codeName="Sheet3"/>
  <dimension ref="B1:L55"/>
  <sheetViews>
    <sheetView workbookViewId="0">
      <selection activeCell="D44" sqref="D44:D55"/>
    </sheetView>
  </sheetViews>
  <sheetFormatPr defaultRowHeight="14.5" x14ac:dyDescent="0.35"/>
  <cols>
    <col min="3" max="3" width="18.81640625" bestFit="1" customWidth="1"/>
    <col min="4" max="4" width="18.81640625" customWidth="1"/>
    <col min="5" max="12" width="18.7265625" bestFit="1" customWidth="1"/>
  </cols>
  <sheetData>
    <row r="1" spans="2:12" x14ac:dyDescent="0.35">
      <c r="C1" s="295" t="s">
        <v>74</v>
      </c>
      <c r="D1" s="295"/>
      <c r="E1" s="295"/>
      <c r="F1" s="295"/>
      <c r="G1" s="295"/>
      <c r="H1" s="295"/>
      <c r="I1" s="295"/>
      <c r="J1" s="295"/>
      <c r="K1" s="295"/>
      <c r="L1" s="295"/>
    </row>
    <row r="2" spans="2:12" x14ac:dyDescent="0.35">
      <c r="C2" s="53" t="s">
        <v>214</v>
      </c>
      <c r="D2" s="82" t="s">
        <v>75</v>
      </c>
      <c r="E2" s="296" t="s">
        <v>76</v>
      </c>
      <c r="F2" s="297"/>
      <c r="G2" s="297"/>
      <c r="H2" s="297"/>
      <c r="I2" s="297"/>
      <c r="J2" s="297"/>
      <c r="K2" s="297"/>
      <c r="L2" s="298"/>
    </row>
    <row r="3" spans="2:12" x14ac:dyDescent="0.35">
      <c r="B3" s="11" t="s">
        <v>77</v>
      </c>
      <c r="C3" s="52" t="s">
        <v>199</v>
      </c>
      <c r="D3" s="52" t="s">
        <v>215</v>
      </c>
      <c r="E3" s="51" t="s">
        <v>186</v>
      </c>
      <c r="F3" s="51" t="s">
        <v>187</v>
      </c>
      <c r="G3" s="51" t="s">
        <v>188</v>
      </c>
      <c r="H3" s="51" t="s">
        <v>189</v>
      </c>
      <c r="I3" s="51" t="s">
        <v>190</v>
      </c>
      <c r="J3" s="51" t="s">
        <v>191</v>
      </c>
      <c r="K3" s="51" t="s">
        <v>192</v>
      </c>
      <c r="L3" s="51" t="s">
        <v>193</v>
      </c>
    </row>
    <row r="4" spans="2:12" x14ac:dyDescent="0.35">
      <c r="B4" s="12" t="s">
        <v>166</v>
      </c>
      <c r="C4" s="60">
        <v>416.14750627000001</v>
      </c>
      <c r="D4" s="60">
        <v>366.96362151864281</v>
      </c>
      <c r="E4" s="55"/>
      <c r="F4" s="55"/>
      <c r="G4" s="55"/>
      <c r="H4" s="55"/>
      <c r="I4" s="55"/>
      <c r="J4" s="55"/>
      <c r="K4" s="55"/>
      <c r="L4" s="55"/>
    </row>
    <row r="5" spans="2:12" x14ac:dyDescent="0.35">
      <c r="B5" s="12" t="s">
        <v>78</v>
      </c>
      <c r="C5" s="60">
        <v>358.9575183</v>
      </c>
      <c r="D5" s="60">
        <v>322.50158758958537</v>
      </c>
      <c r="E5" s="55">
        <v>376.7</v>
      </c>
      <c r="F5" s="55">
        <v>298.2</v>
      </c>
      <c r="G5" s="55">
        <v>247.9</v>
      </c>
      <c r="H5" s="55">
        <v>322.3</v>
      </c>
      <c r="I5" s="55">
        <v>412.6</v>
      </c>
      <c r="J5" s="55">
        <v>454.7</v>
      </c>
      <c r="K5" s="55">
        <v>406.3</v>
      </c>
      <c r="L5" s="55">
        <v>468.6</v>
      </c>
    </row>
    <row r="6" spans="2:12" x14ac:dyDescent="0.35">
      <c r="B6" s="12" t="s">
        <v>79</v>
      </c>
      <c r="C6" s="60">
        <v>481.49984628999999</v>
      </c>
      <c r="D6" s="60">
        <v>450.60555202757865</v>
      </c>
      <c r="E6" s="55">
        <v>473.7</v>
      </c>
      <c r="F6" s="55">
        <v>412.3</v>
      </c>
      <c r="G6" s="55">
        <v>340.5</v>
      </c>
      <c r="H6" s="55">
        <v>318.60000000000002</v>
      </c>
      <c r="I6" s="55">
        <v>308.3</v>
      </c>
      <c r="J6" s="55">
        <v>295.2</v>
      </c>
      <c r="K6" s="55">
        <v>252.8</v>
      </c>
      <c r="L6" s="55">
        <v>469.5</v>
      </c>
    </row>
    <row r="7" spans="2:12" x14ac:dyDescent="0.35">
      <c r="B7" s="12" t="s">
        <v>80</v>
      </c>
      <c r="C7" s="60">
        <v>322.91797844000001</v>
      </c>
      <c r="D7" s="60">
        <v>338.45459493785722</v>
      </c>
      <c r="E7" s="55">
        <v>334.6</v>
      </c>
      <c r="F7" s="55">
        <v>194.4</v>
      </c>
      <c r="G7" s="55">
        <v>132.4</v>
      </c>
      <c r="H7" s="55">
        <v>113.9</v>
      </c>
      <c r="I7" s="55">
        <v>166.7</v>
      </c>
      <c r="J7" s="55">
        <v>216.8</v>
      </c>
      <c r="K7" s="55">
        <v>221.7</v>
      </c>
      <c r="L7" s="55">
        <v>421</v>
      </c>
    </row>
    <row r="8" spans="2:12" x14ac:dyDescent="0.35">
      <c r="B8" s="12" t="s">
        <v>4</v>
      </c>
      <c r="C8" s="60">
        <v>207.51062114999999</v>
      </c>
      <c r="D8" s="60">
        <v>181.97314705615531</v>
      </c>
      <c r="E8" s="55">
        <v>208.2</v>
      </c>
      <c r="F8" s="55">
        <v>119.5</v>
      </c>
      <c r="G8" s="55">
        <v>63.4</v>
      </c>
      <c r="H8" s="55">
        <v>40</v>
      </c>
      <c r="I8" s="55">
        <v>42.6</v>
      </c>
      <c r="J8" s="55">
        <v>20.9</v>
      </c>
      <c r="K8" s="55">
        <v>8.5</v>
      </c>
      <c r="L8" s="55">
        <v>0</v>
      </c>
    </row>
    <row r="9" spans="2:12" x14ac:dyDescent="0.35">
      <c r="B9" s="12" t="s">
        <v>81</v>
      </c>
      <c r="C9" s="60">
        <v>532.1282013199999</v>
      </c>
      <c r="D9" s="60">
        <v>491.8416039190783</v>
      </c>
      <c r="E9" s="55">
        <v>391.2</v>
      </c>
      <c r="F9" s="55">
        <v>307.2</v>
      </c>
      <c r="G9" s="55">
        <v>211.2</v>
      </c>
      <c r="H9" s="55">
        <v>147.30000000000001</v>
      </c>
      <c r="I9" s="55">
        <v>133.80000000000001</v>
      </c>
      <c r="J9" s="55">
        <v>145.19999999999999</v>
      </c>
      <c r="K9" s="55">
        <v>141.19999999999999</v>
      </c>
      <c r="L9" s="55">
        <v>347</v>
      </c>
    </row>
    <row r="10" spans="2:12" x14ac:dyDescent="0.35">
      <c r="B10" s="12" t="s">
        <v>82</v>
      </c>
      <c r="C10" s="60">
        <v>237.36228623</v>
      </c>
      <c r="D10" s="60">
        <v>244.17490701260999</v>
      </c>
      <c r="E10" s="55">
        <v>381.6</v>
      </c>
      <c r="F10" s="55">
        <v>348.3</v>
      </c>
      <c r="G10" s="55">
        <v>319</v>
      </c>
      <c r="H10" s="55">
        <v>314.3</v>
      </c>
      <c r="I10" s="55">
        <v>319.60000000000002</v>
      </c>
      <c r="J10" s="55">
        <v>311.3</v>
      </c>
      <c r="K10" s="55">
        <v>293.5</v>
      </c>
      <c r="L10" s="55">
        <v>289.5</v>
      </c>
    </row>
    <row r="11" spans="2:12" x14ac:dyDescent="0.35">
      <c r="B11" s="12" t="s">
        <v>167</v>
      </c>
      <c r="C11" s="60">
        <v>251.69482305</v>
      </c>
      <c r="D11" s="60">
        <v>178.76213372040277</v>
      </c>
      <c r="E11" s="55"/>
      <c r="F11" s="55"/>
      <c r="G11" s="55"/>
      <c r="H11" s="55"/>
      <c r="I11" s="55"/>
      <c r="J11" s="55"/>
      <c r="K11" s="55"/>
      <c r="L11" s="55"/>
    </row>
    <row r="12" spans="2:12" x14ac:dyDescent="0.35">
      <c r="B12" s="12" t="s">
        <v>83</v>
      </c>
      <c r="C12" s="60">
        <v>408.59205764000001</v>
      </c>
      <c r="D12" s="60">
        <v>317.66533611539506</v>
      </c>
      <c r="E12" s="55">
        <v>424.9</v>
      </c>
      <c r="F12" s="55">
        <v>386.5</v>
      </c>
      <c r="G12" s="55">
        <v>337.4</v>
      </c>
      <c r="H12" s="55">
        <v>359.3</v>
      </c>
      <c r="I12" s="55">
        <v>393.8</v>
      </c>
      <c r="J12" s="55">
        <v>423.3</v>
      </c>
      <c r="K12" s="55">
        <v>420.6</v>
      </c>
      <c r="L12" s="55">
        <v>337.1</v>
      </c>
    </row>
    <row r="13" spans="2:12" x14ac:dyDescent="0.35">
      <c r="B13" s="12" t="s">
        <v>84</v>
      </c>
      <c r="C13" s="60">
        <v>371.29153758000001</v>
      </c>
      <c r="D13" s="60">
        <v>365.48670960718493</v>
      </c>
      <c r="E13" s="55">
        <v>291</v>
      </c>
      <c r="F13" s="55">
        <v>231.3</v>
      </c>
      <c r="G13" s="55">
        <v>177</v>
      </c>
      <c r="H13" s="55">
        <v>202.3</v>
      </c>
      <c r="I13" s="55">
        <v>253</v>
      </c>
      <c r="J13" s="55">
        <v>303.2</v>
      </c>
      <c r="K13" s="55">
        <v>342.9</v>
      </c>
      <c r="L13" s="55">
        <v>470.9</v>
      </c>
    </row>
    <row r="14" spans="2:12" x14ac:dyDescent="0.35">
      <c r="B14" s="12" t="s">
        <v>85</v>
      </c>
      <c r="C14" s="60">
        <v>336.19818645999999</v>
      </c>
      <c r="D14" s="60">
        <v>322.69935589222536</v>
      </c>
      <c r="E14" s="55">
        <v>371.9</v>
      </c>
      <c r="F14" s="55">
        <v>294.10000000000002</v>
      </c>
      <c r="G14" s="55">
        <v>245</v>
      </c>
      <c r="H14" s="55">
        <v>320.5</v>
      </c>
      <c r="I14" s="55">
        <v>411.4</v>
      </c>
      <c r="J14" s="55">
        <v>453.4</v>
      </c>
      <c r="K14" s="55">
        <v>404.2</v>
      </c>
      <c r="L14" s="55">
        <v>468.8</v>
      </c>
    </row>
    <row r="15" spans="2:12" x14ac:dyDescent="0.35">
      <c r="B15" s="12" t="s">
        <v>168</v>
      </c>
      <c r="C15" s="60">
        <v>663.85890194000001</v>
      </c>
      <c r="D15" s="60">
        <v>628.03501769028389</v>
      </c>
      <c r="E15" s="55"/>
      <c r="F15" s="55"/>
      <c r="G15" s="55"/>
      <c r="H15" s="55"/>
      <c r="I15" s="55"/>
      <c r="J15" s="55"/>
      <c r="K15" s="55"/>
      <c r="L15" s="55"/>
    </row>
    <row r="16" spans="2:12" x14ac:dyDescent="0.35">
      <c r="B16" s="12" t="s">
        <v>86</v>
      </c>
      <c r="C16" s="60">
        <v>281.93657553000003</v>
      </c>
      <c r="D16" s="60">
        <v>285.79923795699898</v>
      </c>
      <c r="E16" s="55">
        <v>287</v>
      </c>
      <c r="F16" s="55">
        <v>170.2</v>
      </c>
      <c r="G16" s="55">
        <v>106.3</v>
      </c>
      <c r="H16" s="55">
        <v>126.8</v>
      </c>
      <c r="I16" s="55">
        <v>163.1</v>
      </c>
      <c r="J16" s="55">
        <v>189.1</v>
      </c>
      <c r="K16" s="55">
        <v>195</v>
      </c>
      <c r="L16" s="55">
        <v>502.2</v>
      </c>
    </row>
    <row r="17" spans="2:12" x14ac:dyDescent="0.35">
      <c r="B17" s="12" t="s">
        <v>87</v>
      </c>
      <c r="C17" s="60">
        <v>112.68717805999999</v>
      </c>
      <c r="D17" s="60">
        <v>142.10469019323233</v>
      </c>
      <c r="E17" s="55">
        <v>371.3</v>
      </c>
      <c r="F17" s="55">
        <v>268.89999999999998</v>
      </c>
      <c r="G17" s="55">
        <v>186.3</v>
      </c>
      <c r="H17" s="55">
        <v>156.1</v>
      </c>
      <c r="I17" s="55">
        <v>198.1</v>
      </c>
      <c r="J17" s="55">
        <v>240</v>
      </c>
      <c r="K17" s="55">
        <v>235.2</v>
      </c>
      <c r="L17" s="55">
        <v>494.6</v>
      </c>
    </row>
    <row r="18" spans="2:12" x14ac:dyDescent="0.35">
      <c r="B18" s="12" t="s">
        <v>88</v>
      </c>
      <c r="C18" s="60">
        <v>268.70399445999999</v>
      </c>
      <c r="D18" s="60">
        <v>213.91635670869999</v>
      </c>
      <c r="E18" s="55">
        <v>436.7</v>
      </c>
      <c r="F18" s="55">
        <v>375.4</v>
      </c>
      <c r="G18" s="55">
        <v>300</v>
      </c>
      <c r="H18" s="55">
        <v>281.8</v>
      </c>
      <c r="I18" s="55">
        <v>301.60000000000002</v>
      </c>
      <c r="J18" s="55">
        <v>257.39999999999998</v>
      </c>
      <c r="K18" s="55">
        <v>158.69999999999999</v>
      </c>
      <c r="L18" s="55">
        <v>0</v>
      </c>
    </row>
    <row r="19" spans="2:12" x14ac:dyDescent="0.35">
      <c r="B19" s="12" t="s">
        <v>89</v>
      </c>
      <c r="C19" s="60">
        <v>715.1299939999999</v>
      </c>
      <c r="D19" s="60">
        <v>660.97024403519913</v>
      </c>
      <c r="E19" s="55">
        <v>453.6</v>
      </c>
      <c r="F19" s="55">
        <v>431.5</v>
      </c>
      <c r="G19" s="55">
        <v>387.9</v>
      </c>
      <c r="H19" s="55">
        <v>385.1</v>
      </c>
      <c r="I19" s="55">
        <v>395.2</v>
      </c>
      <c r="J19" s="55">
        <v>410.5</v>
      </c>
      <c r="K19" s="55">
        <v>407.7</v>
      </c>
      <c r="L19" s="55">
        <v>461</v>
      </c>
    </row>
    <row r="20" spans="2:12" x14ac:dyDescent="0.35">
      <c r="B20" s="12" t="s">
        <v>90</v>
      </c>
      <c r="C20" s="60">
        <v>374.77556237000005</v>
      </c>
      <c r="D20" s="60">
        <v>330.25537512473915</v>
      </c>
      <c r="E20" s="55">
        <v>354</v>
      </c>
      <c r="F20" s="55">
        <v>219.9</v>
      </c>
      <c r="G20" s="55">
        <v>100.6</v>
      </c>
      <c r="H20" s="55">
        <v>108.3</v>
      </c>
      <c r="I20" s="55">
        <v>146.69999999999999</v>
      </c>
      <c r="J20" s="55">
        <v>179.7</v>
      </c>
      <c r="K20" s="55">
        <v>194.2</v>
      </c>
      <c r="L20" s="55">
        <v>525.79999999999995</v>
      </c>
    </row>
    <row r="21" spans="2:12" x14ac:dyDescent="0.35">
      <c r="B21" s="12" t="s">
        <v>91</v>
      </c>
      <c r="C21" s="60">
        <v>785.73354545000007</v>
      </c>
      <c r="D21" s="60">
        <v>786.97223986210645</v>
      </c>
      <c r="E21" s="55">
        <v>372.4</v>
      </c>
      <c r="F21" s="55">
        <v>363.8</v>
      </c>
      <c r="G21" s="55">
        <v>368.4</v>
      </c>
      <c r="H21" s="55">
        <v>430.9</v>
      </c>
      <c r="I21" s="55">
        <v>479.6</v>
      </c>
      <c r="J21" s="55">
        <v>475.5</v>
      </c>
      <c r="K21" s="55">
        <v>445.2</v>
      </c>
      <c r="L21" s="55">
        <v>483</v>
      </c>
    </row>
    <row r="22" spans="2:12" x14ac:dyDescent="0.35">
      <c r="B22" s="12" t="s">
        <v>92</v>
      </c>
      <c r="C22" s="60">
        <v>372.24090144999997</v>
      </c>
      <c r="D22" s="60">
        <v>357.78191055066674</v>
      </c>
      <c r="E22" s="55">
        <v>502.3</v>
      </c>
      <c r="F22" s="55">
        <v>463.4</v>
      </c>
      <c r="G22" s="55">
        <v>403.8</v>
      </c>
      <c r="H22" s="55">
        <v>394.9</v>
      </c>
      <c r="I22" s="55">
        <v>368.6</v>
      </c>
      <c r="J22" s="55">
        <v>335.4</v>
      </c>
      <c r="K22" s="55">
        <v>269.8</v>
      </c>
      <c r="L22" s="55">
        <v>469.3</v>
      </c>
    </row>
    <row r="23" spans="2:12" x14ac:dyDescent="0.35">
      <c r="B23" s="12" t="s">
        <v>93</v>
      </c>
      <c r="C23" s="60">
        <v>389.73314621000003</v>
      </c>
      <c r="D23" s="60">
        <v>365.84323686836615</v>
      </c>
      <c r="E23" s="55">
        <v>387.6</v>
      </c>
      <c r="F23" s="55">
        <v>332.7</v>
      </c>
      <c r="G23" s="55">
        <v>273.5</v>
      </c>
      <c r="H23" s="55">
        <v>229</v>
      </c>
      <c r="I23" s="55">
        <v>197.4</v>
      </c>
      <c r="J23" s="55">
        <v>176.8</v>
      </c>
      <c r="K23" s="55">
        <v>152.5</v>
      </c>
      <c r="L23" s="55">
        <v>116</v>
      </c>
    </row>
    <row r="24" spans="2:12" x14ac:dyDescent="0.35">
      <c r="B24" s="12" t="s">
        <v>94</v>
      </c>
      <c r="C24" s="60">
        <v>290.52439499999997</v>
      </c>
      <c r="D24" s="60">
        <v>235.84868003265896</v>
      </c>
      <c r="E24" s="55">
        <v>409.6</v>
      </c>
      <c r="F24" s="55">
        <v>347</v>
      </c>
      <c r="G24" s="55">
        <v>270.10000000000002</v>
      </c>
      <c r="H24" s="55">
        <v>256.60000000000002</v>
      </c>
      <c r="I24" s="55">
        <v>262.2</v>
      </c>
      <c r="J24" s="55">
        <v>272.5</v>
      </c>
      <c r="K24" s="55">
        <v>274.7</v>
      </c>
      <c r="L24" s="55">
        <v>212.7</v>
      </c>
    </row>
    <row r="25" spans="2:12" x14ac:dyDescent="0.35">
      <c r="B25" s="12" t="s">
        <v>95</v>
      </c>
      <c r="C25" s="60">
        <v>155.44892172000002</v>
      </c>
      <c r="D25" s="60">
        <v>141.39435725301641</v>
      </c>
      <c r="E25" s="55">
        <v>282.5</v>
      </c>
      <c r="F25" s="55">
        <v>235.3</v>
      </c>
      <c r="G25" s="55">
        <v>185.1</v>
      </c>
      <c r="H25" s="55">
        <v>163.5</v>
      </c>
      <c r="I25" s="55">
        <v>156</v>
      </c>
      <c r="J25" s="55">
        <v>163.19999999999999</v>
      </c>
      <c r="K25" s="55">
        <v>168.3</v>
      </c>
      <c r="L25" s="55">
        <v>157.80000000000001</v>
      </c>
    </row>
    <row r="26" spans="2:12" x14ac:dyDescent="0.35">
      <c r="B26" s="12" t="s">
        <v>96</v>
      </c>
      <c r="C26" s="60">
        <v>460.72360993000001</v>
      </c>
      <c r="D26" s="60">
        <v>357.3723124376304</v>
      </c>
      <c r="E26" s="55">
        <v>434.2</v>
      </c>
      <c r="F26" s="55">
        <v>421.2</v>
      </c>
      <c r="G26" s="55">
        <v>414.9</v>
      </c>
      <c r="H26" s="55">
        <v>414.1</v>
      </c>
      <c r="I26" s="55">
        <v>429.5</v>
      </c>
      <c r="J26" s="55">
        <v>432.4</v>
      </c>
      <c r="K26" s="55">
        <v>429.7</v>
      </c>
      <c r="L26" s="55">
        <v>426.2</v>
      </c>
    </row>
    <row r="27" spans="2:12" x14ac:dyDescent="0.35">
      <c r="B27" s="12" t="s">
        <v>97</v>
      </c>
      <c r="C27" s="60">
        <v>350.99293148999999</v>
      </c>
      <c r="D27" s="60">
        <v>339.0111584868003</v>
      </c>
      <c r="E27" s="55">
        <v>285.39999999999998</v>
      </c>
      <c r="F27" s="55">
        <v>163.69999999999999</v>
      </c>
      <c r="G27" s="55">
        <v>92.7</v>
      </c>
      <c r="H27" s="55">
        <v>109.5</v>
      </c>
      <c r="I27" s="55">
        <v>138.19999999999999</v>
      </c>
      <c r="J27" s="55">
        <v>156.69999999999999</v>
      </c>
      <c r="K27" s="55">
        <v>156.6</v>
      </c>
      <c r="L27" s="55">
        <v>436.2</v>
      </c>
    </row>
    <row r="28" spans="2:12" x14ac:dyDescent="0.35">
      <c r="B28" s="12" t="s">
        <v>98</v>
      </c>
      <c r="C28" s="60">
        <v>688.44393352999998</v>
      </c>
      <c r="D28" s="60">
        <v>653.7820919894765</v>
      </c>
      <c r="E28" s="55">
        <v>400</v>
      </c>
      <c r="F28" s="55">
        <v>288.10000000000002</v>
      </c>
      <c r="G28" s="55">
        <v>189.3</v>
      </c>
      <c r="H28" s="55">
        <v>167.6</v>
      </c>
      <c r="I28" s="55">
        <v>208</v>
      </c>
      <c r="J28" s="55">
        <v>215.6</v>
      </c>
      <c r="K28" s="55">
        <v>219.8</v>
      </c>
      <c r="L28" s="55">
        <v>476.4</v>
      </c>
    </row>
    <row r="29" spans="2:12" x14ac:dyDescent="0.35">
      <c r="B29" s="12" t="s">
        <v>99</v>
      </c>
      <c r="C29" s="60">
        <v>403.105433</v>
      </c>
      <c r="D29" s="60">
        <v>374.82309716048263</v>
      </c>
      <c r="E29" s="55">
        <v>469.3</v>
      </c>
      <c r="F29" s="55">
        <v>437.8</v>
      </c>
      <c r="G29" s="55">
        <v>394.7</v>
      </c>
      <c r="H29" s="55">
        <v>403.8</v>
      </c>
      <c r="I29" s="55">
        <v>395.9</v>
      </c>
      <c r="J29" s="55">
        <v>369.5</v>
      </c>
      <c r="K29" s="55">
        <v>312</v>
      </c>
      <c r="L29" s="55">
        <v>472.5</v>
      </c>
    </row>
    <row r="30" spans="2:12" x14ac:dyDescent="0.35">
      <c r="B30" s="12" t="s">
        <v>100</v>
      </c>
      <c r="C30" s="60">
        <v>467.81186086000002</v>
      </c>
      <c r="D30" s="60">
        <v>479.07420847319236</v>
      </c>
      <c r="E30" s="55">
        <v>372.4</v>
      </c>
      <c r="F30" s="55">
        <v>270.89999999999998</v>
      </c>
      <c r="G30" s="55">
        <v>189.4</v>
      </c>
      <c r="H30" s="55">
        <v>159.69999999999999</v>
      </c>
      <c r="I30" s="55">
        <v>200.6</v>
      </c>
      <c r="J30" s="55">
        <v>241.7</v>
      </c>
      <c r="K30" s="55">
        <v>236.7</v>
      </c>
      <c r="L30" s="55">
        <v>494</v>
      </c>
    </row>
    <row r="31" spans="2:12" x14ac:dyDescent="0.35">
      <c r="B31" s="12" t="s">
        <v>101</v>
      </c>
      <c r="C31" s="60">
        <v>298.05897849000002</v>
      </c>
      <c r="D31" s="60">
        <v>283.01778100335662</v>
      </c>
      <c r="E31" s="55">
        <v>375.4</v>
      </c>
      <c r="F31" s="55">
        <v>275.10000000000002</v>
      </c>
      <c r="G31" s="55">
        <v>197.6</v>
      </c>
      <c r="H31" s="55">
        <v>180.8</v>
      </c>
      <c r="I31" s="55">
        <v>152.30000000000001</v>
      </c>
      <c r="J31" s="55">
        <v>110.9</v>
      </c>
      <c r="K31" s="55">
        <v>52.2</v>
      </c>
      <c r="L31" s="55">
        <v>0</v>
      </c>
    </row>
    <row r="32" spans="2:12" x14ac:dyDescent="0.35">
      <c r="B32" s="12" t="s">
        <v>102</v>
      </c>
      <c r="C32" s="60">
        <v>599.3901552399999</v>
      </c>
      <c r="D32" s="60">
        <v>584.39807674861652</v>
      </c>
      <c r="E32" s="55">
        <v>288.5</v>
      </c>
      <c r="F32" s="55">
        <v>170.7</v>
      </c>
      <c r="G32" s="55">
        <v>106.8</v>
      </c>
      <c r="H32" s="55">
        <v>127.3</v>
      </c>
      <c r="I32" s="55">
        <v>163.9</v>
      </c>
      <c r="J32" s="55">
        <v>190</v>
      </c>
      <c r="K32" s="55">
        <v>196.1</v>
      </c>
      <c r="L32" s="55">
        <v>500.5</v>
      </c>
    </row>
    <row r="33" spans="2:12" x14ac:dyDescent="0.35">
      <c r="B33" s="12" t="s">
        <v>103</v>
      </c>
      <c r="C33" s="60">
        <v>501.51631940000004</v>
      </c>
      <c r="D33" s="60">
        <v>461.80486256010158</v>
      </c>
      <c r="E33" s="55">
        <v>293.60000000000002</v>
      </c>
      <c r="F33" s="55">
        <v>179.8</v>
      </c>
      <c r="G33" s="55">
        <v>114.9</v>
      </c>
      <c r="H33" s="55">
        <v>130.30000000000001</v>
      </c>
      <c r="I33" s="55">
        <v>164.1</v>
      </c>
      <c r="J33" s="55">
        <v>189.9</v>
      </c>
      <c r="K33" s="55">
        <v>196.4</v>
      </c>
      <c r="L33" s="55">
        <v>512.79999999999995</v>
      </c>
    </row>
    <row r="34" spans="2:12" x14ac:dyDescent="0.35">
      <c r="B34" s="12" t="s">
        <v>104</v>
      </c>
      <c r="C34" s="60">
        <v>139.00628422</v>
      </c>
      <c r="D34" s="60">
        <v>123.76576249659801</v>
      </c>
      <c r="E34" s="55">
        <v>413.3</v>
      </c>
      <c r="F34" s="55">
        <v>388.3</v>
      </c>
      <c r="G34" s="55">
        <v>386.2</v>
      </c>
      <c r="H34" s="55">
        <v>393.3</v>
      </c>
      <c r="I34" s="55">
        <v>398.6</v>
      </c>
      <c r="J34" s="55">
        <v>370.1</v>
      </c>
      <c r="K34" s="55">
        <v>321.39999999999998</v>
      </c>
      <c r="L34" s="55">
        <v>375.6</v>
      </c>
    </row>
    <row r="35" spans="2:12" x14ac:dyDescent="0.35">
      <c r="B35" s="12" t="s">
        <v>105</v>
      </c>
      <c r="C35" s="60">
        <v>221.61137348</v>
      </c>
      <c r="D35" s="60">
        <v>211.83389276966344</v>
      </c>
      <c r="E35" s="55">
        <v>410.3</v>
      </c>
      <c r="F35" s="55">
        <v>360.3</v>
      </c>
      <c r="G35" s="55">
        <v>288.2</v>
      </c>
      <c r="H35" s="55">
        <v>285.10000000000002</v>
      </c>
      <c r="I35" s="55">
        <v>289.89999999999998</v>
      </c>
      <c r="J35" s="55">
        <v>310</v>
      </c>
      <c r="K35" s="55">
        <v>315.2</v>
      </c>
      <c r="L35" s="55">
        <v>242.3</v>
      </c>
    </row>
    <row r="36" spans="2:12" x14ac:dyDescent="0.35">
      <c r="B36" s="12" t="s">
        <v>106</v>
      </c>
      <c r="C36" s="60">
        <v>449.79118375000002</v>
      </c>
      <c r="D36" s="60">
        <v>348.91590311167556</v>
      </c>
      <c r="E36" s="55">
        <v>338.2</v>
      </c>
      <c r="F36" s="55">
        <v>214.1</v>
      </c>
      <c r="G36" s="55">
        <v>135.69999999999999</v>
      </c>
      <c r="H36" s="55">
        <v>80.599999999999994</v>
      </c>
      <c r="I36" s="55">
        <v>99.2</v>
      </c>
      <c r="J36" s="55">
        <v>103.5</v>
      </c>
      <c r="K36" s="55">
        <v>66.2</v>
      </c>
      <c r="L36" s="55">
        <v>0</v>
      </c>
    </row>
    <row r="37" spans="2:12" x14ac:dyDescent="0.35">
      <c r="B37" s="12" t="s">
        <v>107</v>
      </c>
      <c r="C37" s="60">
        <v>307.87194455000002</v>
      </c>
      <c r="D37" s="60">
        <v>290.83053615168279</v>
      </c>
      <c r="E37" s="55">
        <v>328.7</v>
      </c>
      <c r="F37" s="55">
        <v>218.5</v>
      </c>
      <c r="G37" s="55">
        <v>145.1</v>
      </c>
      <c r="H37" s="55">
        <v>100.8</v>
      </c>
      <c r="I37" s="55">
        <v>133.30000000000001</v>
      </c>
      <c r="J37" s="55">
        <v>165.3</v>
      </c>
      <c r="K37" s="55">
        <v>168.4</v>
      </c>
      <c r="L37" s="55">
        <v>299.8</v>
      </c>
    </row>
    <row r="38" spans="2:12" x14ac:dyDescent="0.35">
      <c r="B38" s="12" t="s">
        <v>108</v>
      </c>
      <c r="C38" s="60">
        <v>222.87053932000001</v>
      </c>
      <c r="D38" s="60">
        <v>217.18089449333212</v>
      </c>
      <c r="E38" s="55">
        <v>307.3</v>
      </c>
      <c r="F38" s="55">
        <v>266.39999999999998</v>
      </c>
      <c r="G38" s="55">
        <v>174.6</v>
      </c>
      <c r="H38" s="55">
        <v>102</v>
      </c>
      <c r="I38" s="55">
        <v>31.2</v>
      </c>
      <c r="J38" s="55">
        <v>9</v>
      </c>
      <c r="K38" s="55">
        <v>0</v>
      </c>
      <c r="L38" s="55">
        <v>0</v>
      </c>
    </row>
    <row r="39" spans="2:12" x14ac:dyDescent="0.35">
      <c r="B39" s="12" t="s">
        <v>109</v>
      </c>
      <c r="C39" s="60">
        <v>527.12963951999996</v>
      </c>
      <c r="D39" s="60">
        <v>482.54604009797691</v>
      </c>
      <c r="E39" s="55">
        <v>451.6</v>
      </c>
      <c r="F39" s="55">
        <v>430.5</v>
      </c>
      <c r="G39" s="55">
        <v>387.6</v>
      </c>
      <c r="H39" s="55">
        <v>385.2</v>
      </c>
      <c r="I39" s="55">
        <v>395.5</v>
      </c>
      <c r="J39" s="55">
        <v>411</v>
      </c>
      <c r="K39" s="55">
        <v>408.2</v>
      </c>
      <c r="L39" s="55">
        <v>461.6</v>
      </c>
    </row>
    <row r="40" spans="2:12" x14ac:dyDescent="0.35">
      <c r="B40" s="12" t="s">
        <v>110</v>
      </c>
      <c r="C40" s="60">
        <v>312.58111592999995</v>
      </c>
      <c r="D40" s="60">
        <v>293.33665971151231</v>
      </c>
      <c r="E40" s="55">
        <v>402.4</v>
      </c>
      <c r="F40" s="55">
        <v>283.2</v>
      </c>
      <c r="G40" s="55">
        <v>179.4</v>
      </c>
      <c r="H40" s="55">
        <v>123.5</v>
      </c>
      <c r="I40" s="55">
        <v>152.69999999999999</v>
      </c>
      <c r="J40" s="55">
        <v>190.8</v>
      </c>
      <c r="K40" s="55">
        <v>208</v>
      </c>
      <c r="L40" s="55">
        <v>470.6</v>
      </c>
    </row>
    <row r="41" spans="2:12" x14ac:dyDescent="0.35">
      <c r="B41" s="12" t="s">
        <v>111</v>
      </c>
      <c r="C41" s="60">
        <v>135.65289335</v>
      </c>
      <c r="D41" s="60">
        <v>165.17282046629774</v>
      </c>
      <c r="E41" s="55">
        <v>368.8</v>
      </c>
      <c r="F41" s="55">
        <v>268.3</v>
      </c>
      <c r="G41" s="55">
        <v>177.6</v>
      </c>
      <c r="H41" s="55">
        <v>80.599999999999994</v>
      </c>
      <c r="I41" s="55">
        <v>50.1</v>
      </c>
      <c r="J41" s="55">
        <v>18.2</v>
      </c>
      <c r="K41" s="55">
        <v>0</v>
      </c>
      <c r="L41" s="55">
        <v>0</v>
      </c>
    </row>
    <row r="42" spans="2:12" x14ac:dyDescent="0.35">
      <c r="B42" s="12" t="s">
        <v>112</v>
      </c>
      <c r="C42" s="60">
        <v>323.96713211000002</v>
      </c>
      <c r="D42" s="60">
        <v>291.88741721854302</v>
      </c>
      <c r="E42" s="55">
        <v>431.9</v>
      </c>
      <c r="F42" s="55">
        <v>397.1</v>
      </c>
      <c r="G42" s="55">
        <v>349.8</v>
      </c>
      <c r="H42" s="55">
        <v>367.1</v>
      </c>
      <c r="I42" s="55">
        <v>397.8</v>
      </c>
      <c r="J42" s="55">
        <v>426.3</v>
      </c>
      <c r="K42" s="55">
        <v>425.4</v>
      </c>
      <c r="L42" s="55">
        <v>424.7</v>
      </c>
    </row>
    <row r="43" spans="2:12" x14ac:dyDescent="0.35">
      <c r="B43" s="12" t="s">
        <v>169</v>
      </c>
      <c r="C43" s="60">
        <v>725.70861997999998</v>
      </c>
      <c r="D43" s="60">
        <v>699.87843599745986</v>
      </c>
      <c r="E43" s="55"/>
      <c r="F43" s="55"/>
      <c r="G43" s="55"/>
      <c r="H43" s="55"/>
      <c r="I43" s="55"/>
      <c r="J43" s="55"/>
      <c r="K43" s="55"/>
      <c r="L43" s="55"/>
    </row>
    <row r="44" spans="2:12" x14ac:dyDescent="0.35">
      <c r="B44" s="12" t="s">
        <v>113</v>
      </c>
      <c r="C44" s="60">
        <v>368.39899414999996</v>
      </c>
      <c r="D44" s="60">
        <v>380.61689195318877</v>
      </c>
      <c r="E44" s="55">
        <v>380.9</v>
      </c>
      <c r="F44" s="55">
        <v>313.39999999999998</v>
      </c>
      <c r="G44" s="55">
        <v>233.2</v>
      </c>
      <c r="H44" s="55">
        <v>132.6</v>
      </c>
      <c r="I44" s="55">
        <v>56.5</v>
      </c>
      <c r="J44" s="55">
        <v>6</v>
      </c>
      <c r="K44" s="55">
        <v>6.2</v>
      </c>
      <c r="L44" s="55">
        <v>5.8</v>
      </c>
    </row>
    <row r="45" spans="2:12" x14ac:dyDescent="0.35">
      <c r="B45" s="12" t="s">
        <v>114</v>
      </c>
      <c r="C45" s="60">
        <v>253.98046305999998</v>
      </c>
      <c r="D45" s="60">
        <v>251.02104690193229</v>
      </c>
      <c r="E45" s="55">
        <v>378.6</v>
      </c>
      <c r="F45" s="55">
        <v>283.39999999999998</v>
      </c>
      <c r="G45" s="55">
        <v>227.3</v>
      </c>
      <c r="H45" s="55">
        <v>244.3</v>
      </c>
      <c r="I45" s="55">
        <v>301.10000000000002</v>
      </c>
      <c r="J45" s="55">
        <v>355.7</v>
      </c>
      <c r="K45" s="55">
        <v>376.9</v>
      </c>
      <c r="L45" s="55">
        <v>433.5</v>
      </c>
    </row>
    <row r="46" spans="2:12" x14ac:dyDescent="0.35">
      <c r="B46" s="12" t="s">
        <v>115</v>
      </c>
      <c r="C46" s="60">
        <v>148.29444665</v>
      </c>
      <c r="D46" s="60">
        <v>151.50821010614169</v>
      </c>
      <c r="E46" s="55">
        <v>303.8</v>
      </c>
      <c r="F46" s="55">
        <v>192.3</v>
      </c>
      <c r="G46" s="55">
        <v>124.3</v>
      </c>
      <c r="H46" s="55">
        <v>135.69999999999999</v>
      </c>
      <c r="I46" s="55">
        <v>168.5</v>
      </c>
      <c r="J46" s="55">
        <v>196.2</v>
      </c>
      <c r="K46" s="55">
        <v>201.4</v>
      </c>
      <c r="L46" s="55">
        <v>508</v>
      </c>
    </row>
    <row r="47" spans="2:12" x14ac:dyDescent="0.35">
      <c r="B47" s="12" t="s">
        <v>116</v>
      </c>
      <c r="C47" s="60">
        <v>316.47972197999997</v>
      </c>
      <c r="D47" s="60">
        <v>296.0183253197859</v>
      </c>
      <c r="E47" s="55">
        <v>367.4</v>
      </c>
      <c r="F47" s="55">
        <v>359.1</v>
      </c>
      <c r="G47" s="55">
        <v>366.9</v>
      </c>
      <c r="H47" s="55">
        <v>434.1</v>
      </c>
      <c r="I47" s="55">
        <v>485.1</v>
      </c>
      <c r="J47" s="55">
        <v>479.1</v>
      </c>
      <c r="K47" s="55">
        <v>446.8</v>
      </c>
      <c r="L47" s="55">
        <v>483.8</v>
      </c>
    </row>
    <row r="48" spans="2:12" x14ac:dyDescent="0.35">
      <c r="B48" s="12" t="s">
        <v>117</v>
      </c>
      <c r="C48" s="60">
        <v>372.82648613999999</v>
      </c>
      <c r="D48" s="60">
        <v>350.24448879615346</v>
      </c>
      <c r="E48" s="55">
        <v>312.5</v>
      </c>
      <c r="F48" s="55">
        <v>209.4</v>
      </c>
      <c r="G48" s="55">
        <v>98</v>
      </c>
      <c r="H48" s="55">
        <v>64.599999999999994</v>
      </c>
      <c r="I48" s="55">
        <v>91.5</v>
      </c>
      <c r="J48" s="55">
        <v>113.9</v>
      </c>
      <c r="K48" s="55">
        <v>103.1</v>
      </c>
      <c r="L48" s="55">
        <v>423</v>
      </c>
    </row>
    <row r="49" spans="2:12" x14ac:dyDescent="0.35">
      <c r="B49" s="12" t="s">
        <v>118</v>
      </c>
      <c r="C49" s="60">
        <v>691.38546467999993</v>
      </c>
      <c r="D49" s="60">
        <v>640.93985303456407</v>
      </c>
      <c r="E49" s="55">
        <v>372.9</v>
      </c>
      <c r="F49" s="55">
        <v>271.2</v>
      </c>
      <c r="G49" s="55">
        <v>189</v>
      </c>
      <c r="H49" s="55">
        <v>158.30000000000001</v>
      </c>
      <c r="I49" s="55">
        <v>200</v>
      </c>
      <c r="J49" s="55">
        <v>242</v>
      </c>
      <c r="K49" s="55">
        <v>237</v>
      </c>
      <c r="L49" s="55">
        <v>494.1</v>
      </c>
    </row>
    <row r="50" spans="2:12" x14ac:dyDescent="0.35">
      <c r="B50" s="12" t="s">
        <v>119</v>
      </c>
      <c r="C50" s="60">
        <v>267.60494589000001</v>
      </c>
      <c r="D50" s="60">
        <v>240.77429012065681</v>
      </c>
      <c r="E50" s="55">
        <v>393.5</v>
      </c>
      <c r="F50" s="55">
        <v>303.8</v>
      </c>
      <c r="G50" s="55">
        <v>239.2</v>
      </c>
      <c r="H50" s="55">
        <v>241.9</v>
      </c>
      <c r="I50" s="55">
        <v>225.5</v>
      </c>
      <c r="J50" s="55">
        <v>155.5</v>
      </c>
      <c r="K50" s="55">
        <v>67.3</v>
      </c>
      <c r="L50" s="55">
        <v>0</v>
      </c>
    </row>
    <row r="51" spans="2:12" x14ac:dyDescent="0.35">
      <c r="B51" s="12" t="s">
        <v>120</v>
      </c>
      <c r="C51" s="60">
        <v>19.327016310000001</v>
      </c>
      <c r="D51" s="60">
        <v>19.490156944570444</v>
      </c>
      <c r="E51" s="55">
        <v>207.4</v>
      </c>
      <c r="F51" s="55">
        <v>186.5</v>
      </c>
      <c r="G51" s="55">
        <v>166.8</v>
      </c>
      <c r="H51" s="55">
        <v>156.30000000000001</v>
      </c>
      <c r="I51" s="55">
        <v>147.9</v>
      </c>
      <c r="J51" s="55">
        <v>147.1</v>
      </c>
      <c r="K51" s="55">
        <v>151.80000000000001</v>
      </c>
      <c r="L51" s="55">
        <v>142.1</v>
      </c>
    </row>
    <row r="52" spans="2:12" x14ac:dyDescent="0.35">
      <c r="B52" s="10" t="s">
        <v>121</v>
      </c>
      <c r="C52" s="60">
        <v>84.35186435</v>
      </c>
      <c r="D52" s="60">
        <v>120.2571895128368</v>
      </c>
      <c r="E52" s="55">
        <v>283</v>
      </c>
      <c r="F52" s="55">
        <v>194.6</v>
      </c>
      <c r="G52" s="55">
        <v>103.1</v>
      </c>
      <c r="H52" s="55">
        <v>31</v>
      </c>
      <c r="I52" s="55">
        <v>0</v>
      </c>
      <c r="J52" s="55">
        <v>0</v>
      </c>
      <c r="K52" s="55">
        <v>0</v>
      </c>
      <c r="L52" s="55">
        <v>0</v>
      </c>
    </row>
    <row r="53" spans="2:12" x14ac:dyDescent="0.35">
      <c r="B53" s="10" t="s">
        <v>122</v>
      </c>
      <c r="C53" s="60">
        <v>534.51408471999991</v>
      </c>
      <c r="D53" s="60">
        <v>525.49396715957539</v>
      </c>
      <c r="E53" s="55">
        <v>377.7</v>
      </c>
      <c r="F53" s="55">
        <v>316.10000000000002</v>
      </c>
      <c r="G53" s="55">
        <v>268.5</v>
      </c>
      <c r="H53" s="55">
        <v>265.8</v>
      </c>
      <c r="I53" s="55">
        <v>281.7</v>
      </c>
      <c r="J53" s="55">
        <v>294.8</v>
      </c>
      <c r="K53" s="55">
        <v>304.8</v>
      </c>
      <c r="L53" s="55">
        <v>456</v>
      </c>
    </row>
    <row r="54" spans="2:12" x14ac:dyDescent="0.35">
      <c r="B54" s="10" t="s">
        <v>123</v>
      </c>
      <c r="C54" s="60">
        <v>895.53453033999995</v>
      </c>
      <c r="D54" s="60">
        <v>886.26598929511022</v>
      </c>
      <c r="E54" s="55">
        <v>454.9</v>
      </c>
      <c r="F54" s="55">
        <v>432.7</v>
      </c>
      <c r="G54" s="55">
        <v>388.4</v>
      </c>
      <c r="H54" s="55">
        <v>386.1</v>
      </c>
      <c r="I54" s="55">
        <v>396.8</v>
      </c>
      <c r="J54" s="55">
        <v>412.2</v>
      </c>
      <c r="K54" s="55">
        <v>409</v>
      </c>
      <c r="L54" s="55">
        <v>461.5</v>
      </c>
    </row>
    <row r="55" spans="2:12" x14ac:dyDescent="0.35">
      <c r="B55" s="10" t="s">
        <v>124</v>
      </c>
      <c r="C55" s="60">
        <v>824.43792656000005</v>
      </c>
      <c r="D55" s="60">
        <v>825.69082826816646</v>
      </c>
      <c r="E55" s="55">
        <v>391.7</v>
      </c>
      <c r="F55" s="55">
        <v>299.2</v>
      </c>
      <c r="G55" s="55">
        <v>210.5</v>
      </c>
      <c r="H55" s="55">
        <v>172.8</v>
      </c>
      <c r="I55" s="55">
        <v>197.2</v>
      </c>
      <c r="J55" s="55">
        <v>236</v>
      </c>
      <c r="K55" s="55">
        <v>233.7</v>
      </c>
      <c r="L55" s="55">
        <v>521.6</v>
      </c>
    </row>
  </sheetData>
  <mergeCells count="2">
    <mergeCell ref="C1:L1"/>
    <mergeCell ref="E2:L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EBED-F6D1-4527-8C90-12A6F6C29698}">
  <sheetPr codeName="Sheet8"/>
  <dimension ref="B2:BN105"/>
  <sheetViews>
    <sheetView workbookViewId="0">
      <selection activeCell="AM5" sqref="AM5"/>
    </sheetView>
  </sheetViews>
  <sheetFormatPr defaultRowHeight="14.5" x14ac:dyDescent="0.35"/>
  <cols>
    <col min="2" max="2" width="8.7265625" style="39"/>
    <col min="34" max="34" width="9.1796875" style="59"/>
    <col min="36" max="36" width="8.7265625" style="39"/>
  </cols>
  <sheetData>
    <row r="2" spans="2:66" x14ac:dyDescent="0.35">
      <c r="B2" s="299" t="s">
        <v>175</v>
      </c>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J2" s="299" t="s">
        <v>177</v>
      </c>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row>
    <row r="3" spans="2:66" ht="15" thickBot="1" x14ac:dyDescent="0.4">
      <c r="B3" s="299"/>
      <c r="C3" s="299"/>
      <c r="D3" s="299"/>
      <c r="E3" s="299"/>
      <c r="F3" s="299"/>
      <c r="G3" s="299"/>
      <c r="H3" s="299"/>
      <c r="I3" s="299"/>
      <c r="J3" s="299"/>
      <c r="K3" s="299"/>
      <c r="L3" s="299"/>
      <c r="M3" s="299"/>
      <c r="N3" s="299"/>
      <c r="O3" s="299"/>
      <c r="P3" s="299"/>
      <c r="Q3" s="299"/>
      <c r="R3" s="299"/>
      <c r="S3" s="299"/>
      <c r="T3" s="299"/>
      <c r="U3" s="299"/>
      <c r="V3" s="299"/>
      <c r="W3" s="299"/>
      <c r="X3" s="299"/>
      <c r="Y3" s="299"/>
      <c r="Z3" s="299"/>
      <c r="AA3" s="299"/>
      <c r="AB3" s="299"/>
      <c r="AC3" s="299"/>
      <c r="AD3" s="299"/>
      <c r="AE3" s="299"/>
      <c r="AF3" s="299"/>
      <c r="AJ3" s="299"/>
      <c r="AK3" s="299"/>
      <c r="AL3" s="299"/>
      <c r="AM3" s="299"/>
      <c r="AN3" s="299"/>
      <c r="AO3" s="299"/>
      <c r="AP3" s="299"/>
      <c r="AQ3" s="299"/>
      <c r="AR3" s="299"/>
      <c r="AS3" s="299"/>
      <c r="AT3" s="299"/>
      <c r="AU3" s="299"/>
      <c r="AV3" s="299"/>
      <c r="AW3" s="299"/>
      <c r="AX3" s="299"/>
      <c r="AY3" s="299"/>
      <c r="AZ3" s="299"/>
      <c r="BA3" s="299"/>
      <c r="BB3" s="299"/>
      <c r="BC3" s="299"/>
      <c r="BD3" s="299"/>
      <c r="BE3" s="299"/>
      <c r="BF3" s="299"/>
      <c r="BG3" s="299"/>
      <c r="BH3" s="299"/>
      <c r="BI3" s="299"/>
      <c r="BJ3" s="299"/>
      <c r="BK3" s="299"/>
      <c r="BL3" s="299"/>
      <c r="BM3" s="299"/>
      <c r="BN3" s="299"/>
    </row>
    <row r="4" spans="2:66" ht="15" thickBot="1" x14ac:dyDescent="0.4">
      <c r="B4" s="56" t="s">
        <v>174</v>
      </c>
      <c r="C4" s="57">
        <v>1</v>
      </c>
      <c r="D4" s="57">
        <v>2</v>
      </c>
      <c r="E4" s="57">
        <v>3</v>
      </c>
      <c r="F4" s="57">
        <v>4</v>
      </c>
      <c r="G4" s="57">
        <v>5</v>
      </c>
      <c r="H4" s="57">
        <v>6</v>
      </c>
      <c r="I4" s="57">
        <v>7</v>
      </c>
      <c r="J4" s="57">
        <v>8</v>
      </c>
      <c r="K4" s="57">
        <v>9</v>
      </c>
      <c r="L4" s="57">
        <v>10</v>
      </c>
      <c r="M4" s="57">
        <v>11</v>
      </c>
      <c r="N4" s="57">
        <v>12</v>
      </c>
      <c r="O4" s="57">
        <v>13</v>
      </c>
      <c r="P4" s="57">
        <v>14</v>
      </c>
      <c r="Q4" s="57">
        <v>15</v>
      </c>
      <c r="R4" s="57">
        <v>16</v>
      </c>
      <c r="S4" s="57">
        <v>17</v>
      </c>
      <c r="T4" s="57">
        <v>18</v>
      </c>
      <c r="U4" s="57">
        <v>19</v>
      </c>
      <c r="V4" s="57">
        <v>20</v>
      </c>
      <c r="W4" s="57">
        <v>21</v>
      </c>
      <c r="X4" s="57">
        <v>22</v>
      </c>
      <c r="Y4" s="57">
        <v>23</v>
      </c>
      <c r="Z4" s="57">
        <v>24</v>
      </c>
      <c r="AA4" s="57">
        <v>25</v>
      </c>
      <c r="AB4" s="57">
        <v>26</v>
      </c>
      <c r="AC4" s="57">
        <v>27</v>
      </c>
      <c r="AD4" s="57">
        <v>28</v>
      </c>
      <c r="AE4" s="57">
        <v>29</v>
      </c>
      <c r="AF4" s="58">
        <v>30</v>
      </c>
      <c r="AK4">
        <v>1</v>
      </c>
      <c r="AL4">
        <v>2</v>
      </c>
      <c r="AM4">
        <v>3</v>
      </c>
      <c r="AN4">
        <v>4</v>
      </c>
      <c r="AO4">
        <v>5</v>
      </c>
      <c r="AP4">
        <v>6</v>
      </c>
      <c r="AQ4">
        <v>7</v>
      </c>
      <c r="AR4">
        <v>8</v>
      </c>
      <c r="AS4">
        <v>9</v>
      </c>
      <c r="AT4">
        <v>10</v>
      </c>
      <c r="AU4">
        <v>11</v>
      </c>
      <c r="AV4">
        <v>12</v>
      </c>
      <c r="AW4">
        <v>13</v>
      </c>
      <c r="AX4">
        <v>14</v>
      </c>
      <c r="AY4">
        <v>15</v>
      </c>
      <c r="AZ4">
        <v>16</v>
      </c>
      <c r="BA4">
        <v>17</v>
      </c>
      <c r="BB4">
        <v>18</v>
      </c>
      <c r="BC4">
        <v>19</v>
      </c>
      <c r="BD4">
        <v>20</v>
      </c>
      <c r="BE4">
        <v>21</v>
      </c>
      <c r="BF4">
        <v>22</v>
      </c>
      <c r="BG4">
        <v>23</v>
      </c>
      <c r="BH4">
        <v>24</v>
      </c>
      <c r="BI4">
        <v>25</v>
      </c>
      <c r="BJ4">
        <v>26</v>
      </c>
      <c r="BK4">
        <v>27</v>
      </c>
      <c r="BL4">
        <v>28</v>
      </c>
      <c r="BM4">
        <v>29</v>
      </c>
      <c r="BN4">
        <v>30</v>
      </c>
    </row>
    <row r="5" spans="2:66" x14ac:dyDescent="0.35">
      <c r="B5" s="39" t="s">
        <v>78</v>
      </c>
      <c r="C5" s="38">
        <v>322.50158758958537</v>
      </c>
      <c r="D5" s="38">
        <f>SUM($AK5:AL5)/D$4</f>
        <v>353.72570425612599</v>
      </c>
      <c r="E5" s="38">
        <f>SUM($AK5:AM5)/E$4</f>
        <v>378.37543965786176</v>
      </c>
      <c r="F5" s="38">
        <f>SUM($AK5:AN5)/F$4</f>
        <v>401.38157974339629</v>
      </c>
      <c r="G5" s="38">
        <f>SUM($AK5:AO5)/G$4</f>
        <v>411.21526379471709</v>
      </c>
      <c r="H5" s="38">
        <f>SUM($AK5:AP5)/H$4</f>
        <v>414.46271982893086</v>
      </c>
      <c r="I5" s="38">
        <f>SUM($AK5:AQ5)/I$4</f>
        <v>409.86090271051216</v>
      </c>
      <c r="J5" s="38">
        <f>SUM($AK5:AR5)/J$4</f>
        <v>400.35328987169817</v>
      </c>
      <c r="K5" s="38">
        <f>SUM($AK5:AS5)/K$4</f>
        <v>391.57514655262059</v>
      </c>
      <c r="L5" s="38">
        <f>SUM($AK5:AT5)/L$4</f>
        <v>383.30763189735853</v>
      </c>
      <c r="M5" s="38">
        <f>SUM($AK5:AU5)/M$4</f>
        <v>375.54148354305323</v>
      </c>
      <c r="N5" s="38">
        <f>SUM($AK5:AV5)/N$4</f>
        <v>368.15135991446544</v>
      </c>
      <c r="O5" s="38">
        <f>SUM($AK5:AW5)/O$4</f>
        <v>361.05048607489118</v>
      </c>
      <c r="P5" s="38">
        <f>SUM($AK5:AX5)/P$4</f>
        <v>354.17687992668465</v>
      </c>
      <c r="Q5" s="38">
        <f>SUM($AK5:AY5)/Q$4</f>
        <v>347.48508793157237</v>
      </c>
      <c r="R5" s="38">
        <f>SUM($AK5:AZ5)/R$4</f>
        <v>340.80851993584906</v>
      </c>
      <c r="S5" s="38">
        <f>SUM($AK5:BA5)/S$4</f>
        <v>334.14448935138739</v>
      </c>
      <c r="T5" s="38">
        <f>SUM($AK5:BB5)/T$4</f>
        <v>327.49090660964362</v>
      </c>
      <c r="U5" s="38">
        <f>SUM($AK5:BC5)/U$4</f>
        <v>320.84612205124131</v>
      </c>
      <c r="V5" s="38">
        <f>SUM($AK5:BD5)/V$4</f>
        <v>314.20881594867927</v>
      </c>
      <c r="W5" s="38">
        <f>SUM($AK5:BE5)/W$4</f>
        <v>308.04553899874219</v>
      </c>
      <c r="X5" s="38">
        <f>SUM($AK5:BF5)/X$4</f>
        <v>302.29165086243569</v>
      </c>
      <c r="Y5" s="38">
        <f>SUM($AK5:BG5)/Y$4</f>
        <v>296.89375299885154</v>
      </c>
      <c r="Z5" s="38">
        <f>SUM($AK5:BH5)/Z$4</f>
        <v>291.80734662389938</v>
      </c>
      <c r="AA5" s="38">
        <f>SUM($AK5:BI5)/AA$4</f>
        <v>286.99505275894342</v>
      </c>
      <c r="AB5" s="38">
        <f>SUM($AK5:BJ5)/AB$4</f>
        <v>282.73908919129178</v>
      </c>
      <c r="AC5" s="38">
        <f>SUM($AK5:BK5)/AC$4</f>
        <v>278.97764144346615</v>
      </c>
      <c r="AD5" s="38">
        <f>SUM($AK5:BL5)/AD$4</f>
        <v>275.65772567762809</v>
      </c>
      <c r="AE5" s="38">
        <f>SUM($AK5:BM5)/AE$4</f>
        <v>272.73366617150299</v>
      </c>
      <c r="AF5" s="38">
        <f>SUM($AK5:BN5)/AF$4</f>
        <v>270.16587729911953</v>
      </c>
      <c r="AJ5" s="39" t="s">
        <v>78</v>
      </c>
      <c r="AK5" s="38">
        <v>322.50158758958537</v>
      </c>
      <c r="AL5" s="38">
        <v>384.94982092266662</v>
      </c>
      <c r="AM5" s="38">
        <v>427.6749104613333</v>
      </c>
      <c r="AN5" s="38">
        <v>470.4</v>
      </c>
      <c r="AO5" s="38">
        <v>450.54999999999995</v>
      </c>
      <c r="AP5" s="38">
        <v>430.7</v>
      </c>
      <c r="AQ5" s="38">
        <v>382.25</v>
      </c>
      <c r="AR5" s="38">
        <v>333.80000000000007</v>
      </c>
      <c r="AS5" s="38">
        <v>321.35000000000002</v>
      </c>
      <c r="AT5" s="38">
        <v>308.90000000000003</v>
      </c>
      <c r="AU5" s="38">
        <v>297.88000000000005</v>
      </c>
      <c r="AV5" s="38">
        <v>286.86</v>
      </c>
      <c r="AW5" s="38">
        <v>275.84000000000003</v>
      </c>
      <c r="AX5" s="38">
        <v>264.82000000000005</v>
      </c>
      <c r="AY5" s="38">
        <v>253.8000000000001</v>
      </c>
      <c r="AZ5" s="38">
        <v>240.66000000000008</v>
      </c>
      <c r="BA5" s="38">
        <v>227.52000000000007</v>
      </c>
      <c r="BB5" s="38">
        <v>214.38000000000005</v>
      </c>
      <c r="BC5" s="38">
        <v>201.24000000000004</v>
      </c>
      <c r="BD5" s="38">
        <v>188.10000000000002</v>
      </c>
      <c r="BE5" s="38">
        <v>184.78</v>
      </c>
      <c r="BF5" s="38">
        <v>181.46</v>
      </c>
      <c r="BG5" s="38">
        <v>178.14</v>
      </c>
      <c r="BH5" s="38">
        <v>174.82</v>
      </c>
      <c r="BI5" s="38">
        <v>171.5</v>
      </c>
      <c r="BJ5" s="38">
        <v>176.34</v>
      </c>
      <c r="BK5" s="38">
        <v>181.17999999999998</v>
      </c>
      <c r="BL5" s="38">
        <v>186.01999999999998</v>
      </c>
      <c r="BM5" s="38">
        <v>190.85999999999999</v>
      </c>
      <c r="BN5" s="38">
        <v>195.7</v>
      </c>
    </row>
    <row r="6" spans="2:66" x14ac:dyDescent="0.35">
      <c r="B6" s="39" t="s">
        <v>79</v>
      </c>
      <c r="C6" s="38">
        <v>450.60555202757865</v>
      </c>
      <c r="D6" s="38">
        <f>SUM($AK6:AL6)/D$4</f>
        <v>455.69974923245593</v>
      </c>
      <c r="E6" s="38">
        <f>SUM($AK6:AM6)/E$4</f>
        <v>445.71549056119284</v>
      </c>
      <c r="F6" s="38">
        <f>SUM($AK6:AN6)/F$4</f>
        <v>431.96161792089458</v>
      </c>
      <c r="G6" s="38">
        <f>SUM($AK6:AO6)/G$4</f>
        <v>412.50929433671564</v>
      </c>
      <c r="H6" s="38">
        <f>SUM($AK6:AP6)/H$4</f>
        <v>390.20774528059633</v>
      </c>
      <c r="I6" s="38">
        <f>SUM($AK6:AQ6)/I$4</f>
        <v>363.73521024051115</v>
      </c>
      <c r="J6" s="38">
        <f>SUM($AK6:AR6)/J$4</f>
        <v>334.65580896044725</v>
      </c>
      <c r="K6" s="38">
        <f>SUM($AK6:AS6)/K$4</f>
        <v>309.41627463150866</v>
      </c>
      <c r="L6" s="38">
        <f>SUM($AK6:AT6)/L$4</f>
        <v>286.86464716835781</v>
      </c>
      <c r="M6" s="38">
        <f>SUM($AK6:AU6)/M$4</f>
        <v>268.05877015305254</v>
      </c>
      <c r="N6" s="38">
        <f>SUM($AK6:AV6)/N$4</f>
        <v>252.06220597363151</v>
      </c>
      <c r="O6" s="38">
        <f>SUM($AK6:AW6)/O$4</f>
        <v>238.22665166796753</v>
      </c>
      <c r="P6" s="38">
        <f>SUM($AK6:AX6)/P$4</f>
        <v>226.08903369168414</v>
      </c>
      <c r="Q6" s="38">
        <f>SUM($AK6:AY6)/Q$4</f>
        <v>215.30976477890519</v>
      </c>
      <c r="R6" s="38">
        <f>SUM($AK6:AZ6)/R$4</f>
        <v>205.61415448022362</v>
      </c>
      <c r="S6" s="38">
        <f>SUM($AK6:BA6)/S$4</f>
        <v>196.8109689225634</v>
      </c>
      <c r="T6" s="38">
        <f>SUM($AK6:BB6)/T$4</f>
        <v>188.75147064908765</v>
      </c>
      <c r="U6" s="38">
        <f>SUM($AK6:BC6)/U$4</f>
        <v>181.31823535176724</v>
      </c>
      <c r="V6" s="38">
        <f>SUM($AK6:BD6)/V$4</f>
        <v>174.41732358417889</v>
      </c>
      <c r="W6" s="38">
        <f>SUM($AK6:BE6)/W$4</f>
        <v>168.13840341350371</v>
      </c>
      <c r="X6" s="38">
        <f>SUM($AK6:BF6)/X$4</f>
        <v>162.396657803799</v>
      </c>
      <c r="Y6" s="38">
        <f>SUM($AK6:BG6)/Y$4</f>
        <v>157.12202050798166</v>
      </c>
      <c r="Z6" s="38">
        <f>SUM($AK6:BH6)/Z$4</f>
        <v>152.25610298681576</v>
      </c>
      <c r="AA6" s="38">
        <f>SUM($AK6:BI6)/AA$4</f>
        <v>147.74985886734311</v>
      </c>
      <c r="AB6" s="38">
        <f>SUM($AK6:BJ6)/AB$4</f>
        <v>143.99794121859915</v>
      </c>
      <c r="AC6" s="38">
        <f>SUM($AK6:BK6)/AC$4</f>
        <v>140.91653598828066</v>
      </c>
      <c r="AD6" s="38">
        <f>SUM($AK6:BL6)/AD$4</f>
        <v>138.43380256012779</v>
      </c>
      <c r="AE6" s="38">
        <f>SUM($AK6:BM6)/AE$4</f>
        <v>136.48780936839924</v>
      </c>
      <c r="AF6" s="38">
        <f>SUM($AK6:BN6)/AF$4</f>
        <v>135.02488238945259</v>
      </c>
      <c r="AJ6" s="39" t="s">
        <v>79</v>
      </c>
      <c r="AK6" s="38">
        <v>450.60555202757865</v>
      </c>
      <c r="AL6" s="38">
        <v>460.79394643733326</v>
      </c>
      <c r="AM6" s="38">
        <v>425.7469732186666</v>
      </c>
      <c r="AN6" s="38">
        <v>390.69999999999993</v>
      </c>
      <c r="AO6" s="38">
        <v>334.7</v>
      </c>
      <c r="AP6" s="38">
        <v>278.69999999999993</v>
      </c>
      <c r="AQ6" s="38">
        <v>204.89999999999995</v>
      </c>
      <c r="AR6" s="38">
        <v>131.09999999999997</v>
      </c>
      <c r="AS6" s="38">
        <v>107.49999999999997</v>
      </c>
      <c r="AT6" s="38">
        <v>83.9</v>
      </c>
      <c r="AU6" s="38">
        <v>80</v>
      </c>
      <c r="AV6" s="38">
        <v>76.100000000000009</v>
      </c>
      <c r="AW6" s="38">
        <v>72.2</v>
      </c>
      <c r="AX6" s="38">
        <v>68.300000000000011</v>
      </c>
      <c r="AY6" s="38">
        <v>64.400000000000006</v>
      </c>
      <c r="AZ6" s="38">
        <v>60.18</v>
      </c>
      <c r="BA6" s="38">
        <v>55.96</v>
      </c>
      <c r="BB6" s="38">
        <v>51.739999999999995</v>
      </c>
      <c r="BC6" s="38">
        <v>47.519999999999996</v>
      </c>
      <c r="BD6" s="38">
        <v>43.3</v>
      </c>
      <c r="BE6" s="38">
        <v>42.56</v>
      </c>
      <c r="BF6" s="38">
        <v>41.82</v>
      </c>
      <c r="BG6" s="38">
        <v>41.080000000000005</v>
      </c>
      <c r="BH6" s="38">
        <v>40.340000000000003</v>
      </c>
      <c r="BI6" s="38">
        <v>39.6</v>
      </c>
      <c r="BJ6" s="38">
        <v>50.2</v>
      </c>
      <c r="BK6" s="38">
        <v>60.8</v>
      </c>
      <c r="BL6" s="38">
        <v>71.399999999999991</v>
      </c>
      <c r="BM6" s="38">
        <v>81.999999999999986</v>
      </c>
      <c r="BN6" s="38">
        <v>92.6</v>
      </c>
    </row>
    <row r="7" spans="2:66" x14ac:dyDescent="0.35">
      <c r="B7" s="39" t="s">
        <v>80</v>
      </c>
      <c r="C7" s="38">
        <v>338.45459493785722</v>
      </c>
      <c r="D7" s="38">
        <f>SUM($AK7:AL7)/D$4</f>
        <v>325.04165234626197</v>
      </c>
      <c r="E7" s="38">
        <f>SUM($AK7:AM7)/E$4</f>
        <v>314.43255318995244</v>
      </c>
      <c r="F7" s="38">
        <f>SUM($AK7:AN7)/F$4</f>
        <v>304.52441489246439</v>
      </c>
      <c r="G7" s="38">
        <f>SUM($AK7:AO7)/G$4</f>
        <v>295.1395319139715</v>
      </c>
      <c r="H7" s="38">
        <f>SUM($AK7:AP7)/H$4</f>
        <v>286.01627659497626</v>
      </c>
      <c r="I7" s="38">
        <f>SUM($AK7:AQ7)/I$4</f>
        <v>274.21395136712255</v>
      </c>
      <c r="J7" s="38">
        <f>SUM($AK7:AR7)/J$4</f>
        <v>260.73720744623222</v>
      </c>
      <c r="K7" s="38">
        <f>SUM($AK7:AS7)/K$4</f>
        <v>248.78862884109529</v>
      </c>
      <c r="L7" s="38">
        <f>SUM($AK7:AT7)/L$4</f>
        <v>237.90976595698575</v>
      </c>
      <c r="M7" s="38">
        <f>SUM($AK7:AU7)/M$4</f>
        <v>228.25433268816886</v>
      </c>
      <c r="N7" s="38">
        <f>SUM($AK7:AV7)/N$4</f>
        <v>219.51647163082146</v>
      </c>
      <c r="O7" s="38">
        <f>SUM($AK7:AW7)/O$4</f>
        <v>211.48443535152748</v>
      </c>
      <c r="P7" s="38">
        <f>SUM($AK7:AX7)/P$4</f>
        <v>204.00697568356125</v>
      </c>
      <c r="Q7" s="38">
        <f>SUM($AK7:AY7)/Q$4</f>
        <v>196.97317730465718</v>
      </c>
      <c r="R7" s="38">
        <f>SUM($AK7:AZ7)/R$4</f>
        <v>190.38610372311609</v>
      </c>
      <c r="S7" s="38">
        <f>SUM($AK7:BA7)/S$4</f>
        <v>184.16692115116808</v>
      </c>
      <c r="T7" s="38">
        <f>SUM($AK7:BB7)/T$4</f>
        <v>178.25431442054762</v>
      </c>
      <c r="U7" s="38">
        <f>SUM($AK7:BC7)/U$4</f>
        <v>172.59987681946617</v>
      </c>
      <c r="V7" s="38">
        <f>SUM($AK7:BD7)/V$4</f>
        <v>167.16488297849287</v>
      </c>
      <c r="W7" s="38">
        <f>SUM($AK7:BE7)/W$4</f>
        <v>162.10845997951702</v>
      </c>
      <c r="X7" s="38">
        <f>SUM($AK7:BF7)/X$4</f>
        <v>157.37898452590261</v>
      </c>
      <c r="Y7" s="38">
        <f>SUM($AK7:BG7)/Y$4</f>
        <v>152.93381128564596</v>
      </c>
      <c r="Z7" s="38">
        <f>SUM($AK7:BH7)/Z$4</f>
        <v>148.73740248207739</v>
      </c>
      <c r="AA7" s="38">
        <f>SUM($AK7:BI7)/AA$4</f>
        <v>144.7599063827943</v>
      </c>
      <c r="AB7" s="38">
        <f>SUM($AK7:BJ7)/AB$4</f>
        <v>141.28529459884066</v>
      </c>
      <c r="AC7" s="38">
        <f>SUM($AK7:BK7)/AC$4</f>
        <v>138.25769109517989</v>
      </c>
      <c r="AD7" s="38">
        <f>SUM($AK7:BL7)/AD$4</f>
        <v>135.62920212749489</v>
      </c>
      <c r="AE7" s="38">
        <f>SUM($AK7:BM7)/AE$4</f>
        <v>133.35853998516748</v>
      </c>
      <c r="AF7" s="38">
        <f>SUM($AK7:BN7)/AF$4</f>
        <v>131.40992198566192</v>
      </c>
      <c r="AJ7" s="39" t="s">
        <v>80</v>
      </c>
      <c r="AK7" s="38">
        <v>338.45459493785722</v>
      </c>
      <c r="AL7" s="38">
        <v>311.62870975466672</v>
      </c>
      <c r="AM7" s="38">
        <v>293.21435487733339</v>
      </c>
      <c r="AN7" s="38">
        <v>274.80000000000007</v>
      </c>
      <c r="AO7" s="38">
        <v>257.60000000000002</v>
      </c>
      <c r="AP7" s="38">
        <v>240.39999999999998</v>
      </c>
      <c r="AQ7" s="38">
        <v>203.39999999999998</v>
      </c>
      <c r="AR7" s="38">
        <v>166.39999999999998</v>
      </c>
      <c r="AS7" s="38">
        <v>153.19999999999999</v>
      </c>
      <c r="AT7" s="38">
        <v>139.99999999999997</v>
      </c>
      <c r="AU7" s="38">
        <v>131.69999999999996</v>
      </c>
      <c r="AV7" s="38">
        <v>123.39999999999998</v>
      </c>
      <c r="AW7" s="38">
        <v>115.09999999999998</v>
      </c>
      <c r="AX7" s="38">
        <v>106.79999999999998</v>
      </c>
      <c r="AY7" s="38">
        <v>98.5</v>
      </c>
      <c r="AZ7" s="38">
        <v>91.58</v>
      </c>
      <c r="BA7" s="38">
        <v>84.66</v>
      </c>
      <c r="BB7" s="38">
        <v>77.740000000000009</v>
      </c>
      <c r="BC7" s="38">
        <v>70.819999999999993</v>
      </c>
      <c r="BD7" s="38">
        <v>63.900000000000006</v>
      </c>
      <c r="BE7" s="38">
        <v>60.980000000000004</v>
      </c>
      <c r="BF7" s="38">
        <v>58.06</v>
      </c>
      <c r="BG7" s="38">
        <v>55.14</v>
      </c>
      <c r="BH7" s="38">
        <v>52.22</v>
      </c>
      <c r="BI7" s="38">
        <v>49.300000000000018</v>
      </c>
      <c r="BJ7" s="38">
        <v>54.420000000000016</v>
      </c>
      <c r="BK7" s="38">
        <v>59.540000000000013</v>
      </c>
      <c r="BL7" s="38">
        <v>64.660000000000011</v>
      </c>
      <c r="BM7" s="38">
        <v>69.78</v>
      </c>
      <c r="BN7" s="38">
        <v>74.900000000000006</v>
      </c>
    </row>
    <row r="8" spans="2:66" x14ac:dyDescent="0.35">
      <c r="B8" s="39" t="s">
        <v>4</v>
      </c>
      <c r="C8" s="38">
        <v>181.97314705615531</v>
      </c>
      <c r="D8" s="38">
        <f>SUM($AK8:AL8)/D$4</f>
        <v>194.01946954141101</v>
      </c>
      <c r="E8" s="38">
        <f>SUM($AK8:AM8)/E$4</f>
        <v>194.0739450320518</v>
      </c>
      <c r="F8" s="38">
        <f>SUM($AK8:AN8)/F$4</f>
        <v>191.13045877403886</v>
      </c>
      <c r="G8" s="38">
        <f>SUM($AK8:AO8)/G$4</f>
        <v>187.60436701923109</v>
      </c>
      <c r="H8" s="38">
        <f>SUM($AK8:AP8)/H$4</f>
        <v>183.78697251602591</v>
      </c>
      <c r="I8" s="38">
        <f>SUM($AK8:AQ8)/I$4</f>
        <v>177.71026215659364</v>
      </c>
      <c r="J8" s="38">
        <f>SUM($AK8:AR8)/J$4</f>
        <v>170.22147938701943</v>
      </c>
      <c r="K8" s="38">
        <f>SUM($AK8:AS8)/K$4</f>
        <v>162.83575945512837</v>
      </c>
      <c r="L8" s="38">
        <f>SUM($AK8:AT8)/L$4</f>
        <v>155.52218350961556</v>
      </c>
      <c r="M8" s="38">
        <f>SUM($AK8:AU8)/M$4</f>
        <v>148.80743955419595</v>
      </c>
      <c r="N8" s="38">
        <f>SUM($AK8:AV8)/N$4</f>
        <v>142.5418195913463</v>
      </c>
      <c r="O8" s="38">
        <f>SUM($AK8:AW8)/O$4</f>
        <v>136.62167962278119</v>
      </c>
      <c r="P8" s="38">
        <f>SUM($AK8:AX8)/P$4</f>
        <v>130.97298822115394</v>
      </c>
      <c r="Q8" s="38">
        <f>SUM($AK8:AY8)/Q$4</f>
        <v>125.54145567307702</v>
      </c>
      <c r="R8" s="38">
        <f>SUM($AK8:AZ8)/R$4</f>
        <v>120.53386469350971</v>
      </c>
      <c r="S8" s="38">
        <f>SUM($AK8:BA8)/S$4</f>
        <v>115.87540206447973</v>
      </c>
      <c r="T8" s="38">
        <f>SUM($AK8:BB8)/T$4</f>
        <v>111.50787972756419</v>
      </c>
      <c r="U8" s="38">
        <f>SUM($AK8:BC8)/U$4</f>
        <v>107.38535974190292</v>
      </c>
      <c r="V8" s="38">
        <f>SUM($AK8:BD8)/V$4</f>
        <v>103.47109175480777</v>
      </c>
      <c r="W8" s="38">
        <f>SUM($AK8:BE8)/W$4</f>
        <v>99.652468337912183</v>
      </c>
      <c r="X8" s="38">
        <f>SUM($AK8:BF8)/X$4</f>
        <v>95.916447049825265</v>
      </c>
      <c r="Y8" s="38">
        <f>SUM($AK8:BG8)/Y$4</f>
        <v>92.252253699832849</v>
      </c>
      <c r="Z8" s="38">
        <f>SUM($AK8:BH8)/Z$4</f>
        <v>88.650909795673158</v>
      </c>
      <c r="AA8" s="38">
        <f>SUM($AK8:BI8)/AA$4</f>
        <v>85.104873403846227</v>
      </c>
      <c r="AB8" s="38">
        <f>SUM($AK8:BJ8)/AB$4</f>
        <v>81.83160904215984</v>
      </c>
      <c r="AC8" s="38">
        <f>SUM($AK8:BK8)/AC$4</f>
        <v>78.800808707265034</v>
      </c>
      <c r="AD8" s="38">
        <f>SUM($AK8:BL8)/AD$4</f>
        <v>75.986494110576999</v>
      </c>
      <c r="AE8" s="38">
        <f>SUM($AK8:BM8)/AE$4</f>
        <v>73.366270175729511</v>
      </c>
      <c r="AF8" s="38">
        <f>SUM($AK8:BN8)/AF$4</f>
        <v>70.920727836538532</v>
      </c>
      <c r="AJ8" s="39" t="s">
        <v>4</v>
      </c>
      <c r="AK8" s="38">
        <v>181.97314705615531</v>
      </c>
      <c r="AL8" s="38">
        <v>206.06579202666671</v>
      </c>
      <c r="AM8" s="38">
        <v>194.18289601333336</v>
      </c>
      <c r="AN8" s="38">
        <v>182.3</v>
      </c>
      <c r="AO8" s="38">
        <v>173.5</v>
      </c>
      <c r="AP8" s="38">
        <v>164.70000000000002</v>
      </c>
      <c r="AQ8" s="38">
        <v>141.25</v>
      </c>
      <c r="AR8" s="38">
        <v>117.80000000000001</v>
      </c>
      <c r="AS8" s="38">
        <v>103.75</v>
      </c>
      <c r="AT8" s="38">
        <v>89.699999999999989</v>
      </c>
      <c r="AU8" s="38">
        <v>81.659999999999982</v>
      </c>
      <c r="AV8" s="38">
        <v>73.61999999999999</v>
      </c>
      <c r="AW8" s="38">
        <v>65.579999999999984</v>
      </c>
      <c r="AX8" s="38">
        <v>57.539999999999992</v>
      </c>
      <c r="AY8" s="38">
        <v>49.5</v>
      </c>
      <c r="AZ8" s="38">
        <v>45.42</v>
      </c>
      <c r="BA8" s="38">
        <v>41.34</v>
      </c>
      <c r="BB8" s="38">
        <v>37.260000000000005</v>
      </c>
      <c r="BC8" s="38">
        <v>33.180000000000007</v>
      </c>
      <c r="BD8" s="38">
        <v>29.1</v>
      </c>
      <c r="BE8" s="38">
        <v>23.28</v>
      </c>
      <c r="BF8" s="38">
        <v>17.46</v>
      </c>
      <c r="BG8" s="38">
        <v>11.64</v>
      </c>
      <c r="BH8" s="38">
        <v>5.82</v>
      </c>
      <c r="BI8" s="38">
        <v>0</v>
      </c>
      <c r="BJ8" s="38">
        <v>0</v>
      </c>
      <c r="BK8" s="38">
        <v>0</v>
      </c>
      <c r="BL8" s="38">
        <v>0</v>
      </c>
      <c r="BM8" s="38">
        <v>0</v>
      </c>
      <c r="BN8" s="38">
        <v>0</v>
      </c>
    </row>
    <row r="9" spans="2:66" x14ac:dyDescent="0.35">
      <c r="B9" s="39" t="s">
        <v>81</v>
      </c>
      <c r="C9" s="38">
        <v>491.8416039190783</v>
      </c>
      <c r="D9" s="38">
        <f>SUM($AK9:AL9)/D$4</f>
        <v>520.57010128220588</v>
      </c>
      <c r="E9" s="38">
        <f>SUM($AK9:AM9)/E$4</f>
        <v>528.0965006290262</v>
      </c>
      <c r="F9" s="38">
        <f>SUM($AK9:AN9)/F$4</f>
        <v>530.32237547176965</v>
      </c>
      <c r="G9" s="38">
        <f>SUM($AK9:AO9)/G$4</f>
        <v>518.10790037741572</v>
      </c>
      <c r="H9" s="38">
        <f>SUM($AK9:AP9)/H$4</f>
        <v>498.6732503145131</v>
      </c>
      <c r="I9" s="38">
        <f>SUM($AK9:AQ9)/I$4</f>
        <v>466.72707169815413</v>
      </c>
      <c r="J9" s="38">
        <f>SUM($AK9:AR9)/J$4</f>
        <v>426.96118773588483</v>
      </c>
      <c r="K9" s="38">
        <f>SUM($AK9:AS9)/K$4</f>
        <v>390.87105576523095</v>
      </c>
      <c r="L9" s="38">
        <f>SUM($AK9:AT9)/L$4</f>
        <v>357.35395018870787</v>
      </c>
      <c r="M9" s="38">
        <f>SUM($AK9:AU9)/M$4</f>
        <v>329.71450017155263</v>
      </c>
      <c r="N9" s="38">
        <f>SUM($AK9:AV9)/N$4</f>
        <v>306.48329182392325</v>
      </c>
      <c r="O9" s="38">
        <f>SUM($AK9:AW9)/O$4</f>
        <v>286.64303860669838</v>
      </c>
      <c r="P9" s="38">
        <f>SUM($AK9:AX9)/P$4</f>
        <v>269.46710727764849</v>
      </c>
      <c r="Q9" s="38">
        <f>SUM($AK9:AY9)/Q$4</f>
        <v>254.42263345913858</v>
      </c>
      <c r="R9" s="38">
        <f>SUM($AK9:AZ9)/R$4</f>
        <v>241.08246886794242</v>
      </c>
      <c r="S9" s="38">
        <f>SUM($AK9:BA9)/S$4</f>
        <v>229.14585305218111</v>
      </c>
      <c r="T9" s="38">
        <f>SUM($AK9:BB9)/T$4</f>
        <v>218.37886121594883</v>
      </c>
      <c r="U9" s="38">
        <f>SUM($AK9:BC9)/U$4</f>
        <v>208.59681588879363</v>
      </c>
      <c r="V9" s="38">
        <f>SUM($AK9:BD9)/V$4</f>
        <v>199.65197509435393</v>
      </c>
      <c r="W9" s="38">
        <f>SUM($AK9:BE9)/W$4</f>
        <v>191.39616675652755</v>
      </c>
      <c r="X9" s="38">
        <f>SUM($AK9:BF9)/X$4</f>
        <v>183.73543190395813</v>
      </c>
      <c r="Y9" s="38">
        <f>SUM($AK9:BG9)/Y$4</f>
        <v>176.59215225595995</v>
      </c>
      <c r="Z9" s="38">
        <f>SUM($AK9:BH9)/Z$4</f>
        <v>169.90164591196162</v>
      </c>
      <c r="AA9" s="38">
        <f>SUM($AK9:BI9)/AA$4</f>
        <v>163.60958007548317</v>
      </c>
      <c r="AB9" s="38">
        <f>SUM($AK9:BJ9)/AB$4</f>
        <v>157.93151930334918</v>
      </c>
      <c r="AC9" s="38">
        <f>SUM($AK9:BK9)/AC$4</f>
        <v>152.79924081063254</v>
      </c>
      <c r="AD9" s="38">
        <f>SUM($AK9:BL9)/AD$4</f>
        <v>148.15426792453852</v>
      </c>
      <c r="AE9" s="38">
        <f>SUM($AK9:BM9)/AE$4</f>
        <v>143.94618972024406</v>
      </c>
      <c r="AF9" s="38">
        <f>SUM($AK9:BN9)/AF$4</f>
        <v>140.13131672956928</v>
      </c>
      <c r="AJ9" s="39" t="s">
        <v>81</v>
      </c>
      <c r="AK9" s="38">
        <v>491.8416039190783</v>
      </c>
      <c r="AL9" s="38">
        <v>549.29859864533341</v>
      </c>
      <c r="AM9" s="38">
        <v>543.14929932266671</v>
      </c>
      <c r="AN9" s="38">
        <v>537</v>
      </c>
      <c r="AO9" s="38">
        <v>469.25</v>
      </c>
      <c r="AP9" s="38">
        <v>401.5</v>
      </c>
      <c r="AQ9" s="38">
        <v>275.05</v>
      </c>
      <c r="AR9" s="38">
        <v>148.60000000000002</v>
      </c>
      <c r="AS9" s="38">
        <v>102.15</v>
      </c>
      <c r="AT9" s="38">
        <v>55.699999999999989</v>
      </c>
      <c r="AU9" s="38">
        <v>53.319999999999986</v>
      </c>
      <c r="AV9" s="38">
        <v>50.939999999999991</v>
      </c>
      <c r="AW9" s="38">
        <v>48.559999999999988</v>
      </c>
      <c r="AX9" s="38">
        <v>46.179999999999993</v>
      </c>
      <c r="AY9" s="38">
        <v>43.79999999999999</v>
      </c>
      <c r="AZ9" s="38">
        <v>40.97999999999999</v>
      </c>
      <c r="BA9" s="38">
        <v>38.159999999999997</v>
      </c>
      <c r="BB9" s="38">
        <v>35.339999999999996</v>
      </c>
      <c r="BC9" s="38">
        <v>32.519999999999996</v>
      </c>
      <c r="BD9" s="38">
        <v>29.7</v>
      </c>
      <c r="BE9" s="38">
        <v>26.279999999999998</v>
      </c>
      <c r="BF9" s="38">
        <v>22.86</v>
      </c>
      <c r="BG9" s="38">
        <v>19.439999999999998</v>
      </c>
      <c r="BH9" s="38">
        <v>16.02</v>
      </c>
      <c r="BI9" s="38">
        <v>12.600000000000001</v>
      </c>
      <c r="BJ9" s="38">
        <v>15.98</v>
      </c>
      <c r="BK9" s="38">
        <v>19.36</v>
      </c>
      <c r="BL9" s="38">
        <v>22.740000000000002</v>
      </c>
      <c r="BM9" s="38">
        <v>26.12</v>
      </c>
      <c r="BN9" s="38">
        <v>29.5</v>
      </c>
    </row>
    <row r="10" spans="2:66" x14ac:dyDescent="0.35">
      <c r="B10" s="39" t="s">
        <v>82</v>
      </c>
      <c r="C10" s="38">
        <v>244.17490701260999</v>
      </c>
      <c r="D10" s="38">
        <f>SUM($AK10:AL10)/D$4</f>
        <v>241.67763022097165</v>
      </c>
      <c r="E10" s="38">
        <f>SUM($AK10:AM10)/E$4</f>
        <v>242.23181238553664</v>
      </c>
      <c r="F10" s="38">
        <f>SUM($AK10:AN10)/F$4</f>
        <v>243.54885928915249</v>
      </c>
      <c r="G10" s="38">
        <f>SUM($AK10:AO10)/G$4</f>
        <v>243.95908743132199</v>
      </c>
      <c r="H10" s="38">
        <f>SUM($AK10:AP10)/H$4</f>
        <v>243.91590619276835</v>
      </c>
      <c r="I10" s="38">
        <f>SUM($AK10:AQ10)/I$4</f>
        <v>243.1350624509443</v>
      </c>
      <c r="J10" s="38">
        <f>SUM($AK10:AR10)/J$4</f>
        <v>241.89317964457626</v>
      </c>
      <c r="K10" s="38">
        <f>SUM($AK10:AS10)/K$4</f>
        <v>239.94393746184556</v>
      </c>
      <c r="L10" s="38">
        <f>SUM($AK10:AT10)/L$4</f>
        <v>237.49954371566099</v>
      </c>
      <c r="M10" s="38">
        <f>SUM($AK10:AU10)/M$4</f>
        <v>234.94867610514638</v>
      </c>
      <c r="N10" s="38">
        <f>SUM($AK10:AV10)/N$4</f>
        <v>232.31795309638417</v>
      </c>
      <c r="O10" s="38">
        <f>SUM($AK10:AW10)/O$4</f>
        <v>229.62580285820079</v>
      </c>
      <c r="P10" s="38">
        <f>SUM($AK10:AX10)/P$4</f>
        <v>226.88538836832933</v>
      </c>
      <c r="Q10" s="38">
        <f>SUM($AK10:AY10)/Q$4</f>
        <v>224.10636247710735</v>
      </c>
      <c r="R10" s="38">
        <f>SUM($AK10:AZ10)/R$4</f>
        <v>221.64721482228816</v>
      </c>
      <c r="S10" s="38">
        <f>SUM($AK10:BA10)/S$4</f>
        <v>219.45149630333003</v>
      </c>
      <c r="T10" s="38">
        <f>SUM($AK10:BB10)/T$4</f>
        <v>217.47530206425617</v>
      </c>
      <c r="U10" s="38">
        <f>SUM($AK10:BC10)/U$4</f>
        <v>215.68397037666372</v>
      </c>
      <c r="V10" s="38">
        <f>SUM($AK10:BD10)/V$4</f>
        <v>214.04977185783054</v>
      </c>
      <c r="W10" s="38">
        <f>SUM($AK10:BE10)/W$4</f>
        <v>212.70549700745764</v>
      </c>
      <c r="X10" s="38">
        <f>SUM($AK10:BF10)/X$4</f>
        <v>211.61161077984596</v>
      </c>
      <c r="Y10" s="38">
        <f>SUM($AK10:BG10)/Y$4</f>
        <v>210.73545378941787</v>
      </c>
      <c r="Z10" s="38">
        <f>SUM($AK10:BH10)/Z$4</f>
        <v>210.04980988152545</v>
      </c>
      <c r="AA10" s="38">
        <f>SUM($AK10:BI10)/AA$4</f>
        <v>209.53181748626446</v>
      </c>
      <c r="AB10" s="38">
        <f>SUM($AK10:BJ10)/AB$4</f>
        <v>209.21443989063889</v>
      </c>
      <c r="AC10" s="38">
        <f>SUM($AK10:BK10)/AC$4</f>
        <v>209.07538656135597</v>
      </c>
      <c r="AD10" s="38">
        <f>SUM($AK10:BL10)/AD$4</f>
        <v>209.09555132702184</v>
      </c>
      <c r="AE10" s="38">
        <f>SUM($AK10:BM10)/AE$4</f>
        <v>209.25846335022797</v>
      </c>
      <c r="AF10" s="38">
        <f>SUM($AK10:BN10)/AF$4</f>
        <v>209.54984790522036</v>
      </c>
      <c r="AJ10" s="39" t="s">
        <v>82</v>
      </c>
      <c r="AK10" s="38">
        <v>244.17490701260999</v>
      </c>
      <c r="AL10" s="38">
        <v>239.18035342933331</v>
      </c>
      <c r="AM10" s="38">
        <v>243.34017671466665</v>
      </c>
      <c r="AN10" s="38">
        <v>247.5</v>
      </c>
      <c r="AO10" s="38">
        <v>245.6</v>
      </c>
      <c r="AP10" s="38">
        <v>243.7</v>
      </c>
      <c r="AQ10" s="38">
        <v>238.45</v>
      </c>
      <c r="AR10" s="38">
        <v>233.2</v>
      </c>
      <c r="AS10" s="38">
        <v>224.35</v>
      </c>
      <c r="AT10" s="38">
        <v>215.5</v>
      </c>
      <c r="AU10" s="38">
        <v>209.44</v>
      </c>
      <c r="AV10" s="38">
        <v>203.38</v>
      </c>
      <c r="AW10" s="38">
        <v>197.32</v>
      </c>
      <c r="AX10" s="38">
        <v>191.26</v>
      </c>
      <c r="AY10" s="38">
        <v>185.2</v>
      </c>
      <c r="AZ10" s="38">
        <v>184.76</v>
      </c>
      <c r="BA10" s="38">
        <v>184.32</v>
      </c>
      <c r="BB10" s="38">
        <v>183.88</v>
      </c>
      <c r="BC10" s="38">
        <v>183.44</v>
      </c>
      <c r="BD10" s="38">
        <v>183</v>
      </c>
      <c r="BE10" s="38">
        <v>185.82</v>
      </c>
      <c r="BF10" s="38">
        <v>188.64</v>
      </c>
      <c r="BG10" s="38">
        <v>191.46</v>
      </c>
      <c r="BH10" s="38">
        <v>194.28</v>
      </c>
      <c r="BI10" s="38">
        <v>197.10000000000002</v>
      </c>
      <c r="BJ10" s="38">
        <v>201.28000000000003</v>
      </c>
      <c r="BK10" s="38">
        <v>205.46000000000004</v>
      </c>
      <c r="BL10" s="38">
        <v>209.64000000000001</v>
      </c>
      <c r="BM10" s="38">
        <v>213.82000000000002</v>
      </c>
      <c r="BN10" s="38">
        <v>218.00000000000003</v>
      </c>
    </row>
    <row r="11" spans="2:66" x14ac:dyDescent="0.35">
      <c r="B11" s="39" t="s">
        <v>83</v>
      </c>
      <c r="C11" s="38">
        <v>317.66533611539506</v>
      </c>
      <c r="D11" s="38">
        <f>SUM($AK11:AL11)/D$4</f>
        <v>346.03402468703086</v>
      </c>
      <c r="E11" s="38">
        <f>SUM($AK11:AM11)/E$4</f>
        <v>348.73980200113169</v>
      </c>
      <c r="F11" s="38">
        <f>SUM($AK11:AN11)/F$4</f>
        <v>345.02985150084874</v>
      </c>
      <c r="G11" s="38">
        <f>SUM($AK11:AO11)/G$4</f>
        <v>340.44388120067896</v>
      </c>
      <c r="H11" s="38">
        <f>SUM($AK11:AP11)/H$4</f>
        <v>335.41990100056586</v>
      </c>
      <c r="I11" s="38">
        <f>SUM($AK11:AQ11)/I$4</f>
        <v>328.93848657191359</v>
      </c>
      <c r="J11" s="38">
        <f>SUM($AK11:AR11)/J$4</f>
        <v>321.54617575042442</v>
      </c>
      <c r="K11" s="38">
        <f>SUM($AK11:AS11)/K$4</f>
        <v>314.48548955593282</v>
      </c>
      <c r="L11" s="38">
        <f>SUM($AK11:AT11)/L$4</f>
        <v>307.65694060033951</v>
      </c>
      <c r="M11" s="38">
        <f>SUM($AK11:AU11)/M$4</f>
        <v>301.20994600030866</v>
      </c>
      <c r="N11" s="38">
        <f>SUM($AK11:AV11)/N$4</f>
        <v>295.0491171669496</v>
      </c>
      <c r="O11" s="38">
        <f>SUM($AK11:AW11)/O$4</f>
        <v>289.10841584641503</v>
      </c>
      <c r="P11" s="38">
        <f>SUM($AK11:AX11)/P$4</f>
        <v>283.34067185738542</v>
      </c>
      <c r="Q11" s="38">
        <f>SUM($AK11:AY11)/Q$4</f>
        <v>277.71129373355967</v>
      </c>
      <c r="R11" s="38">
        <f>SUM($AK11:AZ11)/R$4</f>
        <v>272.6305878752122</v>
      </c>
      <c r="S11" s="38">
        <f>SUM($AK11:BA11)/S$4</f>
        <v>268.00172976490558</v>
      </c>
      <c r="T11" s="38">
        <f>SUM($AK11:BB11)/T$4</f>
        <v>263.74941144463304</v>
      </c>
      <c r="U11" s="38">
        <f>SUM($AK11:BC11)/U$4</f>
        <v>259.81417926333654</v>
      </c>
      <c r="V11" s="38">
        <f>SUM($AK11:BD11)/V$4</f>
        <v>256.14847030016972</v>
      </c>
      <c r="W11" s="38">
        <f>SUM($AK11:BE11)/W$4</f>
        <v>252.94330504778068</v>
      </c>
      <c r="X11" s="38">
        <f>SUM($AK11:BF11)/X$4</f>
        <v>250.13588209106339</v>
      </c>
      <c r="Y11" s="38">
        <f>SUM($AK11:BG11)/Y$4</f>
        <v>247.67432200014761</v>
      </c>
      <c r="Z11" s="38">
        <f>SUM($AK11:BH11)/Z$4</f>
        <v>245.51539191680811</v>
      </c>
      <c r="AA11" s="38">
        <f>SUM($AK11:BI11)/AA$4</f>
        <v>243.62277624013578</v>
      </c>
      <c r="AB11" s="38">
        <f>SUM($AK11:BJ11)/AB$4</f>
        <v>242.25036176936132</v>
      </c>
      <c r="AC11" s="38">
        <f>SUM($AK11:BK11)/AC$4</f>
        <v>241.34034837049609</v>
      </c>
      <c r="AD11" s="38">
        <f>SUM($AK11:BL11)/AD$4</f>
        <v>240.84319307154982</v>
      </c>
      <c r="AE11" s="38">
        <f>SUM($AK11:BM11)/AE$4</f>
        <v>240.71618641391015</v>
      </c>
      <c r="AF11" s="38">
        <f>SUM($AK11:BN11)/AF$4</f>
        <v>240.92231353344647</v>
      </c>
      <c r="AJ11" s="39" t="s">
        <v>83</v>
      </c>
      <c r="AK11" s="38">
        <v>317.66533611539506</v>
      </c>
      <c r="AL11" s="38">
        <v>374.40271325866667</v>
      </c>
      <c r="AM11" s="38">
        <v>354.15135662933335</v>
      </c>
      <c r="AN11" s="38">
        <v>333.9</v>
      </c>
      <c r="AO11" s="38">
        <v>322.10000000000002</v>
      </c>
      <c r="AP11" s="38">
        <v>310.30000000000007</v>
      </c>
      <c r="AQ11" s="38">
        <v>290.05000000000007</v>
      </c>
      <c r="AR11" s="38">
        <v>269.80000000000007</v>
      </c>
      <c r="AS11" s="38">
        <v>258</v>
      </c>
      <c r="AT11" s="38">
        <v>246.19999999999996</v>
      </c>
      <c r="AU11" s="38">
        <v>236.73999999999995</v>
      </c>
      <c r="AV11" s="38">
        <v>227.27999999999997</v>
      </c>
      <c r="AW11" s="38">
        <v>217.82</v>
      </c>
      <c r="AX11" s="38">
        <v>208.35999999999999</v>
      </c>
      <c r="AY11" s="38">
        <v>198.9</v>
      </c>
      <c r="AZ11" s="38">
        <v>196.42</v>
      </c>
      <c r="BA11" s="38">
        <v>193.94</v>
      </c>
      <c r="BB11" s="38">
        <v>191.45999999999998</v>
      </c>
      <c r="BC11" s="38">
        <v>188.98</v>
      </c>
      <c r="BD11" s="38">
        <v>186.5</v>
      </c>
      <c r="BE11" s="38">
        <v>188.84</v>
      </c>
      <c r="BF11" s="38">
        <v>191.17999999999998</v>
      </c>
      <c r="BG11" s="38">
        <v>193.51999999999998</v>
      </c>
      <c r="BH11" s="38">
        <v>195.85999999999999</v>
      </c>
      <c r="BI11" s="38">
        <v>198.20000000000002</v>
      </c>
      <c r="BJ11" s="38">
        <v>207.94000000000003</v>
      </c>
      <c r="BK11" s="38">
        <v>217.68</v>
      </c>
      <c r="BL11" s="38">
        <v>227.42000000000002</v>
      </c>
      <c r="BM11" s="38">
        <v>237.16000000000003</v>
      </c>
      <c r="BN11" s="38">
        <v>246.90000000000003</v>
      </c>
    </row>
    <row r="12" spans="2:66" x14ac:dyDescent="0.35">
      <c r="B12" s="39" t="s">
        <v>84</v>
      </c>
      <c r="C12" s="38">
        <v>365.48670960718493</v>
      </c>
      <c r="D12" s="38">
        <f>SUM($AK12:AL12)/D$4</f>
        <v>371.50203564625917</v>
      </c>
      <c r="E12" s="38">
        <f>SUM($AK12:AM12)/E$4</f>
        <v>372.72091737839497</v>
      </c>
      <c r="F12" s="38">
        <f>SUM($AK12:AN12)/F$4</f>
        <v>372.74068803379623</v>
      </c>
      <c r="G12" s="38">
        <f>SUM($AK12:AO12)/G$4</f>
        <v>366.64255042703701</v>
      </c>
      <c r="H12" s="38">
        <f>SUM($AK12:AP12)/H$4</f>
        <v>357.48545868919746</v>
      </c>
      <c r="I12" s="38">
        <f>SUM($AK12:AQ12)/I$4</f>
        <v>347.38753601931211</v>
      </c>
      <c r="J12" s="38">
        <f>SUM($AK12:AR12)/J$4</f>
        <v>336.70159401689813</v>
      </c>
      <c r="K12" s="38">
        <f>SUM($AK12:AS12)/K$4</f>
        <v>326.55697245946499</v>
      </c>
      <c r="L12" s="38">
        <f>SUM($AK12:AT12)/L$4</f>
        <v>316.79127521351853</v>
      </c>
      <c r="M12" s="38">
        <f>SUM($AK12:AU12)/M$4</f>
        <v>307.6902501941077</v>
      </c>
      <c r="N12" s="38">
        <f>SUM($AK12:AV12)/N$4</f>
        <v>299.08772934459876</v>
      </c>
      <c r="O12" s="38">
        <f>SUM($AK12:AW12)/O$4</f>
        <v>290.86867324116804</v>
      </c>
      <c r="P12" s="38">
        <f>SUM($AK12:AX12)/P$4</f>
        <v>282.95091086679889</v>
      </c>
      <c r="Q12" s="38">
        <f>SUM($AK12:AY12)/Q$4</f>
        <v>275.27418347567897</v>
      </c>
      <c r="R12" s="38">
        <f>SUM($AK12:AZ12)/R$4</f>
        <v>268.32704700844903</v>
      </c>
      <c r="S12" s="38">
        <f>SUM($AK12:BA12)/S$4</f>
        <v>261.98075012559906</v>
      </c>
      <c r="T12" s="38">
        <f>SUM($AK12:BB12)/T$4</f>
        <v>256.13515289639912</v>
      </c>
      <c r="U12" s="38">
        <f>SUM($AK12:BC12)/U$4</f>
        <v>250.71119748079917</v>
      </c>
      <c r="V12" s="38">
        <f>SUM($AK12:BD12)/V$4</f>
        <v>245.64563760675918</v>
      </c>
      <c r="W12" s="38">
        <f>SUM($AK12:BE12)/W$4</f>
        <v>240.91203581596113</v>
      </c>
      <c r="X12" s="38">
        <f>SUM($AK12:BF12)/X$4</f>
        <v>236.4651250970538</v>
      </c>
      <c r="Y12" s="38">
        <f>SUM($AK12:BG12)/Y$4</f>
        <v>232.26751096239929</v>
      </c>
      <c r="Z12" s="38">
        <f>SUM($AK12:BH12)/Z$4</f>
        <v>228.28803133896599</v>
      </c>
      <c r="AA12" s="38">
        <f>SUM($AK12:BI12)/AA$4</f>
        <v>224.50051008540737</v>
      </c>
      <c r="AB12" s="38">
        <f>SUM($AK12:BJ12)/AB$4</f>
        <v>221.24433662058402</v>
      </c>
      <c r="AC12" s="38">
        <f>SUM($AK12:BK12)/AC$4</f>
        <v>218.46047230130313</v>
      </c>
      <c r="AD12" s="38">
        <f>SUM($AK12:BL12)/AD$4</f>
        <v>216.09831257625657</v>
      </c>
      <c r="AE12" s="38">
        <f>SUM($AK12:BM12)/AE$4</f>
        <v>214.11423283224775</v>
      </c>
      <c r="AF12" s="38">
        <f>SUM($AK12:BN12)/AF$4</f>
        <v>212.47042507117283</v>
      </c>
      <c r="AJ12" s="39" t="s">
        <v>84</v>
      </c>
      <c r="AK12" s="38">
        <v>365.48670960718493</v>
      </c>
      <c r="AL12" s="38">
        <v>377.51736168533336</v>
      </c>
      <c r="AM12" s="38">
        <v>375.15868084266668</v>
      </c>
      <c r="AN12" s="38">
        <v>372.8</v>
      </c>
      <c r="AO12" s="38">
        <v>342.25</v>
      </c>
      <c r="AP12" s="38">
        <v>311.7</v>
      </c>
      <c r="AQ12" s="38">
        <v>286.79999999999995</v>
      </c>
      <c r="AR12" s="38">
        <v>261.89999999999998</v>
      </c>
      <c r="AS12" s="38">
        <v>245.4</v>
      </c>
      <c r="AT12" s="38">
        <v>228.90000000000003</v>
      </c>
      <c r="AU12" s="38">
        <v>216.68000000000004</v>
      </c>
      <c r="AV12" s="38">
        <v>204.46000000000004</v>
      </c>
      <c r="AW12" s="38">
        <v>192.24</v>
      </c>
      <c r="AX12" s="38">
        <v>180.02000000000004</v>
      </c>
      <c r="AY12" s="38">
        <v>167.8</v>
      </c>
      <c r="AZ12" s="38">
        <v>164.12</v>
      </c>
      <c r="BA12" s="38">
        <v>160.44000000000003</v>
      </c>
      <c r="BB12" s="38">
        <v>156.76000000000002</v>
      </c>
      <c r="BC12" s="38">
        <v>153.08000000000001</v>
      </c>
      <c r="BD12" s="38">
        <v>149.4</v>
      </c>
      <c r="BE12" s="38">
        <v>146.24</v>
      </c>
      <c r="BF12" s="38">
        <v>143.07999999999998</v>
      </c>
      <c r="BG12" s="38">
        <v>139.91999999999999</v>
      </c>
      <c r="BH12" s="38">
        <v>136.76</v>
      </c>
      <c r="BI12" s="38">
        <v>133.59999999999997</v>
      </c>
      <c r="BJ12" s="38">
        <v>139.83999999999997</v>
      </c>
      <c r="BK12" s="38">
        <v>146.07999999999998</v>
      </c>
      <c r="BL12" s="38">
        <v>152.32</v>
      </c>
      <c r="BM12" s="38">
        <v>158.56</v>
      </c>
      <c r="BN12" s="38">
        <v>164.8</v>
      </c>
    </row>
    <row r="13" spans="2:66" x14ac:dyDescent="0.35">
      <c r="B13" s="39" t="s">
        <v>85</v>
      </c>
      <c r="C13" s="38">
        <v>322.69935589222536</v>
      </c>
      <c r="D13" s="38">
        <f>SUM($AK13:AL13)/D$4</f>
        <v>334.87645601011263</v>
      </c>
      <c r="E13" s="38">
        <f>SUM($AK13:AM13)/E$4</f>
        <v>339.34323002807508</v>
      </c>
      <c r="F13" s="38">
        <f>SUM($AK13:AN13)/F$4</f>
        <v>341.8824225210563</v>
      </c>
      <c r="G13" s="38">
        <f>SUM($AK13:AO13)/G$4</f>
        <v>338.04593801684507</v>
      </c>
      <c r="H13" s="38">
        <f>SUM($AK13:AP13)/H$4</f>
        <v>331.02161501403754</v>
      </c>
      <c r="I13" s="38">
        <f>SUM($AK13:AQ13)/I$4</f>
        <v>321.41852715488938</v>
      </c>
      <c r="J13" s="38">
        <f>SUM($AK13:AR13)/J$4</f>
        <v>310.20371126052817</v>
      </c>
      <c r="K13" s="38">
        <f>SUM($AK13:AS13)/K$4</f>
        <v>299.70329889824723</v>
      </c>
      <c r="L13" s="38">
        <f>SUM($AK13:AT13)/L$4</f>
        <v>289.70296900842249</v>
      </c>
      <c r="M13" s="38">
        <f>SUM($AK13:AU13)/M$4</f>
        <v>280.50088091674775</v>
      </c>
      <c r="N13" s="38">
        <f>SUM($AK13:AV13)/N$4</f>
        <v>271.8974741736854</v>
      </c>
      <c r="O13" s="38">
        <f>SUM($AK13:AW13)/O$4</f>
        <v>263.75459154494035</v>
      </c>
      <c r="P13" s="38">
        <f>SUM($AK13:AX13)/P$4</f>
        <v>255.97354929173034</v>
      </c>
      <c r="Q13" s="38">
        <f>SUM($AK13:AY13)/Q$4</f>
        <v>248.48197933894832</v>
      </c>
      <c r="R13" s="38">
        <f>SUM($AK13:AZ13)/R$4</f>
        <v>241.54560563026405</v>
      </c>
      <c r="S13" s="38">
        <f>SUM($AK13:BA13)/S$4</f>
        <v>235.06645235789557</v>
      </c>
      <c r="T13" s="38">
        <f>SUM($AK13:BB13)/T$4</f>
        <v>228.96831611579026</v>
      </c>
      <c r="U13" s="38">
        <f>SUM($AK13:BC13)/U$4</f>
        <v>223.19103632022234</v>
      </c>
      <c r="V13" s="38">
        <f>SUM($AK13:BD13)/V$4</f>
        <v>217.68648450421125</v>
      </c>
      <c r="W13" s="38">
        <f>SUM($AK13:BE13)/W$4</f>
        <v>212.53855667067737</v>
      </c>
      <c r="X13" s="38">
        <f>SUM($AK13:BF13)/X$4</f>
        <v>207.69862227655568</v>
      </c>
      <c r="Y13" s="38">
        <f>SUM($AK13:BG13)/Y$4</f>
        <v>203.12650826453154</v>
      </c>
      <c r="Z13" s="38">
        <f>SUM($AK13:BH13)/Z$4</f>
        <v>198.78873708684273</v>
      </c>
      <c r="AA13" s="38">
        <f>SUM($AK13:BI13)/AA$4</f>
        <v>194.65718760336901</v>
      </c>
      <c r="AB13" s="38">
        <f>SUM($AK13:BJ13)/AB$4</f>
        <v>191.09421884939331</v>
      </c>
      <c r="AC13" s="38">
        <f>SUM($AK13:BK13)/AC$4</f>
        <v>188.03665518830465</v>
      </c>
      <c r="AD13" s="38">
        <f>SUM($AK13:BL13)/AD$4</f>
        <v>185.43034607443664</v>
      </c>
      <c r="AE13" s="38">
        <f>SUM($AK13:BM13)/AE$4</f>
        <v>183.22861000290436</v>
      </c>
      <c r="AF13" s="38">
        <f>SUM($AK13:BN13)/AF$4</f>
        <v>181.39098966947421</v>
      </c>
      <c r="AJ13" s="39" t="s">
        <v>85</v>
      </c>
      <c r="AK13" s="38">
        <v>322.69935589222536</v>
      </c>
      <c r="AL13" s="38">
        <v>347.05355612799997</v>
      </c>
      <c r="AM13" s="38">
        <v>348.27677806399998</v>
      </c>
      <c r="AN13" s="38">
        <v>349.5</v>
      </c>
      <c r="AO13" s="38">
        <v>322.7</v>
      </c>
      <c r="AP13" s="38">
        <v>295.89999999999998</v>
      </c>
      <c r="AQ13" s="38">
        <v>263.79999999999995</v>
      </c>
      <c r="AR13" s="38">
        <v>231.7</v>
      </c>
      <c r="AS13" s="38">
        <v>215.7</v>
      </c>
      <c r="AT13" s="38">
        <v>199.69999999999996</v>
      </c>
      <c r="AU13" s="38">
        <v>188.47999999999996</v>
      </c>
      <c r="AV13" s="38">
        <v>177.25999999999996</v>
      </c>
      <c r="AW13" s="38">
        <v>166.03999999999996</v>
      </c>
      <c r="AX13" s="38">
        <v>154.81999999999996</v>
      </c>
      <c r="AY13" s="38">
        <v>143.59999999999994</v>
      </c>
      <c r="AZ13" s="38">
        <v>137.49999999999994</v>
      </c>
      <c r="BA13" s="38">
        <v>131.39999999999995</v>
      </c>
      <c r="BB13" s="38">
        <v>125.29999999999995</v>
      </c>
      <c r="BC13" s="38">
        <v>119.19999999999996</v>
      </c>
      <c r="BD13" s="38">
        <v>113.09999999999995</v>
      </c>
      <c r="BE13" s="38">
        <v>109.57999999999997</v>
      </c>
      <c r="BF13" s="38">
        <v>106.05999999999997</v>
      </c>
      <c r="BG13" s="38">
        <v>102.53999999999998</v>
      </c>
      <c r="BH13" s="38">
        <v>99.019999999999982</v>
      </c>
      <c r="BI13" s="38">
        <v>95.5</v>
      </c>
      <c r="BJ13" s="38">
        <v>102.02</v>
      </c>
      <c r="BK13" s="38">
        <v>108.53999999999999</v>
      </c>
      <c r="BL13" s="38">
        <v>115.06</v>
      </c>
      <c r="BM13" s="38">
        <v>121.58</v>
      </c>
      <c r="BN13" s="38">
        <v>128.1</v>
      </c>
    </row>
    <row r="14" spans="2:66" x14ac:dyDescent="0.35">
      <c r="B14" s="39" t="s">
        <v>86</v>
      </c>
      <c r="C14" s="38">
        <v>285.79923795699898</v>
      </c>
      <c r="D14" s="38">
        <f>SUM($AK14:AL14)/D$4</f>
        <v>332.45788530116613</v>
      </c>
      <c r="E14" s="38">
        <f>SUM($AK14:AM14)/E$4</f>
        <v>357.29134564166628</v>
      </c>
      <c r="F14" s="38">
        <f>SUM($AK14:AN14)/F$4</f>
        <v>376.66850923124969</v>
      </c>
      <c r="G14" s="38">
        <f>SUM($AK14:AO14)/G$4</f>
        <v>376.24480738499972</v>
      </c>
      <c r="H14" s="38">
        <f>SUM($AK14:AP14)/H$4</f>
        <v>365.92067282083309</v>
      </c>
      <c r="I14" s="38">
        <f>SUM($AK14:AQ14)/I$4</f>
        <v>349.08914813214267</v>
      </c>
      <c r="J14" s="38">
        <f>SUM($AK14:AR14)/J$4</f>
        <v>328.19050461562483</v>
      </c>
      <c r="K14" s="38">
        <f>SUM($AK14:AS14)/K$4</f>
        <v>308.60267076944433</v>
      </c>
      <c r="L14" s="38">
        <f>SUM($AK14:AT14)/L$4</f>
        <v>289.93240369249986</v>
      </c>
      <c r="M14" s="38">
        <f>SUM($AK14:AU14)/M$4</f>
        <v>274.36400335681805</v>
      </c>
      <c r="N14" s="38">
        <f>SUM($AK14:AV14)/N$4</f>
        <v>261.12200307708321</v>
      </c>
      <c r="O14" s="38">
        <f>SUM($AK14:AW14)/O$4</f>
        <v>249.66954130192295</v>
      </c>
      <c r="P14" s="38">
        <f>SUM($AK14:AX14)/P$4</f>
        <v>239.62314549464276</v>
      </c>
      <c r="Q14" s="38">
        <f>SUM($AK14:AY14)/Q$4</f>
        <v>230.70160246166657</v>
      </c>
      <c r="R14" s="38">
        <f>SUM($AK14:AZ14)/R$4</f>
        <v>222.48025230781241</v>
      </c>
      <c r="S14" s="38">
        <f>SUM($AK14:BA14)/S$4</f>
        <v>214.83553158382344</v>
      </c>
      <c r="T14" s="38">
        <f>SUM($AK14:BB14)/T$4</f>
        <v>207.67133538472214</v>
      </c>
      <c r="U14" s="38">
        <f>SUM($AK14:BC14)/U$4</f>
        <v>200.91179141710518</v>
      </c>
      <c r="V14" s="38">
        <f>SUM($AK14:BD14)/V$4</f>
        <v>194.4962018462499</v>
      </c>
      <c r="W14" s="38">
        <f>SUM($AK14:BE14)/W$4</f>
        <v>188.57352556785705</v>
      </c>
      <c r="X14" s="38">
        <f>SUM($AK14:BF14)/X$4</f>
        <v>183.07654713295446</v>
      </c>
      <c r="Y14" s="38">
        <f>SUM($AK14:BG14)/Y$4</f>
        <v>177.94974073586948</v>
      </c>
      <c r="Z14" s="38">
        <f>SUM($AK14:BH14)/Z$4</f>
        <v>173.14683487187492</v>
      </c>
      <c r="AA14" s="38">
        <f>SUM($AK14:BI14)/AA$4</f>
        <v>168.6289614769999</v>
      </c>
      <c r="AB14" s="38">
        <f>SUM($AK14:BJ14)/AB$4</f>
        <v>164.68630911249991</v>
      </c>
      <c r="AC14" s="38">
        <f>SUM($AK14:BK14)/AC$4</f>
        <v>161.25496433055545</v>
      </c>
      <c r="AD14" s="38">
        <f>SUM($AK14:BL14)/AD$4</f>
        <v>158.28014417589276</v>
      </c>
      <c r="AE14" s="38">
        <f>SUM($AK14:BM14)/AE$4</f>
        <v>155.71462196293095</v>
      </c>
      <c r="AF14" s="38">
        <f>SUM($AK14:BN14)/AF$4</f>
        <v>153.51746789749993</v>
      </c>
      <c r="AJ14" s="39" t="s">
        <v>86</v>
      </c>
      <c r="AK14" s="38">
        <v>285.79923795699898</v>
      </c>
      <c r="AL14" s="38">
        <v>379.11653264533322</v>
      </c>
      <c r="AM14" s="38">
        <v>406.95826632266659</v>
      </c>
      <c r="AN14" s="38">
        <v>434.79999999999995</v>
      </c>
      <c r="AO14" s="38">
        <v>374.55</v>
      </c>
      <c r="AP14" s="38">
        <v>314.2999999999999</v>
      </c>
      <c r="AQ14" s="38">
        <v>248.09999999999994</v>
      </c>
      <c r="AR14" s="38">
        <v>181.89999999999995</v>
      </c>
      <c r="AS14" s="38">
        <v>151.89999999999998</v>
      </c>
      <c r="AT14" s="38">
        <v>121.89999999999998</v>
      </c>
      <c r="AU14" s="38">
        <v>118.67999999999998</v>
      </c>
      <c r="AV14" s="38">
        <v>115.46</v>
      </c>
      <c r="AW14" s="38">
        <v>112.24</v>
      </c>
      <c r="AX14" s="38">
        <v>109.02</v>
      </c>
      <c r="AY14" s="38">
        <v>105.8</v>
      </c>
      <c r="AZ14" s="38">
        <v>99.16</v>
      </c>
      <c r="BA14" s="38">
        <v>92.52</v>
      </c>
      <c r="BB14" s="38">
        <v>85.88</v>
      </c>
      <c r="BC14" s="38">
        <v>79.239999999999995</v>
      </c>
      <c r="BD14" s="38">
        <v>72.599999999999994</v>
      </c>
      <c r="BE14" s="38">
        <v>70.12</v>
      </c>
      <c r="BF14" s="38">
        <v>67.640000000000015</v>
      </c>
      <c r="BG14" s="38">
        <v>65.160000000000011</v>
      </c>
      <c r="BH14" s="38">
        <v>62.680000000000014</v>
      </c>
      <c r="BI14" s="38">
        <v>60.200000000000017</v>
      </c>
      <c r="BJ14" s="38">
        <v>66.12</v>
      </c>
      <c r="BK14" s="38">
        <v>72.040000000000006</v>
      </c>
      <c r="BL14" s="38">
        <v>77.959999999999994</v>
      </c>
      <c r="BM14" s="38">
        <v>83.88</v>
      </c>
      <c r="BN14" s="38">
        <v>89.799999999999983</v>
      </c>
    </row>
    <row r="15" spans="2:66" x14ac:dyDescent="0.35">
      <c r="B15" s="39" t="s">
        <v>87</v>
      </c>
      <c r="C15" s="38">
        <v>142.10469019323233</v>
      </c>
      <c r="D15" s="38">
        <f>SUM($AK15:AL15)/D$4</f>
        <v>152.67182067261615</v>
      </c>
      <c r="E15" s="38">
        <f>SUM($AK15:AM15)/E$4</f>
        <v>169.48770564041075</v>
      </c>
      <c r="F15" s="38">
        <f>SUM($AK15:AN15)/F$4</f>
        <v>187.86577923030808</v>
      </c>
      <c r="G15" s="38">
        <f>SUM($AK15:AO15)/G$4</f>
        <v>196.66262338424647</v>
      </c>
      <c r="H15" s="38">
        <f>SUM($AK15:AP15)/H$4</f>
        <v>200.66885282020539</v>
      </c>
      <c r="I15" s="38">
        <f>SUM($AK15:AQ15)/I$4</f>
        <v>200.76615956017602</v>
      </c>
      <c r="J15" s="38">
        <f>SUM($AK15:AR15)/J$4</f>
        <v>198.42038961515402</v>
      </c>
      <c r="K15" s="38">
        <f>SUM($AK15:AS15)/K$4</f>
        <v>194.28479076902579</v>
      </c>
      <c r="L15" s="38">
        <f>SUM($AK15:AT15)/L$4</f>
        <v>188.89631169212322</v>
      </c>
      <c r="M15" s="38">
        <f>SUM($AK15:AU15)/M$4</f>
        <v>183.88210153829385</v>
      </c>
      <c r="N15" s="38">
        <f>SUM($AK15:AV15)/N$4</f>
        <v>179.14859307676934</v>
      </c>
      <c r="O15" s="38">
        <f>SUM($AK15:AW15)/O$4</f>
        <v>174.63100899394095</v>
      </c>
      <c r="P15" s="38">
        <f>SUM($AK15:AX15)/P$4</f>
        <v>170.28307978008803</v>
      </c>
      <c r="Q15" s="38">
        <f>SUM($AK15:AY15)/Q$4</f>
        <v>166.07087446141549</v>
      </c>
      <c r="R15" s="38">
        <f>SUM($AK15:AZ15)/R$4</f>
        <v>162.06644480757703</v>
      </c>
      <c r="S15" s="38">
        <f>SUM($AK15:BA15)/S$4</f>
        <v>158.23312452477839</v>
      </c>
      <c r="T15" s="38">
        <f>SUM($AK15:BB15)/T$4</f>
        <v>154.54239538451293</v>
      </c>
      <c r="U15" s="38">
        <f>SUM($AK15:BC15)/U$4</f>
        <v>150.97174299585436</v>
      </c>
      <c r="V15" s="38">
        <f>SUM($AK15:BD15)/V$4</f>
        <v>147.50315584606162</v>
      </c>
      <c r="W15" s="38">
        <f>SUM($AK15:BE15)/W$4</f>
        <v>144.11729128196345</v>
      </c>
      <c r="X15" s="38">
        <f>SUM($AK15:BF15)/X$4</f>
        <v>140.80286895096512</v>
      </c>
      <c r="Y15" s="38">
        <f>SUM($AK15:BG15)/Y$4</f>
        <v>137.55057030092314</v>
      </c>
      <c r="Z15" s="38">
        <f>SUM($AK15:BH15)/Z$4</f>
        <v>134.35262987171802</v>
      </c>
      <c r="AA15" s="38">
        <f>SUM($AK15:BI15)/AA$4</f>
        <v>131.20252467684929</v>
      </c>
      <c r="AB15" s="38">
        <f>SUM($AK15:BJ15)/AB$4</f>
        <v>128.46935065081664</v>
      </c>
      <c r="AC15" s="38">
        <f>SUM($AK15:BK15)/AC$4</f>
        <v>126.10678210819378</v>
      </c>
      <c r="AD15" s="38">
        <f>SUM($AK15:BL15)/AD$4</f>
        <v>124.07511131861543</v>
      </c>
      <c r="AE15" s="38">
        <f>SUM($AK15:BM15)/AE$4</f>
        <v>122.34010748004249</v>
      </c>
      <c r="AF15" s="38">
        <f>SUM($AK15:BN15)/AF$4</f>
        <v>120.87210389737442</v>
      </c>
      <c r="AJ15" s="39" t="s">
        <v>87</v>
      </c>
      <c r="AK15" s="38">
        <v>142.10469019323233</v>
      </c>
      <c r="AL15" s="38">
        <v>163.23895115199994</v>
      </c>
      <c r="AM15" s="38">
        <v>203.11947557599996</v>
      </c>
      <c r="AN15" s="38">
        <v>243</v>
      </c>
      <c r="AO15" s="38">
        <v>231.85</v>
      </c>
      <c r="AP15" s="38">
        <v>220.70000000000002</v>
      </c>
      <c r="AQ15" s="38">
        <v>201.35000000000002</v>
      </c>
      <c r="AR15" s="38">
        <v>182</v>
      </c>
      <c r="AS15" s="38">
        <v>161.19999999999999</v>
      </c>
      <c r="AT15" s="38">
        <v>140.4</v>
      </c>
      <c r="AU15" s="38">
        <v>133.74</v>
      </c>
      <c r="AV15" s="38">
        <v>127.08000000000001</v>
      </c>
      <c r="AW15" s="38">
        <v>120.42</v>
      </c>
      <c r="AX15" s="38">
        <v>113.76</v>
      </c>
      <c r="AY15" s="38">
        <v>107.1</v>
      </c>
      <c r="AZ15" s="38">
        <v>101.99999999999999</v>
      </c>
      <c r="BA15" s="38">
        <v>96.899999999999991</v>
      </c>
      <c r="BB15" s="38">
        <v>91.799999999999983</v>
      </c>
      <c r="BC15" s="38">
        <v>86.699999999999989</v>
      </c>
      <c r="BD15" s="38">
        <v>81.59999999999998</v>
      </c>
      <c r="BE15" s="38">
        <v>76.399999999999991</v>
      </c>
      <c r="BF15" s="38">
        <v>71.199999999999989</v>
      </c>
      <c r="BG15" s="38">
        <v>65.999999999999986</v>
      </c>
      <c r="BH15" s="38">
        <v>60.79999999999999</v>
      </c>
      <c r="BI15" s="38">
        <v>55.599999999999994</v>
      </c>
      <c r="BJ15" s="38">
        <v>60.139999999999993</v>
      </c>
      <c r="BK15" s="38">
        <v>64.679999999999993</v>
      </c>
      <c r="BL15" s="38">
        <v>69.219999999999985</v>
      </c>
      <c r="BM15" s="38">
        <v>73.759999999999991</v>
      </c>
      <c r="BN15" s="38">
        <v>78.299999999999983</v>
      </c>
    </row>
    <row r="16" spans="2:66" x14ac:dyDescent="0.35">
      <c r="B16" s="39" t="s">
        <v>88</v>
      </c>
      <c r="C16" s="38">
        <v>213.91635670869999</v>
      </c>
      <c r="D16" s="38">
        <f>SUM($AK16:AL16)/D$4</f>
        <v>255.07684522901667</v>
      </c>
      <c r="E16" s="38">
        <f>SUM($AK16:AM16)/E$4</f>
        <v>268.15745244423334</v>
      </c>
      <c r="F16" s="38">
        <f>SUM($AK16:AN16)/F$4</f>
        <v>274.21808933317504</v>
      </c>
      <c r="G16" s="38">
        <f>SUM($AK16:AO16)/G$4</f>
        <v>272.60447146654008</v>
      </c>
      <c r="H16" s="38">
        <f>SUM($AK16:AP16)/H$4</f>
        <v>267.15372622211675</v>
      </c>
      <c r="I16" s="38">
        <f>SUM($AK16:AQ16)/I$4</f>
        <v>256.04605104752864</v>
      </c>
      <c r="J16" s="38">
        <f>SUM($AK16:AR16)/J$4</f>
        <v>241.40279466658757</v>
      </c>
      <c r="K16" s="38">
        <f>SUM($AK16:AS16)/K$4</f>
        <v>227.54692859252228</v>
      </c>
      <c r="L16" s="38">
        <f>SUM($AK16:AT16)/L$4</f>
        <v>214.24223573327009</v>
      </c>
      <c r="M16" s="38">
        <f>SUM($AK16:AU16)/M$4</f>
        <v>202.94566884842735</v>
      </c>
      <c r="N16" s="38">
        <f>SUM($AK16:AV16)/N$4</f>
        <v>193.15519644439175</v>
      </c>
      <c r="O16" s="38">
        <f>SUM($AK16:AW16)/O$4</f>
        <v>184.5232582563616</v>
      </c>
      <c r="P16" s="38">
        <f>SUM($AK16:AX16)/P$4</f>
        <v>176.80159695233579</v>
      </c>
      <c r="Q16" s="38">
        <f>SUM($AK16:AY16)/Q$4</f>
        <v>169.80815715551341</v>
      </c>
      <c r="R16" s="38">
        <f>SUM($AK16:AZ16)/R$4</f>
        <v>163.47139733329382</v>
      </c>
      <c r="S16" s="38">
        <f>SUM($AK16:BA16)/S$4</f>
        <v>157.67543278427655</v>
      </c>
      <c r="T16" s="38">
        <f>SUM($AK16:BB16)/T$4</f>
        <v>152.33013096292785</v>
      </c>
      <c r="U16" s="38">
        <f>SUM($AK16:BC16)/U$4</f>
        <v>147.36433459645795</v>
      </c>
      <c r="V16" s="38">
        <f>SUM($AK16:BD16)/V$4</f>
        <v>142.72111786663507</v>
      </c>
      <c r="W16" s="38">
        <f>SUM($AK16:BE16)/W$4</f>
        <v>138.24868368250958</v>
      </c>
      <c r="X16" s="38">
        <f>SUM($AK16:BF16)/X$4</f>
        <v>133.92374351512279</v>
      </c>
      <c r="Y16" s="38">
        <f>SUM($AK16:BG16)/Y$4</f>
        <v>129.72705901446528</v>
      </c>
      <c r="Z16" s="38">
        <f>SUM($AK16:BH16)/Z$4</f>
        <v>125.64259822219589</v>
      </c>
      <c r="AA16" s="38">
        <f>SUM($AK16:BI16)/AA$4</f>
        <v>121.65689429330806</v>
      </c>
      <c r="AB16" s="38">
        <f>SUM($AK16:BJ16)/AB$4</f>
        <v>117.77778297433467</v>
      </c>
      <c r="AC16" s="38">
        <f>SUM($AK16:BK16)/AC$4</f>
        <v>113.9934206419519</v>
      </c>
      <c r="AD16" s="38">
        <f>SUM($AK16:BL16)/AD$4</f>
        <v>110.29365561902505</v>
      </c>
      <c r="AE16" s="38">
        <f>SUM($AK16:BM16)/AE$4</f>
        <v>106.66973645974832</v>
      </c>
      <c r="AF16" s="38">
        <f>SUM($AK16:BN16)/AF$4</f>
        <v>103.11407857775671</v>
      </c>
      <c r="AJ16" s="39" t="s">
        <v>88</v>
      </c>
      <c r="AK16" s="38">
        <v>213.91635670869999</v>
      </c>
      <c r="AL16" s="38">
        <v>296.23733374933335</v>
      </c>
      <c r="AM16" s="38">
        <v>294.31866687466669</v>
      </c>
      <c r="AN16" s="38">
        <v>292.40000000000003</v>
      </c>
      <c r="AO16" s="38">
        <v>266.14999999999998</v>
      </c>
      <c r="AP16" s="38">
        <v>239.9</v>
      </c>
      <c r="AQ16" s="38">
        <v>189.39999999999998</v>
      </c>
      <c r="AR16" s="38">
        <v>138.89999999999998</v>
      </c>
      <c r="AS16" s="38">
        <v>116.69999999999999</v>
      </c>
      <c r="AT16" s="38">
        <v>94.5</v>
      </c>
      <c r="AU16" s="38">
        <v>89.98</v>
      </c>
      <c r="AV16" s="38">
        <v>85.460000000000008</v>
      </c>
      <c r="AW16" s="38">
        <v>80.94</v>
      </c>
      <c r="AX16" s="38">
        <v>76.420000000000016</v>
      </c>
      <c r="AY16" s="38">
        <v>71.899999999999991</v>
      </c>
      <c r="AZ16" s="38">
        <v>68.42</v>
      </c>
      <c r="BA16" s="38">
        <v>64.94</v>
      </c>
      <c r="BB16" s="38">
        <v>61.459999999999994</v>
      </c>
      <c r="BC16" s="38">
        <v>57.98</v>
      </c>
      <c r="BD16" s="38">
        <v>54.5</v>
      </c>
      <c r="BE16" s="38">
        <v>48.8</v>
      </c>
      <c r="BF16" s="38">
        <v>43.099999999999994</v>
      </c>
      <c r="BG16" s="38">
        <v>37.4</v>
      </c>
      <c r="BH16" s="38">
        <v>31.7</v>
      </c>
      <c r="BI16" s="38">
        <v>25.999999999999996</v>
      </c>
      <c r="BJ16" s="38">
        <v>20.799999999999997</v>
      </c>
      <c r="BK16" s="38">
        <v>15.599999999999998</v>
      </c>
      <c r="BL16" s="38">
        <v>10.399999999999999</v>
      </c>
      <c r="BM16" s="38">
        <v>5.1999999999999993</v>
      </c>
      <c r="BN16" s="38">
        <v>0</v>
      </c>
    </row>
    <row r="17" spans="2:66" x14ac:dyDescent="0.35">
      <c r="B17" s="39" t="s">
        <v>89</v>
      </c>
      <c r="C17" s="38">
        <v>660.97024403519913</v>
      </c>
      <c r="D17" s="38">
        <f>SUM($AK17:AL17)/D$4</f>
        <v>657.94175687093298</v>
      </c>
      <c r="E17" s="38">
        <f>SUM($AK17:AM17)/E$4</f>
        <v>626.83004953173315</v>
      </c>
      <c r="F17" s="38">
        <f>SUM($AK17:AN17)/F$4</f>
        <v>588.69753714879982</v>
      </c>
      <c r="G17" s="38">
        <f>SUM($AK17:AO17)/G$4</f>
        <v>560.4880297190399</v>
      </c>
      <c r="H17" s="38">
        <f>SUM($AK17:AP17)/H$4</f>
        <v>537.24002476586656</v>
      </c>
      <c r="I17" s="38">
        <f>SUM($AK17:AQ17)/I$4</f>
        <v>508.50573551359992</v>
      </c>
      <c r="J17" s="38">
        <f>SUM($AK17:AR17)/J$4</f>
        <v>476.34251857439989</v>
      </c>
      <c r="K17" s="38">
        <f>SUM($AK17:AS17)/K$4</f>
        <v>447.66557206613322</v>
      </c>
      <c r="L17" s="38">
        <f>SUM($AK17:AT17)/L$4</f>
        <v>421.4290148595199</v>
      </c>
      <c r="M17" s="38">
        <f>SUM($AK17:AU17)/M$4</f>
        <v>399.70274078138175</v>
      </c>
      <c r="N17" s="38">
        <f>SUM($AK17:AV17)/N$4</f>
        <v>381.35917904959996</v>
      </c>
      <c r="O17" s="38">
        <f>SUM($AK17:AW17)/O$4</f>
        <v>365.61770373809225</v>
      </c>
      <c r="P17" s="38">
        <f>SUM($AK17:AX17)/P$4</f>
        <v>351.9207248996571</v>
      </c>
      <c r="Q17" s="38">
        <f>SUM($AK17:AY17)/Q$4</f>
        <v>339.85934323967996</v>
      </c>
      <c r="R17" s="38">
        <f>SUM($AK17:AZ17)/R$4</f>
        <v>329.03313428719997</v>
      </c>
      <c r="S17" s="38">
        <f>SUM($AK17:BA17)/S$4</f>
        <v>319.22412638795288</v>
      </c>
      <c r="T17" s="38">
        <f>SUM($AK17:BB17)/T$4</f>
        <v>310.26278603306662</v>
      </c>
      <c r="U17" s="38">
        <f>SUM($AK17:BC17)/U$4</f>
        <v>302.01527097869473</v>
      </c>
      <c r="V17" s="38">
        <f>SUM($AK17:BD17)/V$4</f>
        <v>294.37450742976</v>
      </c>
      <c r="W17" s="38">
        <f>SUM($AK17:BE17)/W$4</f>
        <v>287.49286421881902</v>
      </c>
      <c r="X17" s="38">
        <f>SUM($AK17:BF17)/X$4</f>
        <v>281.26682493614544</v>
      </c>
      <c r="Y17" s="38">
        <f>SUM($AK17:BG17)/Y$4</f>
        <v>275.61087602587827</v>
      </c>
      <c r="Z17" s="38">
        <f>SUM($AK17:BH17)/Z$4</f>
        <v>270.45375619146665</v>
      </c>
      <c r="AA17" s="38">
        <f>SUM($AK17:BI17)/AA$4</f>
        <v>265.73560594380803</v>
      </c>
      <c r="AB17" s="38">
        <f>SUM($AK17:BJ17)/AB$4</f>
        <v>261.91346725366151</v>
      </c>
      <c r="AC17" s="38">
        <f>SUM($AK17:BK17)/AC$4</f>
        <v>258.88778328130371</v>
      </c>
      <c r="AD17" s="38">
        <f>SUM($AK17:BL17)/AD$4</f>
        <v>256.57321959268569</v>
      </c>
      <c r="AE17" s="38">
        <f>SUM($AK17:BM17)/AE$4</f>
        <v>254.89621202052413</v>
      </c>
      <c r="AF17" s="38">
        <f>SUM($AK17:BN17)/AF$4</f>
        <v>253.79300495317332</v>
      </c>
      <c r="AJ17" s="39" t="s">
        <v>89</v>
      </c>
      <c r="AK17" s="38">
        <v>660.97024403519913</v>
      </c>
      <c r="AL17" s="38">
        <v>654.91326970666671</v>
      </c>
      <c r="AM17" s="38">
        <v>564.60663485333339</v>
      </c>
      <c r="AN17" s="38">
        <v>474.3</v>
      </c>
      <c r="AO17" s="38">
        <v>447.65</v>
      </c>
      <c r="AP17" s="38">
        <v>421</v>
      </c>
      <c r="AQ17" s="38">
        <v>336.09999999999997</v>
      </c>
      <c r="AR17" s="38">
        <v>251.2</v>
      </c>
      <c r="AS17" s="38">
        <v>218.25000000000003</v>
      </c>
      <c r="AT17" s="38">
        <v>185.30000000000007</v>
      </c>
      <c r="AU17" s="38">
        <v>182.44000000000005</v>
      </c>
      <c r="AV17" s="38">
        <v>179.58000000000004</v>
      </c>
      <c r="AW17" s="38">
        <v>176.72000000000003</v>
      </c>
      <c r="AX17" s="38">
        <v>173.86</v>
      </c>
      <c r="AY17" s="38">
        <v>171</v>
      </c>
      <c r="AZ17" s="38">
        <v>166.64000000000001</v>
      </c>
      <c r="BA17" s="38">
        <v>162.28</v>
      </c>
      <c r="BB17" s="38">
        <v>157.92000000000002</v>
      </c>
      <c r="BC17" s="38">
        <v>153.56</v>
      </c>
      <c r="BD17" s="38">
        <v>149.19999999999999</v>
      </c>
      <c r="BE17" s="38">
        <v>149.85999999999999</v>
      </c>
      <c r="BF17" s="38">
        <v>150.52000000000001</v>
      </c>
      <c r="BG17" s="38">
        <v>151.18</v>
      </c>
      <c r="BH17" s="38">
        <v>151.84</v>
      </c>
      <c r="BI17" s="38">
        <v>152.5</v>
      </c>
      <c r="BJ17" s="38">
        <v>166.36</v>
      </c>
      <c r="BK17" s="38">
        <v>180.22</v>
      </c>
      <c r="BL17" s="38">
        <v>194.08</v>
      </c>
      <c r="BM17" s="38">
        <v>207.94</v>
      </c>
      <c r="BN17" s="38">
        <v>221.8</v>
      </c>
    </row>
    <row r="18" spans="2:66" x14ac:dyDescent="0.35">
      <c r="B18" s="39" t="s">
        <v>90</v>
      </c>
      <c r="C18" s="38">
        <v>330.25537512473915</v>
      </c>
      <c r="D18" s="38">
        <f>SUM($AK18:AL18)/D$4</f>
        <v>339.23500318903621</v>
      </c>
      <c r="E18" s="38">
        <f>SUM($AK18:AM18)/E$4</f>
        <v>330.59244066824635</v>
      </c>
      <c r="F18" s="38">
        <f>SUM($AK18:AN18)/F$4</f>
        <v>317.54433050118473</v>
      </c>
      <c r="G18" s="38">
        <f>SUM($AK18:AO18)/G$4</f>
        <v>296.78546440094777</v>
      </c>
      <c r="H18" s="38">
        <f>SUM($AK18:AP18)/H$4</f>
        <v>272.17122033412312</v>
      </c>
      <c r="I18" s="38">
        <f>SUM($AK18:AQ18)/I$4</f>
        <v>249.54676028639125</v>
      </c>
      <c r="J18" s="38">
        <f>SUM($AK18:AR18)/J$4</f>
        <v>228.16591525059235</v>
      </c>
      <c r="K18" s="38">
        <f>SUM($AK18:AS18)/K$4</f>
        <v>210.57525800052653</v>
      </c>
      <c r="L18" s="38">
        <f>SUM($AK18:AT18)/L$4</f>
        <v>195.63773220047386</v>
      </c>
      <c r="M18" s="38">
        <f>SUM($AK18:AU18)/M$4</f>
        <v>183.15066563679443</v>
      </c>
      <c r="N18" s="38">
        <f>SUM($AK18:AV18)/N$4</f>
        <v>172.50144350039488</v>
      </c>
      <c r="O18" s="38">
        <f>SUM($AK18:AW18)/O$4</f>
        <v>163.26594784651837</v>
      </c>
      <c r="P18" s="38">
        <f>SUM($AK18:AX18)/P$4</f>
        <v>155.14123728605276</v>
      </c>
      <c r="Q18" s="38">
        <f>SUM($AK18:AY18)/Q$4</f>
        <v>147.9051548003159</v>
      </c>
      <c r="R18" s="38">
        <f>SUM($AK18:AZ18)/R$4</f>
        <v>141.38358262529616</v>
      </c>
      <c r="S18" s="38">
        <f>SUM($AK18:BA18)/S$4</f>
        <v>135.45043070616109</v>
      </c>
      <c r="T18" s="38">
        <f>SUM($AK18:BB18)/T$4</f>
        <v>130.00762900026325</v>
      </c>
      <c r="U18" s="38">
        <f>SUM($AK18:BC18)/U$4</f>
        <v>124.97775378972308</v>
      </c>
      <c r="V18" s="38">
        <f>SUM($AK18:BD18)/V$4</f>
        <v>120.29886610023694</v>
      </c>
      <c r="W18" s="38">
        <f>SUM($AK18:BE18)/W$4</f>
        <v>115.92558676213041</v>
      </c>
      <c r="X18" s="38">
        <f>SUM($AK18:BF18)/X$4</f>
        <v>111.8162419093063</v>
      </c>
      <c r="Y18" s="38">
        <f>SUM($AK18:BG18)/Y$4</f>
        <v>107.93640530455386</v>
      </c>
      <c r="Z18" s="38">
        <f>SUM($AK18:BH18)/Z$4</f>
        <v>104.2573884168641</v>
      </c>
      <c r="AA18" s="38">
        <f>SUM($AK18:BI18)/AA$4</f>
        <v>100.75509288018954</v>
      </c>
      <c r="AB18" s="38">
        <f>SUM($AK18:BJ18)/AB$4</f>
        <v>97.690666230951464</v>
      </c>
      <c r="AC18" s="38">
        <f>SUM($AK18:BK18)/AC$4</f>
        <v>95.015456370545863</v>
      </c>
      <c r="AD18" s="38">
        <f>SUM($AK18:BL18)/AD$4</f>
        <v>92.687761500169231</v>
      </c>
      <c r="AE18" s="38">
        <f>SUM($AK18:BM18)/AE$4</f>
        <v>90.67163179326684</v>
      </c>
      <c r="AF18" s="38">
        <f>SUM($AK18:BN18)/AF$4</f>
        <v>88.935910733491269</v>
      </c>
      <c r="AJ18" s="39" t="s">
        <v>90</v>
      </c>
      <c r="AK18" s="38">
        <v>330.25537512473915</v>
      </c>
      <c r="AL18" s="38">
        <v>348.21463125333332</v>
      </c>
      <c r="AM18" s="38">
        <v>313.30731562666665</v>
      </c>
      <c r="AN18" s="38">
        <v>278.39999999999998</v>
      </c>
      <c r="AO18" s="38">
        <v>213.75</v>
      </c>
      <c r="AP18" s="38">
        <v>149.09999999999997</v>
      </c>
      <c r="AQ18" s="38">
        <v>113.79999999999998</v>
      </c>
      <c r="AR18" s="38">
        <v>78.499999999999986</v>
      </c>
      <c r="AS18" s="38">
        <v>69.849999999999994</v>
      </c>
      <c r="AT18" s="38">
        <v>61.199999999999982</v>
      </c>
      <c r="AU18" s="38">
        <v>58.279999999999987</v>
      </c>
      <c r="AV18" s="38">
        <v>55.359999999999985</v>
      </c>
      <c r="AW18" s="38">
        <v>52.439999999999991</v>
      </c>
      <c r="AX18" s="38">
        <v>49.519999999999996</v>
      </c>
      <c r="AY18" s="38">
        <v>46.6</v>
      </c>
      <c r="AZ18" s="38">
        <v>43.56</v>
      </c>
      <c r="BA18" s="38">
        <v>40.520000000000003</v>
      </c>
      <c r="BB18" s="38">
        <v>37.480000000000004</v>
      </c>
      <c r="BC18" s="38">
        <v>34.440000000000005</v>
      </c>
      <c r="BD18" s="38">
        <v>31.400000000000002</v>
      </c>
      <c r="BE18" s="38">
        <v>28.460000000000004</v>
      </c>
      <c r="BF18" s="38">
        <v>25.520000000000003</v>
      </c>
      <c r="BG18" s="38">
        <v>22.580000000000005</v>
      </c>
      <c r="BH18" s="38">
        <v>19.640000000000004</v>
      </c>
      <c r="BI18" s="38">
        <v>16.700000000000003</v>
      </c>
      <c r="BJ18" s="38">
        <v>21.080000000000005</v>
      </c>
      <c r="BK18" s="38">
        <v>25.46</v>
      </c>
      <c r="BL18" s="38">
        <v>29.840000000000003</v>
      </c>
      <c r="BM18" s="38">
        <v>34.22</v>
      </c>
      <c r="BN18" s="38">
        <v>38.6</v>
      </c>
    </row>
    <row r="19" spans="2:66" x14ac:dyDescent="0.35">
      <c r="B19" s="39" t="s">
        <v>91</v>
      </c>
      <c r="C19" s="38">
        <v>786.97223986210645</v>
      </c>
      <c r="D19" s="38">
        <f>SUM($AK19:AL19)/D$4</f>
        <v>801.29985923771983</v>
      </c>
      <c r="E19" s="38">
        <f>SUM($AK19:AM19)/E$4</f>
        <v>814.90448592736868</v>
      </c>
      <c r="F19" s="38">
        <f>SUM($AK19:AN19)/F$4</f>
        <v>828.32836444552663</v>
      </c>
      <c r="G19" s="38">
        <f>SUM($AK19:AO19)/G$4</f>
        <v>827.99269155642139</v>
      </c>
      <c r="H19" s="38">
        <f>SUM($AK19:AP19)/H$4</f>
        <v>820.77724296368444</v>
      </c>
      <c r="I19" s="38">
        <f>SUM($AK19:AQ19)/I$4</f>
        <v>798.45906539744385</v>
      </c>
      <c r="J19" s="38">
        <f>SUM($AK19:AR19)/J$4</f>
        <v>766.70168222276334</v>
      </c>
      <c r="K19" s="38">
        <f>SUM($AK19:AS19)/K$4</f>
        <v>735.76260642023408</v>
      </c>
      <c r="L19" s="38">
        <f>SUM($AK19:AT19)/L$4</f>
        <v>705.39634577821073</v>
      </c>
      <c r="M19" s="38">
        <f>SUM($AK19:AU19)/M$4</f>
        <v>678.48576888928244</v>
      </c>
      <c r="N19" s="38">
        <f>SUM($AK19:AV19)/N$4</f>
        <v>654.16695481517559</v>
      </c>
      <c r="O19" s="38">
        <f>SUM($AK19:AW19)/O$4</f>
        <v>631.84180444477738</v>
      </c>
      <c r="P19" s="38">
        <f>SUM($AK19:AX19)/P$4</f>
        <v>611.08310412729327</v>
      </c>
      <c r="Q19" s="38">
        <f>SUM($AK19:AY19)/Q$4</f>
        <v>591.57756385214043</v>
      </c>
      <c r="R19" s="38">
        <f>SUM($AK19:AZ19)/R$4</f>
        <v>573.42646611138161</v>
      </c>
      <c r="S19" s="38">
        <f>SUM($AK19:BA19)/S$4</f>
        <v>556.39079163424151</v>
      </c>
      <c r="T19" s="38">
        <f>SUM($AK19:BB19)/T$4</f>
        <v>540.28463654345023</v>
      </c>
      <c r="U19" s="38">
        <f>SUM($AK19:BC19)/U$4</f>
        <v>524.96123462011076</v>
      </c>
      <c r="V19" s="38">
        <f>SUM($AK19:BD19)/V$4</f>
        <v>510.30317288910521</v>
      </c>
      <c r="W19" s="38">
        <f>SUM($AK19:BE19)/W$4</f>
        <v>497.0249265610525</v>
      </c>
      <c r="X19" s="38">
        <f>SUM($AK19:BF19)/X$4</f>
        <v>484.93833899009564</v>
      </c>
      <c r="Y19" s="38">
        <f>SUM($AK19:BG19)/Y$4</f>
        <v>473.88797642530886</v>
      </c>
      <c r="Z19" s="38">
        <f>SUM($AK19:BH19)/Z$4</f>
        <v>463.74431074092104</v>
      </c>
      <c r="AA19" s="38">
        <f>SUM($AK19:BI19)/AA$4</f>
        <v>454.3985383112842</v>
      </c>
      <c r="AB19" s="38">
        <f>SUM($AK19:BJ19)/AB$4</f>
        <v>446.00167145315788</v>
      </c>
      <c r="AC19" s="38">
        <f>SUM($AK19:BK19)/AC$4</f>
        <v>438.44827621415203</v>
      </c>
      <c r="AD19" s="38">
        <f>SUM($AK19:BL19)/AD$4</f>
        <v>431.64798063507521</v>
      </c>
      <c r="AE19" s="38">
        <f>SUM($AK19:BM19)/AE$4</f>
        <v>425.52287785455536</v>
      </c>
      <c r="AF19" s="38">
        <f>SUM($AK19:BN19)/AF$4</f>
        <v>420.00544859273685</v>
      </c>
      <c r="AJ19" s="39" t="s">
        <v>91</v>
      </c>
      <c r="AK19" s="38">
        <v>786.97223986210645</v>
      </c>
      <c r="AL19" s="38">
        <v>815.62747861333332</v>
      </c>
      <c r="AM19" s="38">
        <v>842.11373930666673</v>
      </c>
      <c r="AN19" s="38">
        <v>868.60000000000014</v>
      </c>
      <c r="AO19" s="38">
        <v>826.65000000000009</v>
      </c>
      <c r="AP19" s="38">
        <v>784.7</v>
      </c>
      <c r="AQ19" s="38">
        <v>664.55</v>
      </c>
      <c r="AR19" s="38">
        <v>544.39999999999986</v>
      </c>
      <c r="AS19" s="38">
        <v>488.24999999999994</v>
      </c>
      <c r="AT19" s="38">
        <v>432.1</v>
      </c>
      <c r="AU19" s="38">
        <v>409.38000000000005</v>
      </c>
      <c r="AV19" s="38">
        <v>386.66</v>
      </c>
      <c r="AW19" s="38">
        <v>363.94000000000005</v>
      </c>
      <c r="AX19" s="38">
        <v>341.22</v>
      </c>
      <c r="AY19" s="38">
        <v>318.5</v>
      </c>
      <c r="AZ19" s="38">
        <v>301.15999999999997</v>
      </c>
      <c r="BA19" s="38">
        <v>283.82</v>
      </c>
      <c r="BB19" s="38">
        <v>266.48</v>
      </c>
      <c r="BC19" s="38">
        <v>249.14</v>
      </c>
      <c r="BD19" s="38">
        <v>231.79999999999998</v>
      </c>
      <c r="BE19" s="38">
        <v>231.45999999999998</v>
      </c>
      <c r="BF19" s="38">
        <v>231.11999999999998</v>
      </c>
      <c r="BG19" s="38">
        <v>230.77999999999997</v>
      </c>
      <c r="BH19" s="38">
        <v>230.43999999999997</v>
      </c>
      <c r="BI19" s="38">
        <v>230.09999999999997</v>
      </c>
      <c r="BJ19" s="38">
        <v>236.07999999999996</v>
      </c>
      <c r="BK19" s="38">
        <v>242.05999999999997</v>
      </c>
      <c r="BL19" s="38">
        <v>248.03999999999996</v>
      </c>
      <c r="BM19" s="38">
        <v>254.01999999999998</v>
      </c>
      <c r="BN19" s="38">
        <v>260</v>
      </c>
    </row>
    <row r="20" spans="2:66" x14ac:dyDescent="0.35">
      <c r="B20" s="39" t="s">
        <v>92</v>
      </c>
      <c r="C20" s="38">
        <v>357.78191055066674</v>
      </c>
      <c r="D20" s="38">
        <f>SUM($AK20:AL20)/D$4</f>
        <v>379.56059757400004</v>
      </c>
      <c r="E20" s="38">
        <f>SUM($AK20:AM20)/E$4</f>
        <v>395.2969458155556</v>
      </c>
      <c r="F20" s="38">
        <f>SUM($AK20:AN20)/F$4</f>
        <v>409.52270936166673</v>
      </c>
      <c r="G20" s="38">
        <f>SUM($AK20:AO20)/G$4</f>
        <v>412.61816748933342</v>
      </c>
      <c r="H20" s="38">
        <f>SUM($AK20:AP20)/H$4</f>
        <v>410.14847290777789</v>
      </c>
      <c r="I20" s="38">
        <f>SUM($AK20:AQ20)/I$4</f>
        <v>400.39154820666676</v>
      </c>
      <c r="J20" s="38">
        <f>SUM($AK20:AR20)/J$4</f>
        <v>386.08010468083341</v>
      </c>
      <c r="K20" s="38">
        <f>SUM($AK20:AS20)/K$4</f>
        <v>370.44342638296303</v>
      </c>
      <c r="L20" s="38">
        <f>SUM($AK20:AT20)/L$4</f>
        <v>353.87908374466673</v>
      </c>
      <c r="M20" s="38">
        <f>SUM($AK20:AU20)/M$4</f>
        <v>339.27553067696977</v>
      </c>
      <c r="N20" s="38">
        <f>SUM($AK20:AV20)/N$4</f>
        <v>326.14256978722227</v>
      </c>
      <c r="O20" s="38">
        <f>SUM($AK20:AW20)/O$4</f>
        <v>314.14083364974363</v>
      </c>
      <c r="P20" s="38">
        <f>SUM($AK20:AX20)/P$4</f>
        <v>303.02791696047626</v>
      </c>
      <c r="Q20" s="38">
        <f>SUM($AK20:AY20)/Q$4</f>
        <v>292.62605582977784</v>
      </c>
      <c r="R20" s="38">
        <f>SUM($AK20:AZ20)/R$4</f>
        <v>283.08692734041671</v>
      </c>
      <c r="S20" s="38">
        <f>SUM($AK20:BA20)/S$4</f>
        <v>274.25828455568632</v>
      </c>
      <c r="T20" s="38">
        <f>SUM($AK20:BB20)/T$4</f>
        <v>266.02171319148152</v>
      </c>
      <c r="U20" s="38">
        <f>SUM($AK20:BC20)/U$4</f>
        <v>258.2837282866667</v>
      </c>
      <c r="V20" s="38">
        <f>SUM($AK20:BD20)/V$4</f>
        <v>250.96954187233337</v>
      </c>
      <c r="W20" s="38">
        <f>SUM($AK20:BE20)/W$4</f>
        <v>244.32242083079367</v>
      </c>
      <c r="X20" s="38">
        <f>SUM($AK20:BF20)/X$4</f>
        <v>238.25140170212126</v>
      </c>
      <c r="Y20" s="38">
        <f>SUM($AK20:BG20)/Y$4</f>
        <v>232.68134075855079</v>
      </c>
      <c r="Z20" s="38">
        <f>SUM($AK20:BH20)/Z$4</f>
        <v>227.54961822694452</v>
      </c>
      <c r="AA20" s="38">
        <f>SUM($AK20:BI20)/AA$4</f>
        <v>222.80363349786671</v>
      </c>
      <c r="AB20" s="38">
        <f>SUM($AK20:BJ20)/AB$4</f>
        <v>219.00733990179495</v>
      </c>
      <c r="AC20" s="38">
        <f>SUM($AK20:BK20)/AC$4</f>
        <v>216.05521620172846</v>
      </c>
      <c r="AD20" s="38">
        <f>SUM($AK20:BL20)/AD$4</f>
        <v>213.85681562309532</v>
      </c>
      <c r="AE20" s="38">
        <f>SUM($AK20:BM20)/AE$4</f>
        <v>212.33416680850581</v>
      </c>
      <c r="AF20" s="38">
        <f>SUM($AK20:BN20)/AF$4</f>
        <v>211.4196945815556</v>
      </c>
      <c r="AJ20" s="39" t="s">
        <v>92</v>
      </c>
      <c r="AK20" s="38">
        <v>357.78191055066674</v>
      </c>
      <c r="AL20" s="38">
        <v>401.33928459733335</v>
      </c>
      <c r="AM20" s="38">
        <v>426.76964229866667</v>
      </c>
      <c r="AN20" s="38">
        <v>452.2</v>
      </c>
      <c r="AO20" s="38">
        <v>425</v>
      </c>
      <c r="AP20" s="38">
        <v>397.79999999999995</v>
      </c>
      <c r="AQ20" s="38">
        <v>341.84999999999997</v>
      </c>
      <c r="AR20" s="38">
        <v>285.89999999999998</v>
      </c>
      <c r="AS20" s="38">
        <v>245.34999999999997</v>
      </c>
      <c r="AT20" s="38">
        <v>204.8</v>
      </c>
      <c r="AU20" s="38">
        <v>193.24</v>
      </c>
      <c r="AV20" s="38">
        <v>181.68</v>
      </c>
      <c r="AW20" s="38">
        <v>170.12</v>
      </c>
      <c r="AX20" s="38">
        <v>158.56</v>
      </c>
      <c r="AY20" s="38">
        <v>147</v>
      </c>
      <c r="AZ20" s="38">
        <v>140</v>
      </c>
      <c r="BA20" s="38">
        <v>133</v>
      </c>
      <c r="BB20" s="38">
        <v>126</v>
      </c>
      <c r="BC20" s="38">
        <v>119</v>
      </c>
      <c r="BD20" s="38">
        <v>112.00000000000001</v>
      </c>
      <c r="BE20" s="38">
        <v>111.38000000000001</v>
      </c>
      <c r="BF20" s="38">
        <v>110.76000000000002</v>
      </c>
      <c r="BG20" s="38">
        <v>110.14000000000001</v>
      </c>
      <c r="BH20" s="38">
        <v>109.52000000000001</v>
      </c>
      <c r="BI20" s="38">
        <v>108.9</v>
      </c>
      <c r="BJ20" s="38">
        <v>124.10000000000001</v>
      </c>
      <c r="BK20" s="38">
        <v>139.30000000000001</v>
      </c>
      <c r="BL20" s="38">
        <v>154.5</v>
      </c>
      <c r="BM20" s="38">
        <v>169.7</v>
      </c>
      <c r="BN20" s="38">
        <v>184.89999999999998</v>
      </c>
    </row>
    <row r="21" spans="2:66" x14ac:dyDescent="0.35">
      <c r="B21" s="39" t="s">
        <v>93</v>
      </c>
      <c r="C21" s="38">
        <v>365.84323686836615</v>
      </c>
      <c r="D21" s="38">
        <f>SUM($AK21:AL21)/D$4</f>
        <v>343.70479128218307</v>
      </c>
      <c r="E21" s="38">
        <f>SUM($AK21:AM21)/E$4</f>
        <v>313.54758513745537</v>
      </c>
      <c r="F21" s="38">
        <f>SUM($AK21:AN21)/F$4</f>
        <v>281.38568885309155</v>
      </c>
      <c r="G21" s="38">
        <f>SUM($AK21:AO21)/G$4</f>
        <v>261.21855108247325</v>
      </c>
      <c r="H21" s="38">
        <f>SUM($AK21:AP21)/H$4</f>
        <v>247.04879256872769</v>
      </c>
      <c r="I21" s="38">
        <f>SUM($AK21:AQ21)/I$4</f>
        <v>235.43467934462373</v>
      </c>
      <c r="J21" s="38">
        <f>SUM($AK21:AR21)/J$4</f>
        <v>225.41784442654577</v>
      </c>
      <c r="K21" s="38">
        <f>SUM($AK21:AS21)/K$4</f>
        <v>216.82141726804068</v>
      </c>
      <c r="L21" s="38">
        <f>SUM($AK21:AT21)/L$4</f>
        <v>209.21927554123664</v>
      </c>
      <c r="M21" s="38">
        <f>SUM($AK21:AU21)/M$4</f>
        <v>202.4520686738515</v>
      </c>
      <c r="N21" s="38">
        <f>SUM($AK21:AV21)/N$4</f>
        <v>196.31106295103055</v>
      </c>
      <c r="O21" s="38">
        <f>SUM($AK21:AW21)/O$4</f>
        <v>190.65175041633589</v>
      </c>
      <c r="P21" s="38">
        <f>SUM($AK21:AX21)/P$4</f>
        <v>185.37091110088332</v>
      </c>
      <c r="Q21" s="38">
        <f>SUM($AK21:AY21)/Q$4</f>
        <v>180.39285036082441</v>
      </c>
      <c r="R21" s="38">
        <f>SUM($AK21:AZ21)/R$4</f>
        <v>176.02829721327288</v>
      </c>
      <c r="S21" s="38">
        <f>SUM($AK21:BA21)/S$4</f>
        <v>172.16898561249212</v>
      </c>
      <c r="T21" s="38">
        <f>SUM($AK21:BB21)/T$4</f>
        <v>168.73070863402035</v>
      </c>
      <c r="U21" s="38">
        <f>SUM($AK21:BC21)/U$4</f>
        <v>165.64698712696665</v>
      </c>
      <c r="V21" s="38">
        <f>SUM($AK21:BD21)/V$4</f>
        <v>162.86463777061832</v>
      </c>
      <c r="W21" s="38">
        <f>SUM($AK21:BE21)/W$4</f>
        <v>160.49584549582696</v>
      </c>
      <c r="X21" s="38">
        <f>SUM($AK21:BF21)/X$4</f>
        <v>158.48421615510753</v>
      </c>
      <c r="Y21" s="38">
        <f>SUM($AK21:BG21)/Y$4</f>
        <v>156.78316327879853</v>
      </c>
      <c r="Z21" s="38">
        <f>SUM($AK21:BH21)/Z$4</f>
        <v>155.35386480884858</v>
      </c>
      <c r="AA21" s="38">
        <f>SUM($AK21:BI21)/AA$4</f>
        <v>154.16371021649465</v>
      </c>
      <c r="AB21" s="38">
        <f>SUM($AK21:BJ21)/AB$4</f>
        <v>152.99356751586021</v>
      </c>
      <c r="AC21" s="38">
        <f>SUM($AK21:BK21)/AC$4</f>
        <v>151.84121316342095</v>
      </c>
      <c r="AD21" s="38">
        <f>SUM($AK21:BL21)/AD$4</f>
        <v>150.70474126472735</v>
      </c>
      <c r="AE21" s="38">
        <f>SUM($AK21:BM21)/AE$4</f>
        <v>149.58250880732297</v>
      </c>
      <c r="AF21" s="38">
        <f>SUM($AK21:BN21)/AF$4</f>
        <v>148.47309184707885</v>
      </c>
      <c r="AJ21" s="39" t="s">
        <v>93</v>
      </c>
      <c r="AK21" s="38">
        <v>365.84323686836615</v>
      </c>
      <c r="AL21" s="38">
        <v>321.56634569599998</v>
      </c>
      <c r="AM21" s="38">
        <v>253.23317284800004</v>
      </c>
      <c r="AN21" s="38">
        <v>184.90000000000003</v>
      </c>
      <c r="AO21" s="38">
        <v>180.55</v>
      </c>
      <c r="AP21" s="38">
        <v>176.2</v>
      </c>
      <c r="AQ21" s="38">
        <v>165.75</v>
      </c>
      <c r="AR21" s="38">
        <v>155.30000000000001</v>
      </c>
      <c r="AS21" s="38">
        <v>148.05000000000001</v>
      </c>
      <c r="AT21" s="38">
        <v>140.79999999999998</v>
      </c>
      <c r="AU21" s="38">
        <v>134.78</v>
      </c>
      <c r="AV21" s="38">
        <v>128.76</v>
      </c>
      <c r="AW21" s="38">
        <v>122.74</v>
      </c>
      <c r="AX21" s="38">
        <v>116.72</v>
      </c>
      <c r="AY21" s="38">
        <v>110.69999999999999</v>
      </c>
      <c r="AZ21" s="38">
        <v>110.55999999999999</v>
      </c>
      <c r="BA21" s="38">
        <v>110.41999999999999</v>
      </c>
      <c r="BB21" s="38">
        <v>110.27999999999999</v>
      </c>
      <c r="BC21" s="38">
        <v>110.13999999999999</v>
      </c>
      <c r="BD21" s="38">
        <v>109.99999999999999</v>
      </c>
      <c r="BE21" s="38">
        <v>113.11999999999999</v>
      </c>
      <c r="BF21" s="38">
        <v>116.23999999999998</v>
      </c>
      <c r="BG21" s="38">
        <v>119.35999999999999</v>
      </c>
      <c r="BH21" s="38">
        <v>122.47999999999999</v>
      </c>
      <c r="BI21" s="38">
        <v>125.59999999999998</v>
      </c>
      <c r="BJ21" s="38">
        <v>123.73999999999998</v>
      </c>
      <c r="BK21" s="38">
        <v>121.87999999999998</v>
      </c>
      <c r="BL21" s="38">
        <v>120.01999999999998</v>
      </c>
      <c r="BM21" s="38">
        <v>118.15999999999998</v>
      </c>
      <c r="BN21" s="38">
        <v>116.29999999999998</v>
      </c>
    </row>
    <row r="22" spans="2:66" x14ac:dyDescent="0.35">
      <c r="B22" s="39" t="s">
        <v>94</v>
      </c>
      <c r="C22" s="38">
        <v>235.84868003265896</v>
      </c>
      <c r="D22" s="38">
        <f>SUM($AK22:AL22)/D$4</f>
        <v>270.21547280566278</v>
      </c>
      <c r="E22" s="38">
        <f>SUM($AK22:AM22)/E$4</f>
        <v>277.05735946688628</v>
      </c>
      <c r="F22" s="38">
        <f>SUM($AK22:AN22)/F$4</f>
        <v>277.01801960016468</v>
      </c>
      <c r="G22" s="38">
        <f>SUM($AK22:AO22)/G$4</f>
        <v>272.87441568013173</v>
      </c>
      <c r="H22" s="38">
        <f>SUM($AK22:AP22)/H$4</f>
        <v>266.67867973344306</v>
      </c>
      <c r="I22" s="38">
        <f>SUM($AK22:AQ22)/I$4</f>
        <v>260.48886834295121</v>
      </c>
      <c r="J22" s="38">
        <f>SUM($AK22:AR22)/J$4</f>
        <v>254.3027598000823</v>
      </c>
      <c r="K22" s="38">
        <f>SUM($AK22:AS22)/K$4</f>
        <v>248.88023093340649</v>
      </c>
      <c r="L22" s="38">
        <f>SUM($AK22:AT22)/L$4</f>
        <v>243.99220784006584</v>
      </c>
      <c r="M22" s="38">
        <f>SUM($AK22:AU22)/M$4</f>
        <v>239.28564349096897</v>
      </c>
      <c r="N22" s="38">
        <f>SUM($AK22:AV22)/N$4</f>
        <v>234.71517320005489</v>
      </c>
      <c r="O22" s="38">
        <f>SUM($AK22:AW22)/O$4</f>
        <v>230.24939064620452</v>
      </c>
      <c r="P22" s="38">
        <f>SUM($AK22:AX22)/P$4</f>
        <v>225.8658627429042</v>
      </c>
      <c r="Q22" s="38">
        <f>SUM($AK22:AY22)/Q$4</f>
        <v>221.5481385600439</v>
      </c>
      <c r="R22" s="38">
        <f>SUM($AK22:AZ22)/R$4</f>
        <v>217.52012990004116</v>
      </c>
      <c r="S22" s="38">
        <f>SUM($AK22:BA22)/S$4</f>
        <v>213.73071049415637</v>
      </c>
      <c r="T22" s="38">
        <f>SUM($AK22:BB22)/T$4</f>
        <v>210.14011546670324</v>
      </c>
      <c r="U22" s="38">
        <f>SUM($AK22:BC22)/U$4</f>
        <v>206.71695149477148</v>
      </c>
      <c r="V22" s="38">
        <f>SUM($AK22:BD22)/V$4</f>
        <v>203.43610392003291</v>
      </c>
      <c r="W22" s="38">
        <f>SUM($AK22:BE22)/W$4</f>
        <v>200.44486087622184</v>
      </c>
      <c r="X22" s="38">
        <f>SUM($AK22:BF22)/X$4</f>
        <v>197.70373083639359</v>
      </c>
      <c r="Y22" s="38">
        <f>SUM($AK22:BG22)/Y$4</f>
        <v>195.18009036524603</v>
      </c>
      <c r="Z22" s="38">
        <f>SUM($AK22:BH22)/Z$4</f>
        <v>192.84675326669412</v>
      </c>
      <c r="AA22" s="38">
        <f>SUM($AK22:BI22)/AA$4</f>
        <v>190.68088313602635</v>
      </c>
      <c r="AB22" s="38">
        <f>SUM($AK22:BJ22)/AB$4</f>
        <v>188.87469532310226</v>
      </c>
      <c r="AC22" s="38">
        <f>SUM($AK22:BK22)/AC$4</f>
        <v>187.38822512595033</v>
      </c>
      <c r="AD22" s="38">
        <f>SUM($AK22:BL22)/AD$4</f>
        <v>186.18721708573781</v>
      </c>
      <c r="AE22" s="38">
        <f>SUM($AK22:BM22)/AE$4</f>
        <v>185.24214063450546</v>
      </c>
      <c r="AF22" s="38">
        <f>SUM($AK22:BN22)/AF$4</f>
        <v>184.52740261335529</v>
      </c>
      <c r="AJ22" s="39" t="s">
        <v>94</v>
      </c>
      <c r="AK22" s="38">
        <v>235.84868003265896</v>
      </c>
      <c r="AL22" s="38">
        <v>304.58226557866664</v>
      </c>
      <c r="AM22" s="38">
        <v>290.74113278933328</v>
      </c>
      <c r="AN22" s="38">
        <v>276.89999999999992</v>
      </c>
      <c r="AO22" s="38">
        <v>256.29999999999995</v>
      </c>
      <c r="AP22" s="38">
        <v>235.69999999999993</v>
      </c>
      <c r="AQ22" s="38">
        <v>223.34999999999997</v>
      </c>
      <c r="AR22" s="38">
        <v>211</v>
      </c>
      <c r="AS22" s="38">
        <v>205.5</v>
      </c>
      <c r="AT22" s="38">
        <v>200.00000000000003</v>
      </c>
      <c r="AU22" s="38">
        <v>192.22000000000003</v>
      </c>
      <c r="AV22" s="38">
        <v>184.44000000000003</v>
      </c>
      <c r="AW22" s="38">
        <v>176.66000000000003</v>
      </c>
      <c r="AX22" s="38">
        <v>168.88000000000002</v>
      </c>
      <c r="AY22" s="38">
        <v>161.10000000000005</v>
      </c>
      <c r="AZ22" s="38">
        <v>157.10000000000005</v>
      </c>
      <c r="BA22" s="38">
        <v>153.10000000000002</v>
      </c>
      <c r="BB22" s="38">
        <v>149.10000000000002</v>
      </c>
      <c r="BC22" s="38">
        <v>145.10000000000002</v>
      </c>
      <c r="BD22" s="38">
        <v>141.10000000000002</v>
      </c>
      <c r="BE22" s="38">
        <v>140.62000000000003</v>
      </c>
      <c r="BF22" s="38">
        <v>140.14000000000001</v>
      </c>
      <c r="BG22" s="38">
        <v>139.66000000000003</v>
      </c>
      <c r="BH22" s="38">
        <v>139.18</v>
      </c>
      <c r="BI22" s="38">
        <v>138.69999999999999</v>
      </c>
      <c r="BJ22" s="38">
        <v>143.72</v>
      </c>
      <c r="BK22" s="38">
        <v>148.73999999999998</v>
      </c>
      <c r="BL22" s="38">
        <v>153.76</v>
      </c>
      <c r="BM22" s="38">
        <v>158.78</v>
      </c>
      <c r="BN22" s="38">
        <v>163.80000000000001</v>
      </c>
    </row>
    <row r="23" spans="2:66" x14ac:dyDescent="0.35">
      <c r="B23" s="39" t="s">
        <v>95</v>
      </c>
      <c r="C23" s="38">
        <v>141.39435725301641</v>
      </c>
      <c r="D23" s="38">
        <f>SUM($AK23:AL23)/D$4</f>
        <v>125.44067149050818</v>
      </c>
      <c r="E23" s="38">
        <f>SUM($AK23:AM23)/E$4</f>
        <v>109.84161194833878</v>
      </c>
      <c r="F23" s="38">
        <f>SUM($AK23:AN23)/F$4</f>
        <v>94.331208961254077</v>
      </c>
      <c r="G23" s="38">
        <f>SUM($AK23:AO23)/G$4</f>
        <v>85.85496716900326</v>
      </c>
      <c r="H23" s="38">
        <f>SUM($AK23:AP23)/H$4</f>
        <v>80.895805974169392</v>
      </c>
      <c r="I23" s="38">
        <f>SUM($AK23:AQ23)/I$4</f>
        <v>77.517833692145203</v>
      </c>
      <c r="J23" s="38">
        <f>SUM($AK23:AR23)/J$4</f>
        <v>75.128104480627044</v>
      </c>
      <c r="K23" s="38">
        <f>SUM($AK23:AS23)/K$4</f>
        <v>72.258315093890701</v>
      </c>
      <c r="L23" s="38">
        <f>SUM($AK23:AT23)/L$4</f>
        <v>69.05248358450163</v>
      </c>
      <c r="M23" s="38">
        <f>SUM($AK23:AU23)/M$4</f>
        <v>66.216803258637853</v>
      </c>
      <c r="N23" s="38">
        <f>SUM($AK23:AV23)/N$4</f>
        <v>63.658736320418029</v>
      </c>
      <c r="O23" s="38">
        <f>SUM($AK23:AW23)/O$4</f>
        <v>61.314218141924343</v>
      </c>
      <c r="P23" s="38">
        <f>SUM($AK23:AX23)/P$4</f>
        <v>59.137488274644035</v>
      </c>
      <c r="Q23" s="38">
        <f>SUM($AK23:AY23)/Q$4</f>
        <v>57.094989056334427</v>
      </c>
      <c r="R23" s="38">
        <f>SUM($AK23:AZ23)/R$4</f>
        <v>55.362802240313528</v>
      </c>
      <c r="S23" s="38">
        <f>SUM($AK23:BA23)/S$4</f>
        <v>53.886166814412732</v>
      </c>
      <c r="T23" s="38">
        <f>SUM($AK23:BB23)/T$4</f>
        <v>52.62249088027869</v>
      </c>
      <c r="U23" s="38">
        <f>SUM($AK23:BC23)/U$4</f>
        <v>51.53814925500086</v>
      </c>
      <c r="V23" s="38">
        <f>SUM($AK23:BD23)/V$4</f>
        <v>50.60624179225082</v>
      </c>
      <c r="W23" s="38">
        <f>SUM($AK23:BE23)/W$4</f>
        <v>49.920230278334117</v>
      </c>
      <c r="X23" s="38">
        <f>SUM($AK23:BF23)/X$4</f>
        <v>49.44658344750075</v>
      </c>
      <c r="Y23" s="38">
        <f>SUM($AK23:BG23)/Y$4</f>
        <v>49.157601558478973</v>
      </c>
      <c r="Z23" s="38">
        <f>SUM($AK23:BH23)/Z$4</f>
        <v>49.030201493542343</v>
      </c>
      <c r="AA23" s="38">
        <f>SUM($AK23:BI23)/AA$4</f>
        <v>49.044993433800656</v>
      </c>
      <c r="AB23" s="38">
        <f>SUM($AK23:BJ23)/AB$4</f>
        <v>49.325570609423707</v>
      </c>
      <c r="AC23" s="38">
        <f>SUM($AK23:BK23)/AC$4</f>
        <v>49.842401327593194</v>
      </c>
      <c r="AD23" s="38">
        <f>SUM($AK23:BL23)/AD$4</f>
        <v>50.570172708750583</v>
      </c>
      <c r="AE23" s="38">
        <f>SUM($AK23:BM23)/AE$4</f>
        <v>51.487063305000568</v>
      </c>
      <c r="AF23" s="38">
        <f>SUM($AK23:BN23)/AF$4</f>
        <v>52.574161194833877</v>
      </c>
      <c r="AJ23" s="39" t="s">
        <v>95</v>
      </c>
      <c r="AK23" s="38">
        <v>141.39435725301641</v>
      </c>
      <c r="AL23" s="38">
        <v>109.48698572799996</v>
      </c>
      <c r="AM23" s="38">
        <v>78.643492863999967</v>
      </c>
      <c r="AN23" s="38">
        <v>47.799999999999983</v>
      </c>
      <c r="AO23" s="38">
        <v>51.95</v>
      </c>
      <c r="AP23" s="38">
        <v>56.100000000000009</v>
      </c>
      <c r="AQ23" s="38">
        <v>57.25</v>
      </c>
      <c r="AR23" s="38">
        <v>58.400000000000006</v>
      </c>
      <c r="AS23" s="38">
        <v>49.300000000000004</v>
      </c>
      <c r="AT23" s="38">
        <v>40.200000000000003</v>
      </c>
      <c r="AU23" s="38">
        <v>37.860000000000007</v>
      </c>
      <c r="AV23" s="38">
        <v>35.520000000000003</v>
      </c>
      <c r="AW23" s="38">
        <v>33.180000000000007</v>
      </c>
      <c r="AX23" s="38">
        <v>30.840000000000003</v>
      </c>
      <c r="AY23" s="38">
        <v>28.500000000000007</v>
      </c>
      <c r="AZ23" s="38">
        <v>29.380000000000006</v>
      </c>
      <c r="BA23" s="38">
        <v>30.260000000000005</v>
      </c>
      <c r="BB23" s="38">
        <v>31.140000000000004</v>
      </c>
      <c r="BC23" s="38">
        <v>32.020000000000003</v>
      </c>
      <c r="BD23" s="38">
        <v>32.9</v>
      </c>
      <c r="BE23" s="38">
        <v>36.200000000000003</v>
      </c>
      <c r="BF23" s="38">
        <v>39.5</v>
      </c>
      <c r="BG23" s="38">
        <v>42.8</v>
      </c>
      <c r="BH23" s="38">
        <v>46.099999999999994</v>
      </c>
      <c r="BI23" s="38">
        <v>49.399999999999991</v>
      </c>
      <c r="BJ23" s="38">
        <v>56.339999999999996</v>
      </c>
      <c r="BK23" s="38">
        <v>63.279999999999994</v>
      </c>
      <c r="BL23" s="38">
        <v>70.22</v>
      </c>
      <c r="BM23" s="38">
        <v>77.16</v>
      </c>
      <c r="BN23" s="38">
        <v>84.1</v>
      </c>
    </row>
    <row r="24" spans="2:66" x14ac:dyDescent="0.35">
      <c r="B24" s="39" t="s">
        <v>96</v>
      </c>
      <c r="C24" s="38">
        <v>357.3723124376304</v>
      </c>
      <c r="D24" s="38">
        <f>SUM($AK24:AL24)/D$4</f>
        <v>422.20461600281521</v>
      </c>
      <c r="E24" s="38">
        <f>SUM($AK24:AM24)/E$4</f>
        <v>453.40923059654352</v>
      </c>
      <c r="F24" s="38">
        <f>SUM($AK24:AN24)/F$4</f>
        <v>476.20692294740769</v>
      </c>
      <c r="G24" s="38">
        <f>SUM($AK24:AO24)/G$4</f>
        <v>482.05553835792614</v>
      </c>
      <c r="H24" s="38">
        <f>SUM($AK24:AP24)/H$4</f>
        <v>479.42961529827181</v>
      </c>
      <c r="I24" s="38">
        <f>SUM($AK24:AQ24)/I$4</f>
        <v>472.95395596994729</v>
      </c>
      <c r="J24" s="38">
        <f>SUM($AK24:AR24)/J$4</f>
        <v>464.07221147370387</v>
      </c>
      <c r="K24" s="38">
        <f>SUM($AK24:AS24)/K$4</f>
        <v>453.18641019884785</v>
      </c>
      <c r="L24" s="38">
        <f>SUM($AK24:AT24)/L$4</f>
        <v>440.89776917896307</v>
      </c>
      <c r="M24" s="38">
        <f>SUM($AK24:AU24)/M$4</f>
        <v>430.57615379905729</v>
      </c>
      <c r="N24" s="38">
        <f>SUM($AK24:AV24)/N$4</f>
        <v>421.72980764913586</v>
      </c>
      <c r="O24" s="38">
        <f>SUM($AK24:AW24)/O$4</f>
        <v>414.01828398381775</v>
      </c>
      <c r="P24" s="38">
        <f>SUM($AK24:AX24)/P$4</f>
        <v>407.19840655640218</v>
      </c>
      <c r="Q24" s="38">
        <f>SUM($AK24:AY24)/Q$4</f>
        <v>401.09184611930874</v>
      </c>
      <c r="R24" s="38">
        <f>SUM($AK24:AZ24)/R$4</f>
        <v>395.40110573685195</v>
      </c>
      <c r="S24" s="38">
        <f>SUM($AK24:BA24)/S$4</f>
        <v>390.05280539939002</v>
      </c>
      <c r="T24" s="38">
        <f>SUM($AK24:BB24)/T$4</f>
        <v>384.98987176609057</v>
      </c>
      <c r="U24" s="38">
        <f>SUM($AK24:BC24)/U$4</f>
        <v>380.16724693629635</v>
      </c>
      <c r="V24" s="38">
        <f>SUM($AK24:BD24)/V$4</f>
        <v>375.54888458948153</v>
      </c>
      <c r="W24" s="38">
        <f>SUM($AK24:BE24)/W$4</f>
        <v>371.26655675188715</v>
      </c>
      <c r="X24" s="38">
        <f>SUM($AK24:BF24)/X$4</f>
        <v>367.27444053589227</v>
      </c>
      <c r="Y24" s="38">
        <f>SUM($AK24:BG24)/Y$4</f>
        <v>363.53468225172304</v>
      </c>
      <c r="Z24" s="38">
        <f>SUM($AK24:BH24)/Z$4</f>
        <v>360.01573715790124</v>
      </c>
      <c r="AA24" s="38">
        <f>SUM($AK24:BI24)/AA$4</f>
        <v>356.6911076715852</v>
      </c>
      <c r="AB24" s="38">
        <f>SUM($AK24:BJ24)/AB$4</f>
        <v>353.75298814575495</v>
      </c>
      <c r="AC24" s="38">
        <f>SUM($AK24:BK24)/AC$4</f>
        <v>351.15843302924554</v>
      </c>
      <c r="AD24" s="38">
        <f>SUM($AK24:BL24)/AD$4</f>
        <v>348.87063184962966</v>
      </c>
      <c r="AE24" s="38">
        <f>SUM($AK24:BM24)/AE$4</f>
        <v>346.85785144102175</v>
      </c>
      <c r="AF24" s="38">
        <f>SUM($AK24:BN24)/AF$4</f>
        <v>345.09258972632102</v>
      </c>
      <c r="AJ24" s="39" t="s">
        <v>96</v>
      </c>
      <c r="AK24" s="38">
        <v>357.3723124376304</v>
      </c>
      <c r="AL24" s="38">
        <v>487.03691956800003</v>
      </c>
      <c r="AM24" s="38">
        <v>515.81845978400008</v>
      </c>
      <c r="AN24" s="38">
        <v>544.60000000000014</v>
      </c>
      <c r="AO24" s="38">
        <v>505.45</v>
      </c>
      <c r="AP24" s="38">
        <v>466.29999999999995</v>
      </c>
      <c r="AQ24" s="38">
        <v>434.09999999999997</v>
      </c>
      <c r="AR24" s="38">
        <v>401.9</v>
      </c>
      <c r="AS24" s="38">
        <v>366.1</v>
      </c>
      <c r="AT24" s="38">
        <v>330.30000000000007</v>
      </c>
      <c r="AU24" s="38">
        <v>327.36000000000007</v>
      </c>
      <c r="AV24" s="38">
        <v>324.42</v>
      </c>
      <c r="AW24" s="38">
        <v>321.48</v>
      </c>
      <c r="AX24" s="38">
        <v>318.54000000000002</v>
      </c>
      <c r="AY24" s="38">
        <v>315.60000000000002</v>
      </c>
      <c r="AZ24" s="38">
        <v>310.04000000000002</v>
      </c>
      <c r="BA24" s="38">
        <v>304.48</v>
      </c>
      <c r="BB24" s="38">
        <v>298.92</v>
      </c>
      <c r="BC24" s="38">
        <v>293.36</v>
      </c>
      <c r="BD24" s="38">
        <v>287.8</v>
      </c>
      <c r="BE24" s="38">
        <v>285.62</v>
      </c>
      <c r="BF24" s="38">
        <v>283.44</v>
      </c>
      <c r="BG24" s="38">
        <v>281.26</v>
      </c>
      <c r="BH24" s="38">
        <v>279.08</v>
      </c>
      <c r="BI24" s="38">
        <v>276.89999999999998</v>
      </c>
      <c r="BJ24" s="38">
        <v>280.3</v>
      </c>
      <c r="BK24" s="38">
        <v>283.7</v>
      </c>
      <c r="BL24" s="38">
        <v>287.10000000000002</v>
      </c>
      <c r="BM24" s="38">
        <v>290.5</v>
      </c>
      <c r="BN24" s="38">
        <v>293.89999999999998</v>
      </c>
    </row>
    <row r="25" spans="2:66" x14ac:dyDescent="0.35">
      <c r="B25" s="39" t="s">
        <v>97</v>
      </c>
      <c r="C25" s="38">
        <v>339.0111584868003</v>
      </c>
      <c r="D25" s="38">
        <f>SUM($AK25:AL25)/D$4</f>
        <v>342.96796229406681</v>
      </c>
      <c r="E25" s="38">
        <f>SUM($AK25:AM25)/E$4</f>
        <v>334.19943587960012</v>
      </c>
      <c r="F25" s="38">
        <f>SUM($AK25:AN25)/F$4</f>
        <v>322.24957690970007</v>
      </c>
      <c r="G25" s="38">
        <f>SUM($AK25:AO25)/G$4</f>
        <v>302.64966152776003</v>
      </c>
      <c r="H25" s="38">
        <f>SUM($AK25:AP25)/H$4</f>
        <v>279.22471793980003</v>
      </c>
      <c r="I25" s="38">
        <f>SUM($AK25:AQ25)/I$4</f>
        <v>258.37832966268576</v>
      </c>
      <c r="J25" s="38">
        <f>SUM($AK25:AR25)/J$4</f>
        <v>239.14353845485002</v>
      </c>
      <c r="K25" s="38">
        <f>SUM($AK25:AS25)/K$4</f>
        <v>222.2109230709778</v>
      </c>
      <c r="L25" s="38">
        <f>SUM($AK25:AT25)/L$4</f>
        <v>206.88983076388004</v>
      </c>
      <c r="M25" s="38">
        <f>SUM($AK25:AU25)/M$4</f>
        <v>193.68711887625457</v>
      </c>
      <c r="N25" s="38">
        <f>SUM($AK25:AV25)/N$4</f>
        <v>182.07319230323336</v>
      </c>
      <c r="O25" s="38">
        <f>SUM($AK25:AW25)/O$4</f>
        <v>171.68140827990771</v>
      </c>
      <c r="P25" s="38">
        <f>SUM($AK25:AX25)/P$4</f>
        <v>162.24987911705716</v>
      </c>
      <c r="Q25" s="38">
        <f>SUM($AK25:AY25)/Q$4</f>
        <v>153.58655384258671</v>
      </c>
      <c r="R25" s="38">
        <f>SUM($AK25:AZ25)/R$4</f>
        <v>145.86614422742502</v>
      </c>
      <c r="S25" s="38">
        <f>SUM($AK25:BA25)/S$4</f>
        <v>138.92225339051768</v>
      </c>
      <c r="T25" s="38">
        <f>SUM($AK25:BB25)/T$4</f>
        <v>132.62546153548891</v>
      </c>
      <c r="U25" s="38">
        <f>SUM($AK25:BC25)/U$4</f>
        <v>126.87359513888424</v>
      </c>
      <c r="V25" s="38">
        <f>SUM($AK25:BD25)/V$4</f>
        <v>121.58491538194002</v>
      </c>
      <c r="W25" s="38">
        <f>SUM($AK25:BE25)/W$4</f>
        <v>116.83991941137145</v>
      </c>
      <c r="X25" s="38">
        <f>SUM($AK25:BF25)/X$4</f>
        <v>112.5644685290364</v>
      </c>
      <c r="Y25" s="38">
        <f>SUM($AK25:BG25)/Y$4</f>
        <v>108.69731772342611</v>
      </c>
      <c r="Z25" s="38">
        <f>SUM($AK25:BH25)/Z$4</f>
        <v>105.18742948495003</v>
      </c>
      <c r="AA25" s="38">
        <f>SUM($AK25:BI25)/AA$4</f>
        <v>101.99193230555204</v>
      </c>
      <c r="AB25" s="38">
        <f>SUM($AK25:BJ25)/AB$4</f>
        <v>99.160704139953879</v>
      </c>
      <c r="AC25" s="38">
        <f>SUM($AK25:BK25)/AC$4</f>
        <v>96.653270653288928</v>
      </c>
      <c r="AD25" s="38">
        <f>SUM($AK25:BL25)/AD$4</f>
        <v>94.434939558528612</v>
      </c>
      <c r="AE25" s="38">
        <f>SUM($AK25:BM25)/AE$4</f>
        <v>92.475803711682786</v>
      </c>
      <c r="AF25" s="38">
        <f>SUM($AK25:BN25)/AF$4</f>
        <v>90.749943587960018</v>
      </c>
      <c r="AJ25" s="39" t="s">
        <v>97</v>
      </c>
      <c r="AK25" s="38">
        <v>339.0111584868003</v>
      </c>
      <c r="AL25" s="38">
        <v>346.92476610133332</v>
      </c>
      <c r="AM25" s="38">
        <v>316.66238305066668</v>
      </c>
      <c r="AN25" s="38">
        <v>286.39999999999998</v>
      </c>
      <c r="AO25" s="38">
        <v>224.25</v>
      </c>
      <c r="AP25" s="38">
        <v>162.10000000000002</v>
      </c>
      <c r="AQ25" s="38">
        <v>133.30000000000001</v>
      </c>
      <c r="AR25" s="38">
        <v>104.49999999999999</v>
      </c>
      <c r="AS25" s="38">
        <v>86.75</v>
      </c>
      <c r="AT25" s="38">
        <v>69</v>
      </c>
      <c r="AU25" s="38">
        <v>61.660000000000004</v>
      </c>
      <c r="AV25" s="38">
        <v>54.32</v>
      </c>
      <c r="AW25" s="38">
        <v>46.980000000000004</v>
      </c>
      <c r="AX25" s="38">
        <v>39.64</v>
      </c>
      <c r="AY25" s="38">
        <v>32.299999999999997</v>
      </c>
      <c r="AZ25" s="38">
        <v>30.059999999999995</v>
      </c>
      <c r="BA25" s="38">
        <v>27.819999999999997</v>
      </c>
      <c r="BB25" s="38">
        <v>25.58</v>
      </c>
      <c r="BC25" s="38">
        <v>23.34</v>
      </c>
      <c r="BD25" s="38">
        <v>21.100000000000005</v>
      </c>
      <c r="BE25" s="38">
        <v>21.940000000000005</v>
      </c>
      <c r="BF25" s="38">
        <v>22.780000000000005</v>
      </c>
      <c r="BG25" s="38">
        <v>23.620000000000005</v>
      </c>
      <c r="BH25" s="38">
        <v>24.46</v>
      </c>
      <c r="BI25" s="38">
        <v>25.299999999999997</v>
      </c>
      <c r="BJ25" s="38">
        <v>28.38</v>
      </c>
      <c r="BK25" s="38">
        <v>31.459999999999997</v>
      </c>
      <c r="BL25" s="38">
        <v>34.54</v>
      </c>
      <c r="BM25" s="38">
        <v>37.619999999999997</v>
      </c>
      <c r="BN25" s="38">
        <v>40.699999999999996</v>
      </c>
    </row>
    <row r="26" spans="2:66" x14ac:dyDescent="0.35">
      <c r="B26" s="39" t="s">
        <v>98</v>
      </c>
      <c r="C26" s="38">
        <v>653.7820919894765</v>
      </c>
      <c r="D26" s="38">
        <f>SUM($AK26:AL26)/D$4</f>
        <v>686.91242471473834</v>
      </c>
      <c r="E26" s="38">
        <f>SUM($AK26:AM26)/E$4</f>
        <v>688.64874271649217</v>
      </c>
      <c r="F26" s="38">
        <f>SUM($AK26:AN26)/F$4</f>
        <v>682.53655703736922</v>
      </c>
      <c r="G26" s="38">
        <f>SUM($AK26:AO26)/G$4</f>
        <v>669.51924562989529</v>
      </c>
      <c r="H26" s="38">
        <f>SUM($AK26:AP26)/H$4</f>
        <v>653.04937135824605</v>
      </c>
      <c r="I26" s="38">
        <f>SUM($AK26:AQ26)/I$4</f>
        <v>625.13517544992521</v>
      </c>
      <c r="J26" s="38">
        <f>SUM($AK26:AR26)/J$4</f>
        <v>590.06827851868456</v>
      </c>
      <c r="K26" s="38">
        <f>SUM($AK26:AS26)/K$4</f>
        <v>557.62735868327525</v>
      </c>
      <c r="L26" s="38">
        <f>SUM($AK26:AT26)/L$4</f>
        <v>527.02462281494775</v>
      </c>
      <c r="M26" s="38">
        <f>SUM($AK26:AU26)/M$4</f>
        <v>501.31692983177066</v>
      </c>
      <c r="N26" s="38">
        <f>SUM($AK26:AV26)/N$4</f>
        <v>479.28051901245641</v>
      </c>
      <c r="O26" s="38">
        <f>SUM($AK26:AW26)/O$4</f>
        <v>460.06817139611366</v>
      </c>
      <c r="P26" s="38">
        <f>SUM($AK26:AX26)/P$4</f>
        <v>443.07473058210553</v>
      </c>
      <c r="Q26" s="38">
        <f>SUM($AK26:AY26)/Q$4</f>
        <v>427.85641520996518</v>
      </c>
      <c r="R26" s="38">
        <f>SUM($AK26:AZ26)/R$4</f>
        <v>413.62288925934234</v>
      </c>
      <c r="S26" s="38">
        <f>SUM($AK26:BA26)/S$4</f>
        <v>400.20036636173393</v>
      </c>
      <c r="T26" s="38">
        <f>SUM($AK26:BB26)/T$4</f>
        <v>387.45367934163761</v>
      </c>
      <c r="U26" s="38">
        <f>SUM($AK26:BC26)/U$4</f>
        <v>375.2761172710251</v>
      </c>
      <c r="V26" s="38">
        <f>SUM($AK26:BD26)/V$4</f>
        <v>363.58231140747387</v>
      </c>
      <c r="W26" s="38">
        <f>SUM($AK26:BE26)/W$4</f>
        <v>352.65839181664177</v>
      </c>
      <c r="X26" s="38">
        <f>SUM($AK26:BF26)/X$4</f>
        <v>342.3993740067944</v>
      </c>
      <c r="Y26" s="38">
        <f>SUM($AK26:BG26)/Y$4</f>
        <v>332.71853165867293</v>
      </c>
      <c r="Z26" s="38">
        <f>SUM($AK26:BH26)/Z$4</f>
        <v>323.54359283956154</v>
      </c>
      <c r="AA26" s="38">
        <f>SUM($AK26:BI26)/AA$4</f>
        <v>314.81384912597912</v>
      </c>
      <c r="AB26" s="38">
        <f>SUM($AK26:BJ26)/AB$4</f>
        <v>306.71947031344143</v>
      </c>
      <c r="AC26" s="38">
        <f>SUM($AK26:BK26)/AC$4</f>
        <v>299.18986030183248</v>
      </c>
      <c r="AD26" s="38">
        <f>SUM($AK26:BL26)/AD$4</f>
        <v>292.16450814819558</v>
      </c>
      <c r="AE26" s="38">
        <f>SUM($AK26:BM26)/AE$4</f>
        <v>285.59124924653366</v>
      </c>
      <c r="AF26" s="38">
        <f>SUM($AK26:BN26)/AF$4</f>
        <v>279.42487427164923</v>
      </c>
      <c r="AJ26" s="39" t="s">
        <v>98</v>
      </c>
      <c r="AK26" s="38">
        <v>653.7820919894765</v>
      </c>
      <c r="AL26" s="38">
        <v>720.04275744000006</v>
      </c>
      <c r="AM26" s="38">
        <v>692.12137872000005</v>
      </c>
      <c r="AN26" s="38">
        <v>664.2</v>
      </c>
      <c r="AO26" s="38">
        <v>617.45000000000005</v>
      </c>
      <c r="AP26" s="38">
        <v>570.70000000000005</v>
      </c>
      <c r="AQ26" s="38">
        <v>457.65000000000009</v>
      </c>
      <c r="AR26" s="38">
        <v>344.60000000000008</v>
      </c>
      <c r="AS26" s="38">
        <v>298.10000000000002</v>
      </c>
      <c r="AT26" s="38">
        <v>251.60000000000002</v>
      </c>
      <c r="AU26" s="38">
        <v>244.24000000000004</v>
      </c>
      <c r="AV26" s="38">
        <v>236.88000000000002</v>
      </c>
      <c r="AW26" s="38">
        <v>229.52000000000004</v>
      </c>
      <c r="AX26" s="38">
        <v>222.16000000000003</v>
      </c>
      <c r="AY26" s="38">
        <v>214.8</v>
      </c>
      <c r="AZ26" s="38">
        <v>200.12</v>
      </c>
      <c r="BA26" s="38">
        <v>185.44</v>
      </c>
      <c r="BB26" s="38">
        <v>170.76000000000002</v>
      </c>
      <c r="BC26" s="38">
        <v>156.08000000000001</v>
      </c>
      <c r="BD26" s="38">
        <v>141.4</v>
      </c>
      <c r="BE26" s="38">
        <v>134.18</v>
      </c>
      <c r="BF26" s="38">
        <v>126.96000000000001</v>
      </c>
      <c r="BG26" s="38">
        <v>119.74</v>
      </c>
      <c r="BH26" s="38">
        <v>112.52</v>
      </c>
      <c r="BI26" s="38">
        <v>105.3</v>
      </c>
      <c r="BJ26" s="38">
        <v>104.36</v>
      </c>
      <c r="BK26" s="38">
        <v>103.41999999999999</v>
      </c>
      <c r="BL26" s="38">
        <v>102.47999999999999</v>
      </c>
      <c r="BM26" s="38">
        <v>101.53999999999999</v>
      </c>
      <c r="BN26" s="38">
        <v>100.6</v>
      </c>
    </row>
    <row r="27" spans="2:66" x14ac:dyDescent="0.35">
      <c r="B27" s="39" t="s">
        <v>99</v>
      </c>
      <c r="C27" s="38">
        <v>374.82309716048263</v>
      </c>
      <c r="D27" s="38">
        <f>SUM($AK27:AL27)/D$4</f>
        <v>389.48391934824133</v>
      </c>
      <c r="E27" s="38">
        <f>SUM($AK27:AM27)/E$4</f>
        <v>402.63006982149426</v>
      </c>
      <c r="F27" s="38">
        <f>SUM($AK27:AN27)/F$4</f>
        <v>415.39755236612069</v>
      </c>
      <c r="G27" s="38">
        <f>SUM($AK27:AO27)/G$4</f>
        <v>418.88804189289658</v>
      </c>
      <c r="H27" s="38">
        <f>SUM($AK27:AP27)/H$4</f>
        <v>417.74003491074717</v>
      </c>
      <c r="I27" s="38">
        <f>SUM($AK27:AQ27)/I$4</f>
        <v>408.048601352069</v>
      </c>
      <c r="J27" s="38">
        <f>SUM($AK27:AR27)/J$4</f>
        <v>393.0175261830604</v>
      </c>
      <c r="K27" s="38">
        <f>SUM($AK27:AS27)/K$4</f>
        <v>376.98224549605368</v>
      </c>
      <c r="L27" s="38">
        <f>SUM($AK27:AT27)/L$4</f>
        <v>360.2440209464483</v>
      </c>
      <c r="M27" s="38">
        <f>SUM($AK27:AU27)/M$4</f>
        <v>345.41456449677116</v>
      </c>
      <c r="N27" s="38">
        <f>SUM($AK27:AV27)/N$4</f>
        <v>332.0166841220402</v>
      </c>
      <c r="O27" s="38">
        <f>SUM($AK27:AW27)/O$4</f>
        <v>319.72001611265256</v>
      </c>
      <c r="P27" s="38">
        <f>SUM($AK27:AX27)/P$4</f>
        <v>308.28858639032023</v>
      </c>
      <c r="Q27" s="38">
        <f>SUM($AK27:AY27)/Q$4</f>
        <v>297.54934729763221</v>
      </c>
      <c r="R27" s="38">
        <f>SUM($AK27:AZ27)/R$4</f>
        <v>287.20501309153019</v>
      </c>
      <c r="S27" s="38">
        <f>SUM($AK27:BA27)/S$4</f>
        <v>277.18589467438136</v>
      </c>
      <c r="T27" s="38">
        <f>SUM($AK27:BB27)/T$4</f>
        <v>267.4377894146935</v>
      </c>
      <c r="U27" s="38">
        <f>SUM($AK27:BC27)/U$4</f>
        <v>257.91790576128864</v>
      </c>
      <c r="V27" s="38">
        <f>SUM($AK27:BD27)/V$4</f>
        <v>248.59201047322418</v>
      </c>
      <c r="W27" s="38">
        <f>SUM($AK27:BE27)/W$4</f>
        <v>240.12381949830873</v>
      </c>
      <c r="X27" s="38">
        <f>SUM($AK27:BF27)/X$4</f>
        <v>232.39637315747652</v>
      </c>
      <c r="Y27" s="38">
        <f>SUM($AK27:BG27)/Y$4</f>
        <v>225.31305258541232</v>
      </c>
      <c r="Z27" s="38">
        <f>SUM($AK27:BH27)/Z$4</f>
        <v>218.79334206102013</v>
      </c>
      <c r="AA27" s="38">
        <f>SUM($AK27:BI27)/AA$4</f>
        <v>212.76960837857933</v>
      </c>
      <c r="AB27" s="38">
        <f>SUM($AK27:BJ27)/AB$4</f>
        <v>207.48462344094165</v>
      </c>
      <c r="AC27" s="38">
        <f>SUM($AK27:BK27)/AC$4</f>
        <v>202.85630405424013</v>
      </c>
      <c r="AD27" s="38">
        <f>SUM($AK27:BL27)/AD$4</f>
        <v>198.81429319516013</v>
      </c>
      <c r="AE27" s="38">
        <f>SUM($AK27:BM27)/AE$4</f>
        <v>195.297938257396</v>
      </c>
      <c r="AF27" s="38">
        <f>SUM($AK27:BN27)/AF$4</f>
        <v>192.25467364881612</v>
      </c>
      <c r="AJ27" s="39" t="s">
        <v>99</v>
      </c>
      <c r="AK27" s="38">
        <v>374.82309716048263</v>
      </c>
      <c r="AL27" s="38">
        <v>404.14474153600003</v>
      </c>
      <c r="AM27" s="38">
        <v>428.92237076800001</v>
      </c>
      <c r="AN27" s="38">
        <v>453.7</v>
      </c>
      <c r="AO27" s="38">
        <v>432.85</v>
      </c>
      <c r="AP27" s="38">
        <v>411.99999999999994</v>
      </c>
      <c r="AQ27" s="38">
        <v>349.9</v>
      </c>
      <c r="AR27" s="38">
        <v>287.8</v>
      </c>
      <c r="AS27" s="38">
        <v>248.70000000000002</v>
      </c>
      <c r="AT27" s="38">
        <v>209.60000000000002</v>
      </c>
      <c r="AU27" s="38">
        <v>197.12000000000003</v>
      </c>
      <c r="AV27" s="38">
        <v>184.64000000000001</v>
      </c>
      <c r="AW27" s="38">
        <v>172.16000000000003</v>
      </c>
      <c r="AX27" s="38">
        <v>159.68</v>
      </c>
      <c r="AY27" s="38">
        <v>147.19999999999999</v>
      </c>
      <c r="AZ27" s="38">
        <v>132.04</v>
      </c>
      <c r="BA27" s="38">
        <v>116.88</v>
      </c>
      <c r="BB27" s="38">
        <v>101.72</v>
      </c>
      <c r="BC27" s="38">
        <v>86.560000000000016</v>
      </c>
      <c r="BD27" s="38">
        <v>71.40000000000002</v>
      </c>
      <c r="BE27" s="38">
        <v>70.760000000000019</v>
      </c>
      <c r="BF27" s="38">
        <v>70.12</v>
      </c>
      <c r="BG27" s="38">
        <v>69.48</v>
      </c>
      <c r="BH27" s="38">
        <v>68.84</v>
      </c>
      <c r="BI27" s="38">
        <v>68.2</v>
      </c>
      <c r="BJ27" s="38">
        <v>75.36</v>
      </c>
      <c r="BK27" s="38">
        <v>82.52</v>
      </c>
      <c r="BL27" s="38">
        <v>89.679999999999993</v>
      </c>
      <c r="BM27" s="38">
        <v>96.839999999999989</v>
      </c>
      <c r="BN27" s="38">
        <v>103.99999999999999</v>
      </c>
    </row>
    <row r="28" spans="2:66" x14ac:dyDescent="0.35">
      <c r="B28" s="39" t="s">
        <v>100</v>
      </c>
      <c r="C28" s="38">
        <v>479.07420847319236</v>
      </c>
      <c r="D28" s="38">
        <f>SUM($AK28:AL28)/D$4</f>
        <v>457.75439772192954</v>
      </c>
      <c r="E28" s="38">
        <f>SUM($AK28:AM28)/E$4</f>
        <v>436.90869630973083</v>
      </c>
      <c r="F28" s="38">
        <f>SUM($AK28:AN28)/F$4</f>
        <v>416.18152223229811</v>
      </c>
      <c r="G28" s="38">
        <f>SUM($AK28:AO28)/G$4</f>
        <v>385.63521778583851</v>
      </c>
      <c r="H28" s="38">
        <f>SUM($AK28:AP28)/H$4</f>
        <v>350.17934815486541</v>
      </c>
      <c r="I28" s="38">
        <f>SUM($AK28:AQ28)/I$4</f>
        <v>319.11801270417033</v>
      </c>
      <c r="J28" s="38">
        <f>SUM($AK28:AR28)/J$4</f>
        <v>290.80326111614903</v>
      </c>
      <c r="K28" s="38">
        <f>SUM($AK28:AS28)/K$4</f>
        <v>267.49734321435471</v>
      </c>
      <c r="L28" s="38">
        <f>SUM($AK28:AT28)/L$4</f>
        <v>247.69760889291925</v>
      </c>
      <c r="M28" s="38">
        <f>SUM($AK28:AU28)/M$4</f>
        <v>231.37782626629021</v>
      </c>
      <c r="N28" s="38">
        <f>SUM($AK28:AV28)/N$4</f>
        <v>217.66800741076602</v>
      </c>
      <c r="O28" s="38">
        <f>SUM($AK28:AW28)/O$4</f>
        <v>205.96585299455325</v>
      </c>
      <c r="P28" s="38">
        <f>SUM($AK28:AX28)/P$4</f>
        <v>195.84114920922801</v>
      </c>
      <c r="Q28" s="38">
        <f>SUM($AK28:AY28)/Q$4</f>
        <v>186.97840592861283</v>
      </c>
      <c r="R28" s="38">
        <f>SUM($AK28:AZ28)/R$4</f>
        <v>178.97475555807452</v>
      </c>
      <c r="S28" s="38">
        <f>SUM($AK28:BA28)/S$4</f>
        <v>171.67859346642308</v>
      </c>
      <c r="T28" s="38">
        <f>SUM($AK28:BB28)/T$4</f>
        <v>164.97200494051069</v>
      </c>
      <c r="U28" s="38">
        <f>SUM($AK28:BC28)/U$4</f>
        <v>158.76189941732591</v>
      </c>
      <c r="V28" s="38">
        <f>SUM($AK28:BD28)/V$4</f>
        <v>152.97380444645961</v>
      </c>
      <c r="W28" s="38">
        <f>SUM($AK28:BE28)/W$4</f>
        <v>147.66076613948536</v>
      </c>
      <c r="X28" s="38">
        <f>SUM($AK28:BF28)/X$4</f>
        <v>142.75800404223602</v>
      </c>
      <c r="Y28" s="38">
        <f>SUM($AK28:BG28)/Y$4</f>
        <v>138.21200386648664</v>
      </c>
      <c r="Z28" s="38">
        <f>SUM($AK28:BH28)/Z$4</f>
        <v>133.97817037204968</v>
      </c>
      <c r="AA28" s="38">
        <f>SUM($AK28:BI28)/AA$4</f>
        <v>130.01904355716769</v>
      </c>
      <c r="AB28" s="38">
        <f>SUM($AK28:BJ28)/AB$4</f>
        <v>126.54369572804586</v>
      </c>
      <c r="AC28" s="38">
        <f>SUM($AK28:BK28)/AC$4</f>
        <v>123.49837366404417</v>
      </c>
      <c r="AD28" s="38">
        <f>SUM($AK28:BL28)/AD$4</f>
        <v>120.83700317604259</v>
      </c>
      <c r="AE28" s="38">
        <f>SUM($AK28:BM28)/AE$4</f>
        <v>118.5198651354894</v>
      </c>
      <c r="AF28" s="38">
        <f>SUM($AK28:BN28)/AF$4</f>
        <v>116.51253629763976</v>
      </c>
      <c r="AJ28" s="39" t="s">
        <v>100</v>
      </c>
      <c r="AK28" s="38">
        <v>479.07420847319236</v>
      </c>
      <c r="AL28" s="38">
        <v>436.43458697066666</v>
      </c>
      <c r="AM28" s="38">
        <v>395.21729348533336</v>
      </c>
      <c r="AN28" s="38">
        <v>354</v>
      </c>
      <c r="AO28" s="38">
        <v>263.45</v>
      </c>
      <c r="AP28" s="38">
        <v>172.89999999999998</v>
      </c>
      <c r="AQ28" s="38">
        <v>132.75</v>
      </c>
      <c r="AR28" s="38">
        <v>92.600000000000009</v>
      </c>
      <c r="AS28" s="38">
        <v>81.050000000000011</v>
      </c>
      <c r="AT28" s="38">
        <v>69.500000000000014</v>
      </c>
      <c r="AU28" s="38">
        <v>68.180000000000007</v>
      </c>
      <c r="AV28" s="38">
        <v>66.860000000000014</v>
      </c>
      <c r="AW28" s="38">
        <v>65.540000000000006</v>
      </c>
      <c r="AX28" s="38">
        <v>64.220000000000013</v>
      </c>
      <c r="AY28" s="38">
        <v>62.9</v>
      </c>
      <c r="AZ28" s="38">
        <v>58.919999999999995</v>
      </c>
      <c r="BA28" s="38">
        <v>54.94</v>
      </c>
      <c r="BB28" s="38">
        <v>50.959999999999994</v>
      </c>
      <c r="BC28" s="38">
        <v>46.98</v>
      </c>
      <c r="BD28" s="38">
        <v>43</v>
      </c>
      <c r="BE28" s="38">
        <v>41.4</v>
      </c>
      <c r="BF28" s="38">
        <v>39.800000000000004</v>
      </c>
      <c r="BG28" s="38">
        <v>38.200000000000003</v>
      </c>
      <c r="BH28" s="38">
        <v>36.6</v>
      </c>
      <c r="BI28" s="38">
        <v>35</v>
      </c>
      <c r="BJ28" s="38">
        <v>39.659999999999997</v>
      </c>
      <c r="BK28" s="38">
        <v>44.319999999999993</v>
      </c>
      <c r="BL28" s="38">
        <v>48.98</v>
      </c>
      <c r="BM28" s="38">
        <v>53.64</v>
      </c>
      <c r="BN28" s="38">
        <v>58.3</v>
      </c>
    </row>
    <row r="29" spans="2:66" x14ac:dyDescent="0.35">
      <c r="B29" s="39" t="s">
        <v>101</v>
      </c>
      <c r="C29" s="38">
        <v>283.01778100335662</v>
      </c>
      <c r="D29" s="38">
        <f>SUM($AK29:AL29)/D$4</f>
        <v>306.87950181634494</v>
      </c>
      <c r="E29" s="38">
        <f>SUM($AK29:AM29)/E$4</f>
        <v>323.37653831578547</v>
      </c>
      <c r="F29" s="38">
        <f>SUM($AK29:AN29)/F$4</f>
        <v>338.03240373683911</v>
      </c>
      <c r="G29" s="38">
        <f>SUM($AK29:AO29)/G$4</f>
        <v>341.76592298947128</v>
      </c>
      <c r="H29" s="38">
        <f>SUM($AK29:AP29)/H$4</f>
        <v>340.03826915789273</v>
      </c>
      <c r="I29" s="38">
        <f>SUM($AK29:AQ29)/I$4</f>
        <v>332.6828021353366</v>
      </c>
      <c r="J29" s="38">
        <f>SUM($AK29:AR29)/J$4</f>
        <v>321.80995186841949</v>
      </c>
      <c r="K29" s="38">
        <f>SUM($AK29:AS29)/K$4</f>
        <v>311.23106832748397</v>
      </c>
      <c r="L29" s="38">
        <f>SUM($AK29:AT29)/L$4</f>
        <v>300.8579614947356</v>
      </c>
      <c r="M29" s="38">
        <f>SUM($AK29:AU29)/M$4</f>
        <v>291.09996499521418</v>
      </c>
      <c r="N29" s="38">
        <f>SUM($AK29:AV29)/N$4</f>
        <v>281.803301245613</v>
      </c>
      <c r="O29" s="38">
        <f>SUM($AK29:AW29)/O$4</f>
        <v>272.86150884210429</v>
      </c>
      <c r="P29" s="38">
        <f>SUM($AK29:AX29)/P$4</f>
        <v>264.19854392481113</v>
      </c>
      <c r="Q29" s="38">
        <f>SUM($AK29:AY29)/Q$4</f>
        <v>255.75864099649036</v>
      </c>
      <c r="R29" s="38">
        <f>SUM($AK29:AZ29)/R$4</f>
        <v>247.88997593420973</v>
      </c>
      <c r="S29" s="38">
        <f>SUM($AK29:BA29)/S$4</f>
        <v>240.4917420557268</v>
      </c>
      <c r="T29" s="38">
        <f>SUM($AK29:BB29)/T$4</f>
        <v>233.48553416374196</v>
      </c>
      <c r="U29" s="38">
        <f>SUM($AK29:BC29)/U$4</f>
        <v>226.80945341828186</v>
      </c>
      <c r="V29" s="38">
        <f>SUM($AK29:BD29)/V$4</f>
        <v>220.41398074736776</v>
      </c>
      <c r="W29" s="38">
        <f>SUM($AK29:BE29)/W$4</f>
        <v>214.14093404511217</v>
      </c>
      <c r="X29" s="38">
        <f>SUM($AK29:BF29)/X$4</f>
        <v>207.97361886124344</v>
      </c>
      <c r="Y29" s="38">
        <f>SUM($AK29:BG29)/Y$4</f>
        <v>201.89824412814588</v>
      </c>
      <c r="Z29" s="38">
        <f>SUM($AK29:BH29)/Z$4</f>
        <v>195.90331728947316</v>
      </c>
      <c r="AA29" s="38">
        <f>SUM($AK29:BI29)/AA$4</f>
        <v>189.97918459789423</v>
      </c>
      <c r="AB29" s="38">
        <f>SUM($AK29:BJ29)/AB$4</f>
        <v>184.14306211335983</v>
      </c>
      <c r="AC29" s="38">
        <f>SUM($AK29:BK29)/AC$4</f>
        <v>178.38517092397615</v>
      </c>
      <c r="AD29" s="38">
        <f>SUM($AK29:BL29)/AD$4</f>
        <v>172.69712910526272</v>
      </c>
      <c r="AE29" s="38">
        <f>SUM($AK29:BM29)/AE$4</f>
        <v>167.07171086025366</v>
      </c>
      <c r="AF29" s="38">
        <f>SUM($AK29:BN29)/AF$4</f>
        <v>161.50265383157856</v>
      </c>
      <c r="AJ29" s="39" t="s">
        <v>101</v>
      </c>
      <c r="AK29" s="38">
        <v>283.01778100335662</v>
      </c>
      <c r="AL29" s="38">
        <v>330.74122262933332</v>
      </c>
      <c r="AM29" s="38">
        <v>356.37061131466663</v>
      </c>
      <c r="AN29" s="38">
        <v>382</v>
      </c>
      <c r="AO29" s="38">
        <v>356.7</v>
      </c>
      <c r="AP29" s="38">
        <v>331.4</v>
      </c>
      <c r="AQ29" s="38">
        <v>288.54999999999995</v>
      </c>
      <c r="AR29" s="38">
        <v>245.69999999999996</v>
      </c>
      <c r="AS29" s="38">
        <v>226.59999999999997</v>
      </c>
      <c r="AT29" s="38">
        <v>207.49999999999997</v>
      </c>
      <c r="AU29" s="38">
        <v>193.51999999999998</v>
      </c>
      <c r="AV29" s="38">
        <v>179.54</v>
      </c>
      <c r="AW29" s="38">
        <v>165.56</v>
      </c>
      <c r="AX29" s="38">
        <v>151.57999999999998</v>
      </c>
      <c r="AY29" s="38">
        <v>137.6</v>
      </c>
      <c r="AZ29" s="38">
        <v>129.86000000000001</v>
      </c>
      <c r="BA29" s="38">
        <v>122.12</v>
      </c>
      <c r="BB29" s="38">
        <v>114.38</v>
      </c>
      <c r="BC29" s="38">
        <v>106.64</v>
      </c>
      <c r="BD29" s="38">
        <v>98.899999999999977</v>
      </c>
      <c r="BE29" s="38">
        <v>88.679999999999978</v>
      </c>
      <c r="BF29" s="38">
        <v>78.45999999999998</v>
      </c>
      <c r="BG29" s="38">
        <v>68.239999999999981</v>
      </c>
      <c r="BH29" s="38">
        <v>58.019999999999989</v>
      </c>
      <c r="BI29" s="38">
        <v>47.8</v>
      </c>
      <c r="BJ29" s="38">
        <v>38.239999999999995</v>
      </c>
      <c r="BK29" s="38">
        <v>28.679999999999996</v>
      </c>
      <c r="BL29" s="38">
        <v>19.119999999999997</v>
      </c>
      <c r="BM29" s="38">
        <v>9.5599999999999952</v>
      </c>
      <c r="BN29" s="38">
        <v>0</v>
      </c>
    </row>
    <row r="30" spans="2:66" x14ac:dyDescent="0.35">
      <c r="B30" s="39" t="s">
        <v>102</v>
      </c>
      <c r="C30" s="38">
        <v>584.39807674861652</v>
      </c>
      <c r="D30" s="38">
        <f>SUM($AK30:AL30)/D$4</f>
        <v>551.42755687564159</v>
      </c>
      <c r="E30" s="38">
        <f>SUM($AK30:AM30)/E$4</f>
        <v>508.99454408420547</v>
      </c>
      <c r="F30" s="38">
        <f>SUM($AK30:AN30)/F$4</f>
        <v>464.19590806315409</v>
      </c>
      <c r="G30" s="38">
        <f>SUM($AK30:AO30)/G$4</f>
        <v>423.51672645052332</v>
      </c>
      <c r="H30" s="38">
        <f>SUM($AK30:AP30)/H$4</f>
        <v>384.89727204210277</v>
      </c>
      <c r="I30" s="38">
        <f>SUM($AK30:AQ30)/I$4</f>
        <v>349.94051889323094</v>
      </c>
      <c r="J30" s="38">
        <f>SUM($AK30:AR30)/J$4</f>
        <v>317.27295403157706</v>
      </c>
      <c r="K30" s="38">
        <f>SUM($AK30:AS30)/K$4</f>
        <v>289.87040358362407</v>
      </c>
      <c r="L30" s="38">
        <f>SUM($AK30:AT30)/L$4</f>
        <v>266.15336322526161</v>
      </c>
      <c r="M30" s="38">
        <f>SUM($AK30:AU30)/M$4</f>
        <v>246.46305747751057</v>
      </c>
      <c r="N30" s="38">
        <f>SUM($AK30:AV30)/N$4</f>
        <v>229.79280268771802</v>
      </c>
      <c r="O30" s="38">
        <f>SUM($AK30:AW30)/O$4</f>
        <v>215.44566401943206</v>
      </c>
      <c r="P30" s="38">
        <f>SUM($AK30:AX30)/P$4</f>
        <v>202.92383087518689</v>
      </c>
      <c r="Q30" s="38">
        <f>SUM($AK30:AY30)/Q$4</f>
        <v>191.86224215017444</v>
      </c>
      <c r="R30" s="38">
        <f>SUM($AK30:AZ30)/R$4</f>
        <v>181.95585201578854</v>
      </c>
      <c r="S30" s="38">
        <f>SUM($AK30:BA30)/S$4</f>
        <v>173.00080189721274</v>
      </c>
      <c r="T30" s="38">
        <f>SUM($AK30:BB30)/T$4</f>
        <v>164.83853512514534</v>
      </c>
      <c r="U30" s="38">
        <f>SUM($AK30:BC30)/U$4</f>
        <v>157.34387538171666</v>
      </c>
      <c r="V30" s="38">
        <f>SUM($AK30:BD30)/V$4</f>
        <v>150.41668161263084</v>
      </c>
      <c r="W30" s="38">
        <f>SUM($AK30:BE30)/W$4</f>
        <v>144.14445867869603</v>
      </c>
      <c r="X30" s="38">
        <f>SUM($AK30:BF30)/X$4</f>
        <v>138.43789237511893</v>
      </c>
      <c r="Y30" s="38">
        <f>SUM($AK30:BG30)/Y$4</f>
        <v>133.22320140228766</v>
      </c>
      <c r="Z30" s="38">
        <f>SUM($AK30:BH30)/Z$4</f>
        <v>128.43890134385902</v>
      </c>
      <c r="AA30" s="38">
        <f>SUM($AK30:BI30)/AA$4</f>
        <v>124.03334529010466</v>
      </c>
      <c r="AB30" s="38">
        <f>SUM($AK30:BJ30)/AB$4</f>
        <v>120.09437047125448</v>
      </c>
      <c r="AC30" s="38">
        <f>SUM($AK30:BK30)/AC$4</f>
        <v>116.57013452787469</v>
      </c>
      <c r="AD30" s="38">
        <f>SUM($AK30:BL30)/AD$4</f>
        <v>113.41620115187916</v>
      </c>
      <c r="AE30" s="38">
        <f>SUM($AK30:BM30)/AE$4</f>
        <v>110.59426318112472</v>
      </c>
      <c r="AF30" s="38">
        <f>SUM($AK30:BN30)/AF$4</f>
        <v>108.07112107508722</v>
      </c>
      <c r="AJ30" s="39" t="s">
        <v>102</v>
      </c>
      <c r="AK30" s="38">
        <v>584.39807674861652</v>
      </c>
      <c r="AL30" s="38">
        <v>518.45703700266665</v>
      </c>
      <c r="AM30" s="38">
        <v>424.12851850133325</v>
      </c>
      <c r="AN30" s="38">
        <v>329.7999999999999</v>
      </c>
      <c r="AO30" s="38">
        <v>260.8</v>
      </c>
      <c r="AP30" s="38">
        <v>191.8</v>
      </c>
      <c r="AQ30" s="38">
        <v>140.19999999999999</v>
      </c>
      <c r="AR30" s="38">
        <v>88.6</v>
      </c>
      <c r="AS30" s="38">
        <v>70.650000000000006</v>
      </c>
      <c r="AT30" s="38">
        <v>52.70000000000001</v>
      </c>
      <c r="AU30" s="38">
        <v>49.560000000000009</v>
      </c>
      <c r="AV30" s="38">
        <v>46.420000000000009</v>
      </c>
      <c r="AW30" s="38">
        <v>43.280000000000008</v>
      </c>
      <c r="AX30" s="38">
        <v>40.140000000000008</v>
      </c>
      <c r="AY30" s="38">
        <v>37.000000000000007</v>
      </c>
      <c r="AZ30" s="38">
        <v>33.360000000000007</v>
      </c>
      <c r="BA30" s="38">
        <v>29.720000000000006</v>
      </c>
      <c r="BB30" s="38">
        <v>26.080000000000005</v>
      </c>
      <c r="BC30" s="38">
        <v>22.440000000000005</v>
      </c>
      <c r="BD30" s="38">
        <v>18.800000000000004</v>
      </c>
      <c r="BE30" s="38">
        <v>18.700000000000003</v>
      </c>
      <c r="BF30" s="38">
        <v>18.600000000000005</v>
      </c>
      <c r="BG30" s="38">
        <v>18.500000000000004</v>
      </c>
      <c r="BH30" s="38">
        <v>18.400000000000002</v>
      </c>
      <c r="BI30" s="38">
        <v>18.300000000000004</v>
      </c>
      <c r="BJ30" s="38">
        <v>21.620000000000005</v>
      </c>
      <c r="BK30" s="38">
        <v>24.940000000000005</v>
      </c>
      <c r="BL30" s="38">
        <v>28.26</v>
      </c>
      <c r="BM30" s="38">
        <v>31.580000000000002</v>
      </c>
      <c r="BN30" s="38">
        <v>34.9</v>
      </c>
    </row>
    <row r="31" spans="2:66" x14ac:dyDescent="0.35">
      <c r="B31" s="39" t="s">
        <v>103</v>
      </c>
      <c r="C31" s="38">
        <v>461.80486256010158</v>
      </c>
      <c r="D31" s="38">
        <f>SUM($AK31:AL31)/D$4</f>
        <v>442.33287552271742</v>
      </c>
      <c r="E31" s="38">
        <f>SUM($AK31:AM31)/E$4</f>
        <v>405.38206509603378</v>
      </c>
      <c r="F31" s="38">
        <f>SUM($AK31:AN31)/F$4</f>
        <v>364.06154882202532</v>
      </c>
      <c r="G31" s="38">
        <f>SUM($AK31:AO31)/G$4</f>
        <v>331.61923905762023</v>
      </c>
      <c r="H31" s="38">
        <f>SUM($AK31:AP31)/H$4</f>
        <v>303.61603254801685</v>
      </c>
      <c r="I31" s="38">
        <f>SUM($AK31:AQ31)/I$4</f>
        <v>278.77802789830014</v>
      </c>
      <c r="J31" s="38">
        <f>SUM($AK31:AR31)/J$4</f>
        <v>255.91827441101265</v>
      </c>
      <c r="K31" s="38">
        <f>SUM($AK31:AS31)/K$4</f>
        <v>236.72179947645569</v>
      </c>
      <c r="L31" s="38">
        <f>SUM($AK31:AT31)/L$4</f>
        <v>220.08961952881015</v>
      </c>
      <c r="M31" s="38">
        <f>SUM($AK31:AU31)/M$4</f>
        <v>206.43965411710013</v>
      </c>
      <c r="N31" s="38">
        <f>SUM($AK31:AV31)/N$4</f>
        <v>195.02634960734179</v>
      </c>
      <c r="O31" s="38">
        <f>SUM($AK31:AW31)/O$4</f>
        <v>185.33355348370011</v>
      </c>
      <c r="P31" s="38">
        <f>SUM($AK31:AX31)/P$4</f>
        <v>176.99258537772153</v>
      </c>
      <c r="Q31" s="38">
        <f>SUM($AK31:AY31)/Q$4</f>
        <v>169.73307968587341</v>
      </c>
      <c r="R31" s="38">
        <f>SUM($AK31:AZ31)/R$4</f>
        <v>162.90976220550633</v>
      </c>
      <c r="S31" s="38">
        <f>SUM($AK31:BA31)/S$4</f>
        <v>156.44565854635889</v>
      </c>
      <c r="T31" s="38">
        <f>SUM($AK31:BB31)/T$4</f>
        <v>150.28089973822784</v>
      </c>
      <c r="U31" s="38">
        <f>SUM($AK31:BC31)/U$4</f>
        <v>144.36822080463691</v>
      </c>
      <c r="V31" s="38">
        <f>SUM($AK31:BD31)/V$4</f>
        <v>138.66980976440507</v>
      </c>
      <c r="W31" s="38">
        <f>SUM($AK31:BE31)/W$4</f>
        <v>133.45791406133816</v>
      </c>
      <c r="X31" s="38">
        <f>SUM($AK31:BF31)/X$4</f>
        <v>128.66619069491369</v>
      </c>
      <c r="Y31" s="38">
        <f>SUM($AK31:BG31)/Y$4</f>
        <v>124.23983457774354</v>
      </c>
      <c r="Z31" s="38">
        <f>SUM($AK31:BH31)/Z$4</f>
        <v>120.13317480367088</v>
      </c>
      <c r="AA31" s="38">
        <f>SUM($AK31:BI31)/AA$4</f>
        <v>116.30784781152404</v>
      </c>
      <c r="AB31" s="38">
        <f>SUM($AK31:BJ31)/AB$4</f>
        <v>112.9506228956962</v>
      </c>
      <c r="AC31" s="38">
        <f>SUM($AK31:BK31)/AC$4</f>
        <v>110.00948871437411</v>
      </c>
      <c r="AD31" s="38">
        <f>SUM($AK31:BL31)/AD$4</f>
        <v>107.43986411743218</v>
      </c>
      <c r="AE31" s="38">
        <f>SUM($AK31:BM31)/AE$4</f>
        <v>105.20331707890003</v>
      </c>
      <c r="AF31" s="38">
        <f>SUM($AK31:BN31)/AF$4</f>
        <v>103.26653984293669</v>
      </c>
      <c r="AJ31" s="39" t="s">
        <v>103</v>
      </c>
      <c r="AK31" s="38">
        <v>461.80486256010158</v>
      </c>
      <c r="AL31" s="38">
        <v>422.86088848533325</v>
      </c>
      <c r="AM31" s="38">
        <v>331.48044424266664</v>
      </c>
      <c r="AN31" s="38">
        <v>240.09999999999997</v>
      </c>
      <c r="AO31" s="38">
        <v>201.85000000000002</v>
      </c>
      <c r="AP31" s="38">
        <v>163.60000000000002</v>
      </c>
      <c r="AQ31" s="38">
        <v>129.75</v>
      </c>
      <c r="AR31" s="38">
        <v>95.9</v>
      </c>
      <c r="AS31" s="38">
        <v>83.15</v>
      </c>
      <c r="AT31" s="38">
        <v>70.400000000000006</v>
      </c>
      <c r="AU31" s="38">
        <v>69.940000000000012</v>
      </c>
      <c r="AV31" s="38">
        <v>69.48</v>
      </c>
      <c r="AW31" s="38">
        <v>69.02000000000001</v>
      </c>
      <c r="AX31" s="38">
        <v>68.56</v>
      </c>
      <c r="AY31" s="38">
        <v>68.099999999999994</v>
      </c>
      <c r="AZ31" s="38">
        <v>60.559999999999995</v>
      </c>
      <c r="BA31" s="38">
        <v>53.019999999999996</v>
      </c>
      <c r="BB31" s="38">
        <v>45.480000000000004</v>
      </c>
      <c r="BC31" s="38">
        <v>37.940000000000012</v>
      </c>
      <c r="BD31" s="38">
        <v>30.400000000000009</v>
      </c>
      <c r="BE31" s="38">
        <v>29.220000000000006</v>
      </c>
      <c r="BF31" s="38">
        <v>28.040000000000006</v>
      </c>
      <c r="BG31" s="38">
        <v>26.860000000000003</v>
      </c>
      <c r="BH31" s="38">
        <v>25.68</v>
      </c>
      <c r="BI31" s="38">
        <v>24.500000000000004</v>
      </c>
      <c r="BJ31" s="38">
        <v>29.020000000000003</v>
      </c>
      <c r="BK31" s="38">
        <v>33.54</v>
      </c>
      <c r="BL31" s="38">
        <v>38.06</v>
      </c>
      <c r="BM31" s="38">
        <v>42.58</v>
      </c>
      <c r="BN31" s="38">
        <v>47.099999999999994</v>
      </c>
    </row>
    <row r="32" spans="2:66" x14ac:dyDescent="0.35">
      <c r="B32" s="39" t="s">
        <v>104</v>
      </c>
      <c r="C32" s="38">
        <v>123.76576249659801</v>
      </c>
      <c r="D32" s="38">
        <f>SUM($AK32:AL32)/D$4</f>
        <v>116.47513046163232</v>
      </c>
      <c r="E32" s="38">
        <f>SUM($AK32:AM32)/E$4</f>
        <v>103.86417004553265</v>
      </c>
      <c r="F32" s="38">
        <f>SUM($AK32:AN32)/F$4</f>
        <v>89.923127534149472</v>
      </c>
      <c r="G32" s="38">
        <f>SUM($AK32:AO32)/G$4</f>
        <v>81.498502027319574</v>
      </c>
      <c r="H32" s="38">
        <f>SUM($AK32:AP32)/H$4</f>
        <v>75.832085022766321</v>
      </c>
      <c r="I32" s="38">
        <f>SUM($AK32:AQ32)/I$4</f>
        <v>71.327501448085414</v>
      </c>
      <c r="J32" s="38">
        <f>SUM($AK32:AR32)/J$4</f>
        <v>67.549063767074742</v>
      </c>
      <c r="K32" s="38">
        <f>SUM($AK32:AS32)/K$4</f>
        <v>64.315834459621996</v>
      </c>
      <c r="L32" s="38">
        <f>SUM($AK32:AT32)/L$4</f>
        <v>61.464251013659791</v>
      </c>
      <c r="M32" s="38">
        <f>SUM($AK32:AU32)/M$4</f>
        <v>59.002046376054359</v>
      </c>
      <c r="N32" s="38">
        <f>SUM($AK32:AV32)/N$4</f>
        <v>56.8318758447165</v>
      </c>
      <c r="O32" s="38">
        <f>SUM($AK32:AW32)/O$4</f>
        <v>54.886346933584456</v>
      </c>
      <c r="P32" s="38">
        <f>SUM($AK32:AX32)/P$4</f>
        <v>53.117322152614136</v>
      </c>
      <c r="Q32" s="38">
        <f>SUM($AK32:AY32)/Q$4</f>
        <v>51.489500675773201</v>
      </c>
      <c r="R32" s="38">
        <f>SUM($AK32:AZ32)/R$4</f>
        <v>50.152656883537375</v>
      </c>
      <c r="S32" s="38">
        <f>SUM($AK32:BA32)/S$4</f>
        <v>49.055441772741062</v>
      </c>
      <c r="T32" s="38">
        <f>SUM($AK32:BB32)/T$4</f>
        <v>48.157917229810998</v>
      </c>
      <c r="U32" s="38">
        <f>SUM($AK32:BC32)/U$4</f>
        <v>47.428553165084104</v>
      </c>
      <c r="V32" s="38">
        <f>SUM($AK32:BD32)/V$4</f>
        <v>46.842125506829902</v>
      </c>
      <c r="W32" s="38">
        <f>SUM($AK32:BE32)/W$4</f>
        <v>46.410595720790376</v>
      </c>
      <c r="X32" s="38">
        <f>SUM($AK32:BF32)/X$4</f>
        <v>46.112841369845363</v>
      </c>
      <c r="Y32" s="38">
        <f>SUM($AK32:BG32)/Y$4</f>
        <v>45.931413484199915</v>
      </c>
      <c r="Z32" s="38">
        <f>SUM($AK32:BH32)/Z$4</f>
        <v>45.851771255691581</v>
      </c>
      <c r="AA32" s="38">
        <f>SUM($AK32:BI32)/AA$4</f>
        <v>45.861700405463914</v>
      </c>
      <c r="AB32" s="38">
        <f>SUM($AK32:BJ32)/AB$4</f>
        <v>46.006250389869152</v>
      </c>
      <c r="AC32" s="38">
        <f>SUM($AK32:BK32)/AC$4</f>
        <v>46.270463338392524</v>
      </c>
      <c r="AD32" s="38">
        <f>SUM($AK32:BL32)/AD$4</f>
        <v>46.641518219164219</v>
      </c>
      <c r="AE32" s="38">
        <f>SUM($AK32:BM32)/AE$4</f>
        <v>47.10836241850339</v>
      </c>
      <c r="AF32" s="38">
        <f>SUM($AK32:BN32)/AF$4</f>
        <v>47.661417004553279</v>
      </c>
      <c r="AJ32" s="39" t="s">
        <v>104</v>
      </c>
      <c r="AK32" s="38">
        <v>123.76576249659801</v>
      </c>
      <c r="AL32" s="38">
        <v>109.18449842666664</v>
      </c>
      <c r="AM32" s="38">
        <v>78.642249213333301</v>
      </c>
      <c r="AN32" s="38">
        <v>48.099999999999966</v>
      </c>
      <c r="AO32" s="38">
        <v>47.8</v>
      </c>
      <c r="AP32" s="38">
        <v>47.499999999999993</v>
      </c>
      <c r="AQ32" s="38">
        <v>44.3</v>
      </c>
      <c r="AR32" s="38">
        <v>41.099999999999994</v>
      </c>
      <c r="AS32" s="38">
        <v>38.449999999999996</v>
      </c>
      <c r="AT32" s="38">
        <v>35.799999999999997</v>
      </c>
      <c r="AU32" s="38">
        <v>34.380000000000003</v>
      </c>
      <c r="AV32" s="38">
        <v>32.96</v>
      </c>
      <c r="AW32" s="38">
        <v>31.540000000000003</v>
      </c>
      <c r="AX32" s="38">
        <v>30.120000000000005</v>
      </c>
      <c r="AY32" s="38">
        <v>28.700000000000003</v>
      </c>
      <c r="AZ32" s="38">
        <v>30.1</v>
      </c>
      <c r="BA32" s="38">
        <v>31.5</v>
      </c>
      <c r="BB32" s="38">
        <v>32.9</v>
      </c>
      <c r="BC32" s="38">
        <v>34.299999999999997</v>
      </c>
      <c r="BD32" s="38">
        <v>35.700000000000003</v>
      </c>
      <c r="BE32" s="38">
        <v>37.78</v>
      </c>
      <c r="BF32" s="38">
        <v>39.86</v>
      </c>
      <c r="BG32" s="38">
        <v>41.940000000000005</v>
      </c>
      <c r="BH32" s="38">
        <v>44.02</v>
      </c>
      <c r="BI32" s="38">
        <v>46.100000000000009</v>
      </c>
      <c r="BJ32" s="38">
        <v>49.620000000000012</v>
      </c>
      <c r="BK32" s="38">
        <v>53.140000000000008</v>
      </c>
      <c r="BL32" s="38">
        <v>56.660000000000011</v>
      </c>
      <c r="BM32" s="38">
        <v>60.180000000000007</v>
      </c>
      <c r="BN32" s="38">
        <v>63.7</v>
      </c>
    </row>
    <row r="33" spans="2:66" x14ac:dyDescent="0.35">
      <c r="B33" s="39" t="s">
        <v>105</v>
      </c>
      <c r="C33" s="38">
        <v>211.83389276966344</v>
      </c>
      <c r="D33" s="38">
        <f>SUM($AK33:AL33)/D$4</f>
        <v>227.06551882749841</v>
      </c>
      <c r="E33" s="38">
        <f>SUM($AK33:AM33)/E$4</f>
        <v>239.85987003255454</v>
      </c>
      <c r="F33" s="38">
        <f>SUM($AK33:AN33)/F$4</f>
        <v>252.0449025244159</v>
      </c>
      <c r="G33" s="38">
        <f>SUM($AK33:AO33)/G$4</f>
        <v>257.29592201953272</v>
      </c>
      <c r="H33" s="38">
        <f>SUM($AK33:AP33)/H$4</f>
        <v>259.07993501627726</v>
      </c>
      <c r="I33" s="38">
        <f>SUM($AK33:AQ33)/I$4</f>
        <v>258.22565858538053</v>
      </c>
      <c r="J33" s="38">
        <f>SUM($AK33:AR33)/J$4</f>
        <v>255.72245126220795</v>
      </c>
      <c r="K33" s="38">
        <f>SUM($AK33:AS33)/K$4</f>
        <v>252.60884556640707</v>
      </c>
      <c r="L33" s="38">
        <f>SUM($AK33:AT33)/L$4</f>
        <v>249.06796100976635</v>
      </c>
      <c r="M33" s="38">
        <f>SUM($AK33:AU33)/M$4</f>
        <v>245.4654190997876</v>
      </c>
      <c r="N33" s="38">
        <f>SUM($AK33:AV33)/N$4</f>
        <v>241.81663417480527</v>
      </c>
      <c r="O33" s="38">
        <f>SUM($AK33:AW33)/O$4</f>
        <v>238.13227769982026</v>
      </c>
      <c r="P33" s="38">
        <f>SUM($AK33:AX33)/P$4</f>
        <v>234.41997214983309</v>
      </c>
      <c r="Q33" s="38">
        <f>SUM($AK33:AY33)/Q$4</f>
        <v>230.68530733984423</v>
      </c>
      <c r="R33" s="38">
        <f>SUM($AK33:AZ33)/R$4</f>
        <v>227.38372563110397</v>
      </c>
      <c r="S33" s="38">
        <f>SUM($AK33:BA33)/S$4</f>
        <v>224.4388005939802</v>
      </c>
      <c r="T33" s="38">
        <f>SUM($AK33:BB33)/T$4</f>
        <v>221.79108944987021</v>
      </c>
      <c r="U33" s="38">
        <f>SUM($AK33:BC33)/U$4</f>
        <v>219.39366368935072</v>
      </c>
      <c r="V33" s="38">
        <f>SUM($AK33:BD33)/V$4</f>
        <v>217.20898050488319</v>
      </c>
      <c r="W33" s="38">
        <f>SUM($AK33:BE33)/W$4</f>
        <v>215.36188619512683</v>
      </c>
      <c r="X33" s="38">
        <f>SUM($AK33:BF33)/X$4</f>
        <v>213.80634591353018</v>
      </c>
      <c r="Y33" s="38">
        <f>SUM($AK33:BG33)/Y$4</f>
        <v>212.50433087381145</v>
      </c>
      <c r="Z33" s="38">
        <f>SUM($AK33:BH33)/Z$4</f>
        <v>211.42415042073597</v>
      </c>
      <c r="AA33" s="38">
        <f>SUM($AK33:BI33)/AA$4</f>
        <v>210.53918440390655</v>
      </c>
      <c r="AB33" s="38">
        <f>SUM($AK33:BJ33)/AB$4</f>
        <v>209.712292696064</v>
      </c>
      <c r="AC33" s="38">
        <f>SUM($AK33:BK33)/AC$4</f>
        <v>208.93702259620974</v>
      </c>
      <c r="AD33" s="38">
        <f>SUM($AK33:BL33)/AD$4</f>
        <v>208.2078432177737</v>
      </c>
      <c r="AE33" s="38">
        <f>SUM($AK33:BM33)/AE$4</f>
        <v>207.51998655509186</v>
      </c>
      <c r="AF33" s="38">
        <f>SUM($AK33:BN33)/AF$4</f>
        <v>206.8693203365888</v>
      </c>
      <c r="AJ33" s="39" t="s">
        <v>105</v>
      </c>
      <c r="AK33" s="38">
        <v>211.83389276966344</v>
      </c>
      <c r="AL33" s="38">
        <v>242.29714488533338</v>
      </c>
      <c r="AM33" s="38">
        <v>265.44857244266672</v>
      </c>
      <c r="AN33" s="38">
        <v>288.60000000000002</v>
      </c>
      <c r="AO33" s="38">
        <v>278.3</v>
      </c>
      <c r="AP33" s="38">
        <v>268</v>
      </c>
      <c r="AQ33" s="38">
        <v>253.10000000000002</v>
      </c>
      <c r="AR33" s="38">
        <v>238.2</v>
      </c>
      <c r="AS33" s="38">
        <v>227.7</v>
      </c>
      <c r="AT33" s="38">
        <v>217.19999999999996</v>
      </c>
      <c r="AU33" s="38">
        <v>209.43999999999997</v>
      </c>
      <c r="AV33" s="38">
        <v>201.67999999999998</v>
      </c>
      <c r="AW33" s="38">
        <v>193.92</v>
      </c>
      <c r="AX33" s="38">
        <v>186.16</v>
      </c>
      <c r="AY33" s="38">
        <v>178.40000000000003</v>
      </c>
      <c r="AZ33" s="38">
        <v>177.86</v>
      </c>
      <c r="BA33" s="38">
        <v>177.32000000000002</v>
      </c>
      <c r="BB33" s="38">
        <v>176.78</v>
      </c>
      <c r="BC33" s="38">
        <v>176.24</v>
      </c>
      <c r="BD33" s="38">
        <v>175.70000000000002</v>
      </c>
      <c r="BE33" s="38">
        <v>178.42000000000002</v>
      </c>
      <c r="BF33" s="38">
        <v>181.14000000000001</v>
      </c>
      <c r="BG33" s="38">
        <v>183.86</v>
      </c>
      <c r="BH33" s="38">
        <v>186.58</v>
      </c>
      <c r="BI33" s="38">
        <v>189.3</v>
      </c>
      <c r="BJ33" s="38">
        <v>189.04</v>
      </c>
      <c r="BK33" s="38">
        <v>188.78</v>
      </c>
      <c r="BL33" s="38">
        <v>188.51999999999998</v>
      </c>
      <c r="BM33" s="38">
        <v>188.26</v>
      </c>
      <c r="BN33" s="38">
        <v>188</v>
      </c>
    </row>
    <row r="34" spans="2:66" x14ac:dyDescent="0.35">
      <c r="B34" s="39" t="s">
        <v>106</v>
      </c>
      <c r="C34" s="38">
        <v>348.91590311167556</v>
      </c>
      <c r="D34" s="38">
        <f>SUM($AK34:AL34)/D$4</f>
        <v>399.26567679850444</v>
      </c>
      <c r="E34" s="38">
        <f>SUM($AK34:AM34)/E$4</f>
        <v>393.42969294655853</v>
      </c>
      <c r="F34" s="38">
        <f>SUM($AK34:AN34)/F$4</f>
        <v>373.54726970991885</v>
      </c>
      <c r="G34" s="38">
        <f>SUM($AK34:AO34)/G$4</f>
        <v>350.96781576793512</v>
      </c>
      <c r="H34" s="38">
        <f>SUM($AK34:AP34)/H$4</f>
        <v>327.03984647327928</v>
      </c>
      <c r="I34" s="38">
        <f>SUM($AK34:AQ34)/I$4</f>
        <v>302.65558269138222</v>
      </c>
      <c r="J34" s="38">
        <f>SUM($AK34:AR34)/J$4</f>
        <v>277.98613485495946</v>
      </c>
      <c r="K34" s="38">
        <f>SUM($AK34:AS34)/K$4</f>
        <v>257.41545320440838</v>
      </c>
      <c r="L34" s="38">
        <f>SUM($AK34:AT34)/L$4</f>
        <v>239.71390788396758</v>
      </c>
      <c r="M34" s="38">
        <f>SUM($AK34:AU34)/M$4</f>
        <v>224.22173443997053</v>
      </c>
      <c r="N34" s="38">
        <f>SUM($AK34:AV34)/N$4</f>
        <v>210.38658990330632</v>
      </c>
      <c r="O34" s="38">
        <f>SUM($AK34:AW34)/O$4</f>
        <v>197.82608298766735</v>
      </c>
      <c r="P34" s="38">
        <f>SUM($AK34:AX34)/P$4</f>
        <v>186.26707705997683</v>
      </c>
      <c r="Q34" s="38">
        <f>SUM($AK34:AY34)/Q$4</f>
        <v>175.50927192264504</v>
      </c>
      <c r="R34" s="38">
        <f>SUM($AK34:AZ34)/R$4</f>
        <v>165.95369242747972</v>
      </c>
      <c r="S34" s="38">
        <f>SUM($AK34:BA34)/S$4</f>
        <v>157.38818110821623</v>
      </c>
      <c r="T34" s="38">
        <f>SUM($AK34:BB34)/T$4</f>
        <v>149.64772660220422</v>
      </c>
      <c r="U34" s="38">
        <f>SUM($AK34:BC34)/U$4</f>
        <v>142.60205678103557</v>
      </c>
      <c r="V34" s="38">
        <f>SUM($AK34:BD34)/V$4</f>
        <v>136.14695394198378</v>
      </c>
      <c r="W34" s="38">
        <f>SUM($AK34:BE34)/W$4</f>
        <v>130.27805137331791</v>
      </c>
      <c r="X34" s="38">
        <f>SUM($AK34:BF34)/X$4</f>
        <v>124.91541267453073</v>
      </c>
      <c r="Y34" s="38">
        <f>SUM($AK34:BG34)/Y$4</f>
        <v>119.993003427812</v>
      </c>
      <c r="Z34" s="38">
        <f>SUM($AK34:BH34)/Z$4</f>
        <v>115.45579495165316</v>
      </c>
      <c r="AA34" s="38">
        <f>SUM($AK34:BI34)/AA$4</f>
        <v>111.25756315358703</v>
      </c>
      <c r="AB34" s="38">
        <f>SUM($AK34:BJ34)/AB$4</f>
        <v>107.30150303229523</v>
      </c>
      <c r="AC34" s="38">
        <f>SUM($AK34:BK34)/AC$4</f>
        <v>103.56070662369171</v>
      </c>
      <c r="AD34" s="38">
        <f>SUM($AK34:BL34)/AD$4</f>
        <v>100.01210995855986</v>
      </c>
      <c r="AE34" s="38">
        <f>SUM($AK34:BM34)/AE$4</f>
        <v>96.635830304816409</v>
      </c>
      <c r="AF34" s="38">
        <f>SUM($AK34:BN34)/AF$4</f>
        <v>93.414635961322531</v>
      </c>
      <c r="AJ34" s="39" t="s">
        <v>106</v>
      </c>
      <c r="AK34" s="38">
        <v>348.91590311167556</v>
      </c>
      <c r="AL34" s="38">
        <v>449.61545048533333</v>
      </c>
      <c r="AM34" s="38">
        <v>381.7577252426666</v>
      </c>
      <c r="AN34" s="38">
        <v>313.89999999999992</v>
      </c>
      <c r="AO34" s="38">
        <v>260.64999999999998</v>
      </c>
      <c r="AP34" s="38">
        <v>207.39999999999998</v>
      </c>
      <c r="AQ34" s="38">
        <v>156.35</v>
      </c>
      <c r="AR34" s="38">
        <v>105.30000000000001</v>
      </c>
      <c r="AS34" s="38">
        <v>92.850000000000009</v>
      </c>
      <c r="AT34" s="38">
        <v>80.400000000000006</v>
      </c>
      <c r="AU34" s="38">
        <v>69.300000000000011</v>
      </c>
      <c r="AV34" s="38">
        <v>58.20000000000001</v>
      </c>
      <c r="AW34" s="38">
        <v>47.100000000000009</v>
      </c>
      <c r="AX34" s="38">
        <v>36.000000000000007</v>
      </c>
      <c r="AY34" s="38">
        <v>24.900000000000002</v>
      </c>
      <c r="AZ34" s="38">
        <v>22.620000000000005</v>
      </c>
      <c r="BA34" s="38">
        <v>20.340000000000003</v>
      </c>
      <c r="BB34" s="38">
        <v>18.060000000000002</v>
      </c>
      <c r="BC34" s="38">
        <v>15.780000000000005</v>
      </c>
      <c r="BD34" s="38">
        <v>13.500000000000004</v>
      </c>
      <c r="BE34" s="38">
        <v>12.900000000000004</v>
      </c>
      <c r="BF34" s="38">
        <v>12.300000000000002</v>
      </c>
      <c r="BG34" s="38">
        <v>11.700000000000003</v>
      </c>
      <c r="BH34" s="38">
        <v>11.100000000000001</v>
      </c>
      <c r="BI34" s="38">
        <v>10.499999999999998</v>
      </c>
      <c r="BJ34" s="38">
        <v>8.3999999999999986</v>
      </c>
      <c r="BK34" s="38">
        <v>6.3000000000000007</v>
      </c>
      <c r="BL34" s="38">
        <v>4.2000000000000011</v>
      </c>
      <c r="BM34" s="38">
        <v>2.1000000000000014</v>
      </c>
      <c r="BN34" s="38">
        <v>3.5527136788005009E-15</v>
      </c>
    </row>
    <row r="35" spans="2:66" x14ac:dyDescent="0.35">
      <c r="B35" s="39" t="s">
        <v>107</v>
      </c>
      <c r="C35" s="38">
        <v>290.83053615168279</v>
      </c>
      <c r="D35" s="38">
        <f>SUM($AK35:AL35)/D$4</f>
        <v>297.33652657184143</v>
      </c>
      <c r="E35" s="38">
        <f>SUM($AK35:AM35)/E$4</f>
        <v>292.39810387989428</v>
      </c>
      <c r="F35" s="38">
        <f>SUM($AK35:AN35)/F$4</f>
        <v>284.59857790992072</v>
      </c>
      <c r="G35" s="38">
        <f>SUM($AK35:AO35)/G$4</f>
        <v>276.94886232793658</v>
      </c>
      <c r="H35" s="38">
        <f>SUM($AK35:AP35)/H$4</f>
        <v>269.37405193994715</v>
      </c>
      <c r="I35" s="38">
        <f>SUM($AK35:AQ35)/I$4</f>
        <v>259.68490166281185</v>
      </c>
      <c r="J35" s="38">
        <f>SUM($AK35:AR35)/J$4</f>
        <v>248.67428895496039</v>
      </c>
      <c r="K35" s="38">
        <f>SUM($AK35:AS35)/K$4</f>
        <v>238.24381240440925</v>
      </c>
      <c r="L35" s="38">
        <f>SUM($AK35:AT35)/L$4</f>
        <v>228.21943116396832</v>
      </c>
      <c r="M35" s="38">
        <f>SUM($AK35:AU35)/M$4</f>
        <v>219.37584651269847</v>
      </c>
      <c r="N35" s="38">
        <f>SUM($AK35:AV35)/N$4</f>
        <v>211.41785930330695</v>
      </c>
      <c r="O35" s="38">
        <f>SUM($AK35:AW35)/O$4</f>
        <v>204.14110089536027</v>
      </c>
      <c r="P35" s="38">
        <f>SUM($AK35:AX35)/P$4</f>
        <v>197.39959368854883</v>
      </c>
      <c r="Q35" s="38">
        <f>SUM($AK35:AY35)/Q$4</f>
        <v>191.08628744264558</v>
      </c>
      <c r="R35" s="38">
        <f>SUM($AK35:AZ35)/R$4</f>
        <v>185.10589447748023</v>
      </c>
      <c r="S35" s="38">
        <f>SUM($AK35:BA35)/S$4</f>
        <v>179.39966539056962</v>
      </c>
      <c r="T35" s="38">
        <f>SUM($AK35:BB35)/T$4</f>
        <v>173.92190620220467</v>
      </c>
      <c r="U35" s="38">
        <f>SUM($AK35:BC35)/U$4</f>
        <v>168.63654271787809</v>
      </c>
      <c r="V35" s="38">
        <f>SUM($AK35:BD35)/V$4</f>
        <v>163.51471558198418</v>
      </c>
      <c r="W35" s="38">
        <f>SUM($AK35:BE35)/W$4</f>
        <v>158.67020531617541</v>
      </c>
      <c r="X35" s="38">
        <f>SUM($AK35:BF35)/X$4</f>
        <v>154.065195983622</v>
      </c>
      <c r="Y35" s="38">
        <f>SUM($AK35:BG35)/Y$4</f>
        <v>149.66844833216018</v>
      </c>
      <c r="Z35" s="38">
        <f>SUM($AK35:BH35)/Z$4</f>
        <v>145.45392965165351</v>
      </c>
      <c r="AA35" s="38">
        <f>SUM($AK35:BI35)/AA$4</f>
        <v>141.39977246558735</v>
      </c>
      <c r="AB35" s="38">
        <f>SUM($AK35:BJ35)/AB$4</f>
        <v>137.83824275537248</v>
      </c>
      <c r="AC35" s="38">
        <f>SUM($AK35:BK35)/AC$4</f>
        <v>134.71460413480312</v>
      </c>
      <c r="AD35" s="38">
        <f>SUM($AK35:BL35)/AD$4</f>
        <v>131.98193970141728</v>
      </c>
      <c r="AE35" s="38">
        <f>SUM($AK35:BM35)/AE$4</f>
        <v>129.59980384964427</v>
      </c>
      <c r="AF35" s="38">
        <f>SUM($AK35:BN35)/AF$4</f>
        <v>127.5331437213228</v>
      </c>
      <c r="AJ35" s="39" t="s">
        <v>107</v>
      </c>
      <c r="AK35" s="38">
        <v>290.83053615168279</v>
      </c>
      <c r="AL35" s="38">
        <v>303.84251699200001</v>
      </c>
      <c r="AM35" s="38">
        <v>282.52125849600003</v>
      </c>
      <c r="AN35" s="38">
        <v>261.2</v>
      </c>
      <c r="AO35" s="38">
        <v>246.35000000000002</v>
      </c>
      <c r="AP35" s="38">
        <v>231.50000000000003</v>
      </c>
      <c r="AQ35" s="38">
        <v>201.55000000000004</v>
      </c>
      <c r="AR35" s="38">
        <v>171.60000000000002</v>
      </c>
      <c r="AS35" s="38">
        <v>154.80000000000001</v>
      </c>
      <c r="AT35" s="38">
        <v>137.99999999999997</v>
      </c>
      <c r="AU35" s="38">
        <v>130.94</v>
      </c>
      <c r="AV35" s="38">
        <v>123.88</v>
      </c>
      <c r="AW35" s="38">
        <v>116.82</v>
      </c>
      <c r="AX35" s="38">
        <v>109.76</v>
      </c>
      <c r="AY35" s="38">
        <v>102.70000000000003</v>
      </c>
      <c r="AZ35" s="38">
        <v>95.40000000000002</v>
      </c>
      <c r="BA35" s="38">
        <v>88.100000000000023</v>
      </c>
      <c r="BB35" s="38">
        <v>80.800000000000011</v>
      </c>
      <c r="BC35" s="38">
        <v>73.500000000000014</v>
      </c>
      <c r="BD35" s="38">
        <v>66.200000000000017</v>
      </c>
      <c r="BE35" s="38">
        <v>61.780000000000015</v>
      </c>
      <c r="BF35" s="38">
        <v>57.360000000000014</v>
      </c>
      <c r="BG35" s="38">
        <v>52.940000000000012</v>
      </c>
      <c r="BH35" s="38">
        <v>48.52000000000001</v>
      </c>
      <c r="BI35" s="38">
        <v>44.099999999999994</v>
      </c>
      <c r="BJ35" s="38">
        <v>48.8</v>
      </c>
      <c r="BK35" s="38">
        <v>53.499999999999993</v>
      </c>
      <c r="BL35" s="38">
        <v>58.199999999999989</v>
      </c>
      <c r="BM35" s="38">
        <v>62.899999999999991</v>
      </c>
      <c r="BN35" s="38">
        <v>67.599999999999994</v>
      </c>
    </row>
    <row r="36" spans="2:66" x14ac:dyDescent="0.35">
      <c r="B36" s="39" t="s">
        <v>108</v>
      </c>
      <c r="C36" s="38">
        <v>217.18089449333212</v>
      </c>
      <c r="D36" s="38">
        <f>SUM($AK36:AL36)/D$4</f>
        <v>215.82413705733273</v>
      </c>
      <c r="E36" s="38">
        <f>SUM($AK36:AM36)/E$4</f>
        <v>217.76065464177736</v>
      </c>
      <c r="F36" s="38">
        <f>SUM($AK36:AN36)/F$4</f>
        <v>220.52049098133301</v>
      </c>
      <c r="G36" s="38">
        <f>SUM($AK36:AO36)/G$4</f>
        <v>215.76639278506642</v>
      </c>
      <c r="H36" s="38">
        <f>SUM($AK36:AP36)/H$4</f>
        <v>207.25532732088868</v>
      </c>
      <c r="I36" s="38">
        <f>SUM($AK36:AQ36)/I$4</f>
        <v>199.69742341790456</v>
      </c>
      <c r="J36" s="38">
        <f>SUM($AK36:AR36)/J$4</f>
        <v>192.7352454906665</v>
      </c>
      <c r="K36" s="38">
        <f>SUM($AK36:AS36)/K$4</f>
        <v>182.65910710281466</v>
      </c>
      <c r="L36" s="38">
        <f>SUM($AK36:AT36)/L$4</f>
        <v>170.4031963925332</v>
      </c>
      <c r="M36" s="38">
        <f>SUM($AK36:AU36)/M$4</f>
        <v>159.82472399321202</v>
      </c>
      <c r="N36" s="38">
        <f>SUM($AK36:AV36)/N$4</f>
        <v>150.50433032711101</v>
      </c>
      <c r="O36" s="38">
        <f>SUM($AK36:AW36)/O$4</f>
        <v>142.15168953271785</v>
      </c>
      <c r="P36" s="38">
        <f>SUM($AK36:AX36)/P$4</f>
        <v>134.55942599466658</v>
      </c>
      <c r="Q36" s="38">
        <f>SUM($AK36:AY36)/Q$4</f>
        <v>127.57546426168879</v>
      </c>
      <c r="R36" s="38">
        <f>SUM($AK36:AZ36)/R$4</f>
        <v>121.09199774533325</v>
      </c>
      <c r="S36" s="38">
        <f>SUM($AK36:BA36)/S$4</f>
        <v>115.02070376031364</v>
      </c>
      <c r="T36" s="38">
        <f>SUM($AK36:BB36)/T$4</f>
        <v>109.29288688474065</v>
      </c>
      <c r="U36" s="38">
        <f>SUM($AK36:BC36)/U$4</f>
        <v>103.85431389080695</v>
      </c>
      <c r="V36" s="38">
        <f>SUM($AK36:BD36)/V$4</f>
        <v>98.661598196266596</v>
      </c>
      <c r="W36" s="38">
        <f>SUM($AK36:BE36)/W$4</f>
        <v>93.963426853587237</v>
      </c>
      <c r="X36" s="38">
        <f>SUM($AK36:BF36)/X$4</f>
        <v>89.692361996605996</v>
      </c>
      <c r="Y36" s="38">
        <f>SUM($AK36:BG36)/Y$4</f>
        <v>85.792694083710089</v>
      </c>
      <c r="Z36" s="38">
        <f>SUM($AK36:BH36)/Z$4</f>
        <v>82.217998496888825</v>
      </c>
      <c r="AA36" s="38">
        <f>SUM($AK36:BI36)/AA$4</f>
        <v>78.929278557013276</v>
      </c>
      <c r="AB36" s="38">
        <f>SUM($AK36:BJ36)/AB$4</f>
        <v>75.893537074051224</v>
      </c>
      <c r="AC36" s="38">
        <f>SUM($AK36:BK36)/AC$4</f>
        <v>73.082665330567849</v>
      </c>
      <c r="AD36" s="38">
        <f>SUM($AK36:BL36)/AD$4</f>
        <v>70.472570140190427</v>
      </c>
      <c r="AE36" s="38">
        <f>SUM($AK36:BM36)/AE$4</f>
        <v>68.042481514666619</v>
      </c>
      <c r="AF36" s="38">
        <f>SUM($AK36:BN36)/AF$4</f>
        <v>65.774398797511068</v>
      </c>
      <c r="AJ36" s="39" t="s">
        <v>108</v>
      </c>
      <c r="AK36" s="38">
        <v>217.18089449333212</v>
      </c>
      <c r="AL36" s="38">
        <v>214.46737962133335</v>
      </c>
      <c r="AM36" s="38">
        <v>221.63368981066668</v>
      </c>
      <c r="AN36" s="38">
        <v>228.8</v>
      </c>
      <c r="AO36" s="38">
        <v>196.75</v>
      </c>
      <c r="AP36" s="38">
        <v>164.7</v>
      </c>
      <c r="AQ36" s="38">
        <v>154.35</v>
      </c>
      <c r="AR36" s="38">
        <v>144</v>
      </c>
      <c r="AS36" s="38">
        <v>102.05000000000001</v>
      </c>
      <c r="AT36" s="38">
        <v>60.100000000000023</v>
      </c>
      <c r="AU36" s="38">
        <v>54.04000000000002</v>
      </c>
      <c r="AV36" s="38">
        <v>47.980000000000011</v>
      </c>
      <c r="AW36" s="38">
        <v>41.920000000000009</v>
      </c>
      <c r="AX36" s="38">
        <v>35.860000000000007</v>
      </c>
      <c r="AY36" s="38">
        <v>29.79999999999999</v>
      </c>
      <c r="AZ36" s="38">
        <v>23.839999999999993</v>
      </c>
      <c r="BA36" s="38">
        <v>17.879999999999995</v>
      </c>
      <c r="BB36" s="38">
        <v>11.919999999999995</v>
      </c>
      <c r="BC36" s="38">
        <v>5.9599999999999937</v>
      </c>
      <c r="BD36" s="38">
        <v>0</v>
      </c>
      <c r="BE36" s="38">
        <v>0</v>
      </c>
      <c r="BF36" s="38">
        <v>0</v>
      </c>
      <c r="BG36" s="38">
        <v>0</v>
      </c>
      <c r="BH36" s="38">
        <v>0</v>
      </c>
      <c r="BI36" s="38">
        <v>0</v>
      </c>
      <c r="BJ36" s="38">
        <v>0</v>
      </c>
      <c r="BK36" s="38">
        <v>0</v>
      </c>
      <c r="BL36" s="38">
        <v>0</v>
      </c>
      <c r="BM36" s="38">
        <v>0</v>
      </c>
      <c r="BN36" s="38">
        <v>0</v>
      </c>
    </row>
    <row r="37" spans="2:66" x14ac:dyDescent="0.35">
      <c r="B37" s="39" t="s">
        <v>109</v>
      </c>
      <c r="C37" s="38">
        <v>482.54604009797691</v>
      </c>
      <c r="D37" s="38">
        <f>SUM($AK37:AL37)/D$4</f>
        <v>520.60631002765501</v>
      </c>
      <c r="E37" s="38">
        <f>SUM($AK37:AM37)/E$4</f>
        <v>535.83197001132555</v>
      </c>
      <c r="F37" s="38">
        <f>SUM($AK37:AN37)/F$4</f>
        <v>545.34897750849404</v>
      </c>
      <c r="G37" s="38">
        <f>SUM($AK37:AO37)/G$4</f>
        <v>546.64918200679517</v>
      </c>
      <c r="H37" s="38">
        <f>SUM($AK37:AP37)/H$4</f>
        <v>543.84098500566267</v>
      </c>
      <c r="I37" s="38">
        <f>SUM($AK37:AQ37)/I$4</f>
        <v>531.57798714771081</v>
      </c>
      <c r="J37" s="38">
        <f>SUM($AK37:AR37)/J$4</f>
        <v>513.40573875424695</v>
      </c>
      <c r="K37" s="38">
        <f>SUM($AK37:AS37)/K$4</f>
        <v>495.16065667044171</v>
      </c>
      <c r="L37" s="38">
        <f>SUM($AK37:AT37)/L$4</f>
        <v>476.86459100339755</v>
      </c>
      <c r="M37" s="38">
        <f>SUM($AK37:AU37)/M$4</f>
        <v>461.25871909399774</v>
      </c>
      <c r="N37" s="38">
        <f>SUM($AK37:AV37)/N$4</f>
        <v>447.67049250283122</v>
      </c>
      <c r="O37" s="38">
        <f>SUM($AK37:AW37)/O$4</f>
        <v>435.63430077184421</v>
      </c>
      <c r="P37" s="38">
        <f>SUM($AK37:AX37)/P$4</f>
        <v>424.81756500242676</v>
      </c>
      <c r="Q37" s="38">
        <f>SUM($AK37:AY37)/Q$4</f>
        <v>414.97639400226495</v>
      </c>
      <c r="R37" s="38">
        <f>SUM($AK37:AZ37)/R$4</f>
        <v>405.4153693771234</v>
      </c>
      <c r="S37" s="38">
        <f>SUM($AK37:BA37)/S$4</f>
        <v>396.08505353141027</v>
      </c>
      <c r="T37" s="38">
        <f>SUM($AK37:BB37)/T$4</f>
        <v>386.9469950018875</v>
      </c>
      <c r="U37" s="38">
        <f>SUM($AK37:BC37)/U$4</f>
        <v>377.97083737020921</v>
      </c>
      <c r="V37" s="38">
        <f>SUM($AK37:BD37)/V$4</f>
        <v>369.13229550169871</v>
      </c>
      <c r="W37" s="38">
        <f>SUM($AK37:BE37)/W$4</f>
        <v>361.17742428733209</v>
      </c>
      <c r="X37" s="38">
        <f>SUM($AK37:BF37)/X$4</f>
        <v>353.9857231833625</v>
      </c>
      <c r="Y37" s="38">
        <f>SUM($AK37:BG37)/Y$4</f>
        <v>347.45764826234671</v>
      </c>
      <c r="Z37" s="38">
        <f>SUM($AK37:BH37)/Z$4</f>
        <v>341.51024625141559</v>
      </c>
      <c r="AA37" s="38">
        <f>SUM($AK37:BI37)/AA$4</f>
        <v>336.07383640135902</v>
      </c>
      <c r="AB37" s="38">
        <f>SUM($AK37:BJ37)/AB$4</f>
        <v>331.27176577053746</v>
      </c>
      <c r="AC37" s="38">
        <f>SUM($AK37:BK37)/AC$4</f>
        <v>327.03355222348051</v>
      </c>
      <c r="AD37" s="38">
        <f>SUM($AK37:BL37)/AD$4</f>
        <v>323.29878250121334</v>
      </c>
      <c r="AE37" s="38">
        <f>SUM($AK37:BM37)/AE$4</f>
        <v>320.01537620806806</v>
      </c>
      <c r="AF37" s="38">
        <f>SUM($AK37:BN37)/AF$4</f>
        <v>317.13819700113248</v>
      </c>
      <c r="AJ37" s="39" t="s">
        <v>109</v>
      </c>
      <c r="AK37" s="38">
        <v>482.54604009797691</v>
      </c>
      <c r="AL37" s="38">
        <v>558.66657995733317</v>
      </c>
      <c r="AM37" s="38">
        <v>566.28328997866652</v>
      </c>
      <c r="AN37" s="38">
        <v>573.89999999999986</v>
      </c>
      <c r="AO37" s="38">
        <v>551.84999999999991</v>
      </c>
      <c r="AP37" s="38">
        <v>529.79999999999995</v>
      </c>
      <c r="AQ37" s="38">
        <v>457.99999999999994</v>
      </c>
      <c r="AR37" s="38">
        <v>386.19999999999993</v>
      </c>
      <c r="AS37" s="38">
        <v>349.19999999999993</v>
      </c>
      <c r="AT37" s="38">
        <v>312.2</v>
      </c>
      <c r="AU37" s="38">
        <v>305.2</v>
      </c>
      <c r="AV37" s="38">
        <v>298.2</v>
      </c>
      <c r="AW37" s="38">
        <v>291.2</v>
      </c>
      <c r="AX37" s="38">
        <v>284.2</v>
      </c>
      <c r="AY37" s="38">
        <v>277.2</v>
      </c>
      <c r="AZ37" s="38">
        <v>262</v>
      </c>
      <c r="BA37" s="38">
        <v>246.79999999999998</v>
      </c>
      <c r="BB37" s="38">
        <v>231.6</v>
      </c>
      <c r="BC37" s="38">
        <v>216.4</v>
      </c>
      <c r="BD37" s="38">
        <v>201.19999999999996</v>
      </c>
      <c r="BE37" s="38">
        <v>202.07999999999996</v>
      </c>
      <c r="BF37" s="38">
        <v>202.95999999999998</v>
      </c>
      <c r="BG37" s="38">
        <v>203.83999999999997</v>
      </c>
      <c r="BH37" s="38">
        <v>204.71999999999997</v>
      </c>
      <c r="BI37" s="38">
        <v>205.59999999999997</v>
      </c>
      <c r="BJ37" s="38">
        <v>211.21999999999997</v>
      </c>
      <c r="BK37" s="38">
        <v>216.83999999999997</v>
      </c>
      <c r="BL37" s="38">
        <v>222.45999999999998</v>
      </c>
      <c r="BM37" s="38">
        <v>228.07999999999998</v>
      </c>
      <c r="BN37" s="38">
        <v>233.7</v>
      </c>
    </row>
    <row r="38" spans="2:66" x14ac:dyDescent="0.35">
      <c r="B38" s="39" t="s">
        <v>110</v>
      </c>
      <c r="C38" s="38">
        <v>293.33665971151231</v>
      </c>
      <c r="D38" s="38">
        <f>SUM($AK38:AL38)/D$4</f>
        <v>282.73770280242286</v>
      </c>
      <c r="E38" s="38">
        <f>SUM($AK38:AM38)/E$4</f>
        <v>255.51492618383747</v>
      </c>
      <c r="F38" s="38">
        <f>SUM($AK38:AN38)/F$4</f>
        <v>224.13619463787811</v>
      </c>
      <c r="G38" s="38">
        <f>SUM($AK38:AO38)/G$4</f>
        <v>201.90895571030248</v>
      </c>
      <c r="H38" s="38">
        <f>SUM($AK38:AP38)/H$4</f>
        <v>184.25746309191877</v>
      </c>
      <c r="I38" s="38">
        <f>SUM($AK38:AQ38)/I$4</f>
        <v>169.1992540787875</v>
      </c>
      <c r="J38" s="38">
        <f>SUM($AK38:AR38)/J$4</f>
        <v>155.76184731893906</v>
      </c>
      <c r="K38" s="38">
        <f>SUM($AK38:AS38)/K$4</f>
        <v>144.37164206127918</v>
      </c>
      <c r="L38" s="38">
        <f>SUM($AK38:AT38)/L$4</f>
        <v>134.41447785515123</v>
      </c>
      <c r="M38" s="38">
        <f>SUM($AK38:AU38)/M$4</f>
        <v>126.04225259559203</v>
      </c>
      <c r="N38" s="38">
        <f>SUM($AK38:AV38)/N$4</f>
        <v>118.85873154595936</v>
      </c>
      <c r="O38" s="38">
        <f>SUM($AK38:AW38)/O$4</f>
        <v>112.58959835011632</v>
      </c>
      <c r="P38" s="38">
        <f>SUM($AK38:AX38)/P$4</f>
        <v>107.03891275367944</v>
      </c>
      <c r="Q38" s="38">
        <f>SUM($AK38:AY38)/Q$4</f>
        <v>102.06298523676747</v>
      </c>
      <c r="R38" s="38">
        <f>SUM($AK38:AZ38)/R$4</f>
        <v>97.577798659469508</v>
      </c>
      <c r="S38" s="38">
        <f>SUM($AK38:BA38)/S$4</f>
        <v>93.496751679500719</v>
      </c>
      <c r="T38" s="38">
        <f>SUM($AK38:BB38)/T$4</f>
        <v>89.752487697306222</v>
      </c>
      <c r="U38" s="38">
        <f>SUM($AK38:BC38)/U$4</f>
        <v>86.291830450079587</v>
      </c>
      <c r="V38" s="38">
        <f>SUM($AK38:BD38)/V$4</f>
        <v>83.072238927575611</v>
      </c>
      <c r="W38" s="38">
        <f>SUM($AK38:BE38)/W$4</f>
        <v>80.126894216738677</v>
      </c>
      <c r="X38" s="38">
        <f>SUM($AK38:BF38)/X$4</f>
        <v>77.418399025068737</v>
      </c>
      <c r="Y38" s="38">
        <f>SUM($AK38:BG38)/Y$4</f>
        <v>74.915859937022262</v>
      </c>
      <c r="Z38" s="38">
        <f>SUM($AK38:BH38)/Z$4</f>
        <v>72.593532439646339</v>
      </c>
      <c r="AA38" s="38">
        <f>SUM($AK38:BI38)/AA$4</f>
        <v>70.429791142060481</v>
      </c>
      <c r="AB38" s="38">
        <f>SUM($AK38:BJ38)/AB$4</f>
        <v>68.68479917505816</v>
      </c>
      <c r="AC38" s="38">
        <f>SUM($AK38:BK38)/AC$4</f>
        <v>67.312028835241179</v>
      </c>
      <c r="AD38" s="38">
        <f>SUM($AK38:BL38)/AD$4</f>
        <v>66.27159923398257</v>
      </c>
      <c r="AE38" s="38">
        <f>SUM($AK38:BM38)/AE$4</f>
        <v>65.529130294879721</v>
      </c>
      <c r="AF38" s="38">
        <f>SUM($AK38:BN38)/AF$4</f>
        <v>65.054825951717064</v>
      </c>
      <c r="AJ38" s="39" t="s">
        <v>110</v>
      </c>
      <c r="AK38" s="38">
        <v>293.33665971151231</v>
      </c>
      <c r="AL38" s="38">
        <v>272.13874589333335</v>
      </c>
      <c r="AM38" s="38">
        <v>201.06937294666668</v>
      </c>
      <c r="AN38" s="38">
        <v>130</v>
      </c>
      <c r="AO38" s="38">
        <v>113</v>
      </c>
      <c r="AP38" s="38">
        <v>96</v>
      </c>
      <c r="AQ38" s="38">
        <v>78.849999999999994</v>
      </c>
      <c r="AR38" s="38">
        <v>61.699999999999989</v>
      </c>
      <c r="AS38" s="38">
        <v>53.249999999999993</v>
      </c>
      <c r="AT38" s="38">
        <v>44.8</v>
      </c>
      <c r="AU38" s="38">
        <v>42.319999999999993</v>
      </c>
      <c r="AV38" s="38">
        <v>39.839999999999996</v>
      </c>
      <c r="AW38" s="38">
        <v>37.36</v>
      </c>
      <c r="AX38" s="38">
        <v>34.879999999999995</v>
      </c>
      <c r="AY38" s="38">
        <v>32.399999999999991</v>
      </c>
      <c r="AZ38" s="38">
        <v>30.299999999999994</v>
      </c>
      <c r="BA38" s="38">
        <v>28.199999999999996</v>
      </c>
      <c r="BB38" s="38">
        <v>26.099999999999994</v>
      </c>
      <c r="BC38" s="38">
        <v>23.999999999999996</v>
      </c>
      <c r="BD38" s="38">
        <v>21.9</v>
      </c>
      <c r="BE38" s="38">
        <v>21.22</v>
      </c>
      <c r="BF38" s="38">
        <v>20.54</v>
      </c>
      <c r="BG38" s="38">
        <v>19.86</v>
      </c>
      <c r="BH38" s="38">
        <v>19.18</v>
      </c>
      <c r="BI38" s="38">
        <v>18.500000000000007</v>
      </c>
      <c r="BJ38" s="38">
        <v>25.060000000000002</v>
      </c>
      <c r="BK38" s="38">
        <v>31.62</v>
      </c>
      <c r="BL38" s="38">
        <v>38.179999999999993</v>
      </c>
      <c r="BM38" s="38">
        <v>44.739999999999995</v>
      </c>
      <c r="BN38" s="38">
        <v>51.3</v>
      </c>
    </row>
    <row r="39" spans="2:66" x14ac:dyDescent="0.35">
      <c r="B39" s="39" t="s">
        <v>111</v>
      </c>
      <c r="C39" s="38">
        <v>165.17282046629774</v>
      </c>
      <c r="D39" s="38">
        <f>SUM($AK39:AL39)/D$4</f>
        <v>149.38545178248222</v>
      </c>
      <c r="E39" s="38">
        <f>SUM($AK39:AM39)/E$4</f>
        <v>139.25664837143259</v>
      </c>
      <c r="F39" s="38">
        <f>SUM($AK39:AN39)/F$4</f>
        <v>130.54248627857444</v>
      </c>
      <c r="G39" s="38">
        <f>SUM($AK39:AO39)/G$4</f>
        <v>123.59398902285957</v>
      </c>
      <c r="H39" s="38">
        <f>SUM($AK39:AP39)/H$4</f>
        <v>117.52832418571631</v>
      </c>
      <c r="I39" s="38">
        <f>SUM($AK39:AQ39)/I$4</f>
        <v>111.80999215918541</v>
      </c>
      <c r="J39" s="38">
        <f>SUM($AK39:AR39)/J$4</f>
        <v>106.30874313928723</v>
      </c>
      <c r="K39" s="38">
        <f>SUM($AK39:AS39)/K$4</f>
        <v>101.18554945714421</v>
      </c>
      <c r="L39" s="38">
        <f>SUM($AK39:AT39)/L$4</f>
        <v>96.326994511429788</v>
      </c>
      <c r="M39" s="38">
        <f>SUM($AK39:AU39)/M$4</f>
        <v>92.239085919481624</v>
      </c>
      <c r="N39" s="38">
        <f>SUM($AK39:AV39)/N$4</f>
        <v>88.729162092858147</v>
      </c>
      <c r="O39" s="38">
        <f>SUM($AK39:AW39)/O$4</f>
        <v>85.663841931869058</v>
      </c>
      <c r="P39" s="38">
        <f>SUM($AK39:AX39)/P$4</f>
        <v>82.947853222449837</v>
      </c>
      <c r="Q39" s="38">
        <f>SUM($AK39:AY39)/Q$4</f>
        <v>80.511329674286515</v>
      </c>
      <c r="R39" s="38">
        <f>SUM($AK39:AZ39)/R$4</f>
        <v>77.799371569643597</v>
      </c>
      <c r="S39" s="38">
        <f>SUM($AK39:BA39)/S$4</f>
        <v>74.860585006723383</v>
      </c>
      <c r="T39" s="38">
        <f>SUM($AK39:BB39)/T$4</f>
        <v>71.732774728572082</v>
      </c>
      <c r="U39" s="38">
        <f>SUM($AK39:BC39)/U$4</f>
        <v>68.445786584963017</v>
      </c>
      <c r="V39" s="38">
        <f>SUM($AK39:BD39)/V$4</f>
        <v>65.023497255714872</v>
      </c>
      <c r="W39" s="38">
        <f>SUM($AK39:BE39)/W$4</f>
        <v>61.92714024353797</v>
      </c>
      <c r="X39" s="38">
        <f>SUM($AK39:BF39)/X$4</f>
        <v>59.112270232468063</v>
      </c>
      <c r="Y39" s="38">
        <f>SUM($AK39:BG39)/Y$4</f>
        <v>56.542171526708579</v>
      </c>
      <c r="Z39" s="38">
        <f>SUM($AK39:BH39)/Z$4</f>
        <v>54.186247713095725</v>
      </c>
      <c r="AA39" s="38">
        <f>SUM($AK39:BI39)/AA$4</f>
        <v>52.018797804571896</v>
      </c>
      <c r="AB39" s="38">
        <f>SUM($AK39:BJ39)/AB$4</f>
        <v>50.018074812088358</v>
      </c>
      <c r="AC39" s="38">
        <f>SUM($AK39:BK39)/AC$4</f>
        <v>48.165553522751757</v>
      </c>
      <c r="AD39" s="38">
        <f>SUM($AK39:BL39)/AD$4</f>
        <v>46.445355182653479</v>
      </c>
      <c r="AE39" s="38">
        <f>SUM($AK39:BM39)/AE$4</f>
        <v>44.843791210837843</v>
      </c>
      <c r="AF39" s="38">
        <f>SUM($AK39:BN39)/AF$4</f>
        <v>43.348998170476577</v>
      </c>
      <c r="AJ39" s="39" t="s">
        <v>111</v>
      </c>
      <c r="AK39" s="38">
        <v>165.17282046629774</v>
      </c>
      <c r="AL39" s="38">
        <v>133.59808309866668</v>
      </c>
      <c r="AM39" s="38">
        <v>118.99904154933336</v>
      </c>
      <c r="AN39" s="38">
        <v>104.4</v>
      </c>
      <c r="AO39" s="38">
        <v>95.800000000000011</v>
      </c>
      <c r="AP39" s="38">
        <v>87.200000000000017</v>
      </c>
      <c r="AQ39" s="38">
        <v>77.5</v>
      </c>
      <c r="AR39" s="38">
        <v>67.800000000000011</v>
      </c>
      <c r="AS39" s="38">
        <v>60.20000000000001</v>
      </c>
      <c r="AT39" s="38">
        <v>52.6</v>
      </c>
      <c r="AU39" s="38">
        <v>51.36</v>
      </c>
      <c r="AV39" s="38">
        <v>50.12</v>
      </c>
      <c r="AW39" s="38">
        <v>48.879999999999995</v>
      </c>
      <c r="AX39" s="38">
        <v>47.639999999999993</v>
      </c>
      <c r="AY39" s="38">
        <v>46.399999999999977</v>
      </c>
      <c r="AZ39" s="38">
        <v>37.119999999999983</v>
      </c>
      <c r="BA39" s="38">
        <v>27.839999999999989</v>
      </c>
      <c r="BB39" s="38">
        <v>18.559999999999995</v>
      </c>
      <c r="BC39" s="38">
        <v>9.2800000000000011</v>
      </c>
      <c r="BD39" s="38">
        <v>7.1054273576010019E-15</v>
      </c>
      <c r="BE39" s="38">
        <v>5.6843418860808018E-15</v>
      </c>
      <c r="BF39" s="38">
        <v>4.263256414560601E-15</v>
      </c>
      <c r="BG39" s="38">
        <v>2.8421709430404009E-15</v>
      </c>
      <c r="BH39" s="38">
        <v>1.4210854715202008E-15</v>
      </c>
      <c r="BI39" s="38">
        <v>0</v>
      </c>
      <c r="BJ39" s="38">
        <v>0</v>
      </c>
      <c r="BK39" s="38">
        <v>0</v>
      </c>
      <c r="BL39" s="38">
        <v>0</v>
      </c>
      <c r="BM39" s="38">
        <v>0</v>
      </c>
      <c r="BN39" s="38">
        <v>0</v>
      </c>
    </row>
    <row r="40" spans="2:66" x14ac:dyDescent="0.35">
      <c r="B40" s="39" t="s">
        <v>112</v>
      </c>
      <c r="C40" s="38">
        <v>291.88741721854302</v>
      </c>
      <c r="D40" s="38">
        <f>SUM($AK40:AL40)/D$4</f>
        <v>319.8628773106048</v>
      </c>
      <c r="E40" s="38">
        <f>SUM($AK40:AM40)/E$4</f>
        <v>334.81497444084761</v>
      </c>
      <c r="F40" s="38">
        <f>SUM($AK40:AN40)/F$4</f>
        <v>346.51123083063572</v>
      </c>
      <c r="G40" s="38">
        <f>SUM($AK40:AO40)/G$4</f>
        <v>350.21898466450858</v>
      </c>
      <c r="H40" s="38">
        <f>SUM($AK40:AP40)/H$4</f>
        <v>349.93248722042381</v>
      </c>
      <c r="I40" s="38">
        <f>SUM($AK40:AQ40)/I$4</f>
        <v>347.22784618893468</v>
      </c>
      <c r="J40" s="38">
        <f>SUM($AK40:AR40)/J$4</f>
        <v>343.01186541531786</v>
      </c>
      <c r="K40" s="38">
        <f>SUM($AK40:AS40)/K$4</f>
        <v>338.54388036917146</v>
      </c>
      <c r="L40" s="38">
        <f>SUM($AK40:AT40)/L$4</f>
        <v>333.89949233225428</v>
      </c>
      <c r="M40" s="38">
        <f>SUM($AK40:AU40)/M$4</f>
        <v>329.55772030204935</v>
      </c>
      <c r="N40" s="38">
        <f>SUM($AK40:AV40)/N$4</f>
        <v>325.44291027687859</v>
      </c>
      <c r="O40" s="38">
        <f>SUM($AK40:AW40)/O$4</f>
        <v>321.50268640942642</v>
      </c>
      <c r="P40" s="38">
        <f>SUM($AK40:AX40)/P$4</f>
        <v>317.69963738018168</v>
      </c>
      <c r="Q40" s="38">
        <f>SUM($AK40:AY40)/Q$4</f>
        <v>314.00632822150294</v>
      </c>
      <c r="R40" s="38">
        <f>SUM($AK40:AZ40)/R$4</f>
        <v>310.39093270765898</v>
      </c>
      <c r="S40" s="38">
        <f>SUM($AK40:BA40)/S$4</f>
        <v>306.83970137191437</v>
      </c>
      <c r="T40" s="38">
        <f>SUM($AK40:BB40)/T$4</f>
        <v>303.34194018458578</v>
      </c>
      <c r="U40" s="38">
        <f>SUM($AK40:BC40)/U$4</f>
        <v>299.88920649066023</v>
      </c>
      <c r="V40" s="38">
        <f>SUM($AK40:BD40)/V$4</f>
        <v>296.4747461661272</v>
      </c>
      <c r="W40" s="38">
        <f>SUM($AK40:BE40)/W$4</f>
        <v>293.41594872964498</v>
      </c>
      <c r="X40" s="38">
        <f>SUM($AK40:BF40)/X$4</f>
        <v>290.66431469647927</v>
      </c>
      <c r="Y40" s="38">
        <f>SUM($AK40:BG40)/Y$4</f>
        <v>288.17977927489324</v>
      </c>
      <c r="Z40" s="38">
        <f>SUM($AK40:BH40)/Z$4</f>
        <v>285.92895513843933</v>
      </c>
      <c r="AA40" s="38">
        <f>SUM($AK40:BI40)/AA$4</f>
        <v>283.88379693290176</v>
      </c>
      <c r="AB40" s="38">
        <f>SUM($AK40:BJ40)/AB$4</f>
        <v>282.21595858932864</v>
      </c>
      <c r="AC40" s="38">
        <f>SUM($AK40:BK40)/AC$4</f>
        <v>280.88351567861275</v>
      </c>
      <c r="AD40" s="38">
        <f>SUM($AK40:BL40)/AD$4</f>
        <v>279.85053297580515</v>
      </c>
      <c r="AE40" s="38">
        <f>SUM($AK40:BM40)/AE$4</f>
        <v>279.08603183870844</v>
      </c>
      <c r="AF40" s="38">
        <f>SUM($AK40:BN40)/AF$4</f>
        <v>278.56316411075147</v>
      </c>
      <c r="AJ40" s="39" t="s">
        <v>112</v>
      </c>
      <c r="AK40" s="38">
        <v>291.88741721854302</v>
      </c>
      <c r="AL40" s="38">
        <v>347.83833740266658</v>
      </c>
      <c r="AM40" s="38">
        <v>364.71916870133327</v>
      </c>
      <c r="AN40" s="38">
        <v>381.6</v>
      </c>
      <c r="AO40" s="38">
        <v>365.05</v>
      </c>
      <c r="AP40" s="38">
        <v>348.5</v>
      </c>
      <c r="AQ40" s="38">
        <v>331</v>
      </c>
      <c r="AR40" s="38">
        <v>313.5</v>
      </c>
      <c r="AS40" s="38">
        <v>302.8</v>
      </c>
      <c r="AT40" s="38">
        <v>292.10000000000008</v>
      </c>
      <c r="AU40" s="38">
        <v>286.14000000000004</v>
      </c>
      <c r="AV40" s="38">
        <v>280.18000000000006</v>
      </c>
      <c r="AW40" s="38">
        <v>274.22000000000003</v>
      </c>
      <c r="AX40" s="38">
        <v>268.26000000000005</v>
      </c>
      <c r="AY40" s="38">
        <v>262.30000000000013</v>
      </c>
      <c r="AZ40" s="38">
        <v>256.16000000000008</v>
      </c>
      <c r="BA40" s="38">
        <v>250.02000000000007</v>
      </c>
      <c r="BB40" s="38">
        <v>243.88000000000005</v>
      </c>
      <c r="BC40" s="38">
        <v>237.74000000000004</v>
      </c>
      <c r="BD40" s="38">
        <v>231.60000000000002</v>
      </c>
      <c r="BE40" s="38">
        <v>232.24000000000004</v>
      </c>
      <c r="BF40" s="38">
        <v>232.88000000000002</v>
      </c>
      <c r="BG40" s="38">
        <v>233.52000000000004</v>
      </c>
      <c r="BH40" s="38">
        <v>234.16000000000003</v>
      </c>
      <c r="BI40" s="38">
        <v>234.8</v>
      </c>
      <c r="BJ40" s="38">
        <v>240.52</v>
      </c>
      <c r="BK40" s="38">
        <v>246.23999999999998</v>
      </c>
      <c r="BL40" s="38">
        <v>251.95999999999998</v>
      </c>
      <c r="BM40" s="38">
        <v>257.67999999999995</v>
      </c>
      <c r="BN40" s="38">
        <v>263.39999999999998</v>
      </c>
    </row>
    <row r="41" spans="2:66" x14ac:dyDescent="0.35">
      <c r="B41" s="39" t="s">
        <v>113</v>
      </c>
      <c r="C41" s="38">
        <v>380.61689195318877</v>
      </c>
      <c r="D41" s="38">
        <f>SUM($AK41:AL41)/D$4</f>
        <v>355.02655003526104</v>
      </c>
      <c r="E41" s="38">
        <f>SUM($AK41:AM41)/E$4</f>
        <v>330.27373470972958</v>
      </c>
      <c r="F41" s="38">
        <f>SUM($AK41:AN41)/F$4</f>
        <v>305.73030103229718</v>
      </c>
      <c r="G41" s="38">
        <f>SUM($AK41:AO41)/G$4</f>
        <v>286.96424082583769</v>
      </c>
      <c r="H41" s="38">
        <f>SUM($AK41:AP41)/H$4</f>
        <v>271.08686735486475</v>
      </c>
      <c r="I41" s="38">
        <f>SUM($AK41:AQ41)/I$4</f>
        <v>259.13160058988404</v>
      </c>
      <c r="J41" s="38">
        <f>SUM($AK41:AR41)/J$4</f>
        <v>249.62765051614855</v>
      </c>
      <c r="K41" s="38">
        <f>SUM($AK41:AS41)/K$4</f>
        <v>240.77457823657647</v>
      </c>
      <c r="L41" s="38">
        <f>SUM($AK41:AT41)/L$4</f>
        <v>232.37712041291883</v>
      </c>
      <c r="M41" s="38">
        <f>SUM($AK41:AU41)/M$4</f>
        <v>222.75738219356256</v>
      </c>
      <c r="N41" s="38">
        <f>SUM($AK41:AV41)/N$4</f>
        <v>212.22093367743238</v>
      </c>
      <c r="O41" s="38">
        <f>SUM($AK41:AW41)/O$4</f>
        <v>200.97932339455295</v>
      </c>
      <c r="P41" s="38">
        <f>SUM($AK41:AX41)/P$4</f>
        <v>189.18365743779918</v>
      </c>
      <c r="Q41" s="38">
        <f>SUM($AK41:AY41)/Q$4</f>
        <v>176.94474694194591</v>
      </c>
      <c r="R41" s="38">
        <f>SUM($AK41:AZ41)/R$4</f>
        <v>166.23945025807427</v>
      </c>
      <c r="S41" s="38">
        <f>SUM($AK41:BA41)/S$4</f>
        <v>156.79712965465814</v>
      </c>
      <c r="T41" s="38">
        <f>SUM($AK41:BB41)/T$4</f>
        <v>148.40728911828825</v>
      </c>
      <c r="U41" s="38">
        <f>SUM($AK41:BC41)/U$4</f>
        <v>140.90374758574677</v>
      </c>
      <c r="V41" s="38">
        <f>SUM($AK41:BD41)/V$4</f>
        <v>134.15356020645942</v>
      </c>
      <c r="W41" s="38">
        <f>SUM($AK41:BE41)/W$4</f>
        <v>128.04720019662804</v>
      </c>
      <c r="X41" s="38">
        <f>SUM($AK41:BF41)/X$4</f>
        <v>122.49687291496312</v>
      </c>
      <c r="Y41" s="38">
        <f>SUM($AK41:BG41)/Y$4</f>
        <v>117.43005235344299</v>
      </c>
      <c r="Z41" s="38">
        <f>SUM($AK41:BH41)/Z$4</f>
        <v>112.78630017204954</v>
      </c>
      <c r="AA41" s="38">
        <f>SUM($AK41:BI41)/AA$4</f>
        <v>108.51484816516755</v>
      </c>
      <c r="AB41" s="38">
        <f>SUM($AK41:BJ41)/AB$4</f>
        <v>104.57350785112264</v>
      </c>
      <c r="AC41" s="38">
        <f>SUM($AK41:BK41)/AC$4</f>
        <v>100.92560015293292</v>
      </c>
      <c r="AD41" s="38">
        <f>SUM($AK41:BL41)/AD$4</f>
        <v>97.539685861756737</v>
      </c>
      <c r="AE41" s="38">
        <f>SUM($AK41:BM41)/AE$4</f>
        <v>94.388662211351317</v>
      </c>
      <c r="AF41" s="38">
        <f>SUM($AK41:BN41)/AF$4</f>
        <v>91.449040137639614</v>
      </c>
      <c r="AJ41" s="39" t="s">
        <v>113</v>
      </c>
      <c r="AK41" s="38">
        <v>380.61689195318877</v>
      </c>
      <c r="AL41" s="38">
        <v>329.43620811733331</v>
      </c>
      <c r="AM41" s="38">
        <v>280.76810405866667</v>
      </c>
      <c r="AN41" s="38">
        <v>232.09999999999997</v>
      </c>
      <c r="AO41" s="38">
        <v>211.89999999999998</v>
      </c>
      <c r="AP41" s="38">
        <v>191.69999999999996</v>
      </c>
      <c r="AQ41" s="38">
        <v>187.39999999999998</v>
      </c>
      <c r="AR41" s="38">
        <v>183.09999999999997</v>
      </c>
      <c r="AS41" s="38">
        <v>169.95</v>
      </c>
      <c r="AT41" s="38">
        <v>156.80000000000001</v>
      </c>
      <c r="AU41" s="38">
        <v>126.56000000000002</v>
      </c>
      <c r="AV41" s="38">
        <v>96.320000000000022</v>
      </c>
      <c r="AW41" s="38">
        <v>66.080000000000013</v>
      </c>
      <c r="AX41" s="38">
        <v>35.840000000000003</v>
      </c>
      <c r="AY41" s="38">
        <v>5.6000000000000227</v>
      </c>
      <c r="AZ41" s="38">
        <v>5.6600000000000188</v>
      </c>
      <c r="BA41" s="38">
        <v>5.720000000000014</v>
      </c>
      <c r="BB41" s="38">
        <v>5.78000000000001</v>
      </c>
      <c r="BC41" s="38">
        <v>5.8400000000000052</v>
      </c>
      <c r="BD41" s="38">
        <v>5.9</v>
      </c>
      <c r="BE41" s="38">
        <v>5.9200000000000008</v>
      </c>
      <c r="BF41" s="38">
        <v>5.94</v>
      </c>
      <c r="BG41" s="38">
        <v>5.9600000000000009</v>
      </c>
      <c r="BH41" s="38">
        <v>5.98</v>
      </c>
      <c r="BI41" s="38">
        <v>6</v>
      </c>
      <c r="BJ41" s="38">
        <v>6.04</v>
      </c>
      <c r="BK41" s="38">
        <v>6.08</v>
      </c>
      <c r="BL41" s="38">
        <v>6.12</v>
      </c>
      <c r="BM41" s="38">
        <v>6.16</v>
      </c>
      <c r="BN41" s="38">
        <v>6.2</v>
      </c>
    </row>
    <row r="42" spans="2:66" x14ac:dyDescent="0.35">
      <c r="B42" s="39" t="s">
        <v>114</v>
      </c>
      <c r="C42" s="38">
        <v>251.02104690193229</v>
      </c>
      <c r="D42" s="38">
        <f>SUM($AK42:AL42)/D$4</f>
        <v>257.13590853363286</v>
      </c>
      <c r="E42" s="38">
        <f>SUM($AK42:AM42)/E$4</f>
        <v>260.68240071664417</v>
      </c>
      <c r="F42" s="38">
        <f>SUM($AK42:AN42)/F$4</f>
        <v>263.5868005374831</v>
      </c>
      <c r="G42" s="38">
        <f>SUM($AK42:AO42)/G$4</f>
        <v>260.88944042998645</v>
      </c>
      <c r="H42" s="38">
        <f>SUM($AK42:AP42)/H$4</f>
        <v>255.39120035832207</v>
      </c>
      <c r="I42" s="38">
        <f>SUM($AK42:AQ42)/I$4</f>
        <v>244.80674316427604</v>
      </c>
      <c r="J42" s="38">
        <f>SUM($AK42:AR42)/J$4</f>
        <v>231.04340026874155</v>
      </c>
      <c r="K42" s="38">
        <f>SUM($AK42:AS42)/K$4</f>
        <v>218.14968912777027</v>
      </c>
      <c r="L42" s="38">
        <f>SUM($AK42:AT42)/L$4</f>
        <v>205.86472021499327</v>
      </c>
      <c r="M42" s="38">
        <f>SUM($AK42:AU42)/M$4</f>
        <v>195.08610928635753</v>
      </c>
      <c r="N42" s="38">
        <f>SUM($AK42:AV42)/N$4</f>
        <v>185.43726684582774</v>
      </c>
      <c r="O42" s="38">
        <f>SUM($AK42:AW42)/O$4</f>
        <v>176.6574770884564</v>
      </c>
      <c r="P42" s="38">
        <f>SUM($AK42:AX42)/P$4</f>
        <v>168.56051443928095</v>
      </c>
      <c r="Q42" s="38">
        <f>SUM($AK42:AY42)/Q$4</f>
        <v>161.00981347666223</v>
      </c>
      <c r="R42" s="38">
        <f>SUM($AK42:AZ42)/R$4</f>
        <v>154.27670013437086</v>
      </c>
      <c r="S42" s="38">
        <f>SUM($AK42:BA42)/S$4</f>
        <v>148.21689424411375</v>
      </c>
      <c r="T42" s="38">
        <f>SUM($AK42:BB42)/T$4</f>
        <v>142.71817789721854</v>
      </c>
      <c r="U42" s="38">
        <f>SUM($AK42:BC42)/U$4</f>
        <v>137.69195800789123</v>
      </c>
      <c r="V42" s="38">
        <f>SUM($AK42:BD42)/V$4</f>
        <v>133.06736010749665</v>
      </c>
      <c r="W42" s="38">
        <f>SUM($AK42:BE42)/W$4</f>
        <v>128.90510486428252</v>
      </c>
      <c r="X42" s="38">
        <f>SUM($AK42:BF42)/X$4</f>
        <v>125.14214555226968</v>
      </c>
      <c r="Y42" s="38">
        <f>SUM($AK42:BG42)/Y$4</f>
        <v>121.72640009347535</v>
      </c>
      <c r="Z42" s="38">
        <f>SUM($AK42:BH42)/Z$4</f>
        <v>118.61446675624721</v>
      </c>
      <c r="AA42" s="38">
        <f>SUM($AK42:BI42)/AA$4</f>
        <v>115.76988808599732</v>
      </c>
      <c r="AB42" s="38">
        <f>SUM($AK42:BJ42)/AB$4</f>
        <v>113.41566162115126</v>
      </c>
      <c r="AC42" s="38">
        <f>SUM($AK42:BK42)/AC$4</f>
        <v>111.49730378333085</v>
      </c>
      <c r="AD42" s="38">
        <f>SUM($AK42:BL42)/AD$4</f>
        <v>109.96811436249759</v>
      </c>
      <c r="AE42" s="38">
        <f>SUM($AK42:BM42)/AE$4</f>
        <v>108.78783455689423</v>
      </c>
      <c r="AF42" s="38">
        <f>SUM($AK42:BN42)/AF$4</f>
        <v>107.92157340499776</v>
      </c>
      <c r="AJ42" s="39" t="s">
        <v>114</v>
      </c>
      <c r="AK42" s="38">
        <v>251.02104690193229</v>
      </c>
      <c r="AL42" s="38">
        <v>263.25077016533339</v>
      </c>
      <c r="AM42" s="38">
        <v>267.77538508266673</v>
      </c>
      <c r="AN42" s="38">
        <v>272.30000000000007</v>
      </c>
      <c r="AO42" s="38">
        <v>250.1</v>
      </c>
      <c r="AP42" s="38">
        <v>227.9</v>
      </c>
      <c r="AQ42" s="38">
        <v>181.3</v>
      </c>
      <c r="AR42" s="38">
        <v>134.70000000000002</v>
      </c>
      <c r="AS42" s="38">
        <v>115</v>
      </c>
      <c r="AT42" s="38">
        <v>95.300000000000011</v>
      </c>
      <c r="AU42" s="38">
        <v>87.300000000000011</v>
      </c>
      <c r="AV42" s="38">
        <v>79.300000000000011</v>
      </c>
      <c r="AW42" s="38">
        <v>71.300000000000011</v>
      </c>
      <c r="AX42" s="38">
        <v>63.300000000000004</v>
      </c>
      <c r="AY42" s="38">
        <v>55.3</v>
      </c>
      <c r="AZ42" s="38">
        <v>53.279999999999994</v>
      </c>
      <c r="BA42" s="38">
        <v>51.26</v>
      </c>
      <c r="BB42" s="38">
        <v>49.239999999999995</v>
      </c>
      <c r="BC42" s="38">
        <v>47.22</v>
      </c>
      <c r="BD42" s="38">
        <v>45.2</v>
      </c>
      <c r="BE42" s="38">
        <v>45.660000000000004</v>
      </c>
      <c r="BF42" s="38">
        <v>46.12</v>
      </c>
      <c r="BG42" s="38">
        <v>46.58</v>
      </c>
      <c r="BH42" s="38">
        <v>47.04</v>
      </c>
      <c r="BI42" s="38">
        <v>47.500000000000007</v>
      </c>
      <c r="BJ42" s="38">
        <v>54.56</v>
      </c>
      <c r="BK42" s="38">
        <v>61.620000000000005</v>
      </c>
      <c r="BL42" s="38">
        <v>68.680000000000007</v>
      </c>
      <c r="BM42" s="38">
        <v>75.739999999999995</v>
      </c>
      <c r="BN42" s="38">
        <v>82.8</v>
      </c>
    </row>
    <row r="43" spans="2:66" x14ac:dyDescent="0.35">
      <c r="B43" s="39" t="s">
        <v>115</v>
      </c>
      <c r="C43" s="38">
        <v>151.50821010614169</v>
      </c>
      <c r="D43" s="38">
        <f>SUM($AK43:AL43)/D$4</f>
        <v>160.44048294907086</v>
      </c>
      <c r="E43" s="38">
        <f>SUM($AK43:AM43)/E$4</f>
        <v>173.82244793138057</v>
      </c>
      <c r="F43" s="38">
        <f>SUM($AK43:AN43)/F$4</f>
        <v>188.31683594853544</v>
      </c>
      <c r="G43" s="38">
        <f>SUM($AK43:AO43)/G$4</f>
        <v>188.02346875882836</v>
      </c>
      <c r="H43" s="38">
        <f>SUM($AK43:AP43)/H$4</f>
        <v>180.33622396569032</v>
      </c>
      <c r="I43" s="38">
        <f>SUM($AK43:AQ43)/I$4</f>
        <v>170.88819197059169</v>
      </c>
      <c r="J43" s="38">
        <f>SUM($AK43:AR43)/J$4</f>
        <v>160.33966797426774</v>
      </c>
      <c r="K43" s="38">
        <f>SUM($AK43:AS43)/K$4</f>
        <v>150.00748264379354</v>
      </c>
      <c r="L43" s="38">
        <f>SUM($AK43:AT43)/L$4</f>
        <v>139.82673437941418</v>
      </c>
      <c r="M43" s="38">
        <f>SUM($AK43:AU43)/M$4</f>
        <v>131.32248579946744</v>
      </c>
      <c r="N43" s="38">
        <f>SUM($AK43:AV43)/N$4</f>
        <v>124.07561198284515</v>
      </c>
      <c r="O43" s="38">
        <f>SUM($AK43:AW43)/O$4</f>
        <v>117.79594952262629</v>
      </c>
      <c r="P43" s="38">
        <f>SUM($AK43:AX43)/P$4</f>
        <v>112.2762388424387</v>
      </c>
      <c r="Q43" s="38">
        <f>SUM($AK43:AY43)/Q$4</f>
        <v>107.36448958627611</v>
      </c>
      <c r="R43" s="38">
        <f>SUM($AK43:AZ43)/R$4</f>
        <v>102.86045898713385</v>
      </c>
      <c r="S43" s="38">
        <f>SUM($AK43:BA43)/S$4</f>
        <v>98.692196693773042</v>
      </c>
      <c r="T43" s="38">
        <f>SUM($AK43:BB43)/T$4</f>
        <v>94.803741321896766</v>
      </c>
      <c r="U43" s="38">
        <f>SUM($AK43:BC43)/U$4</f>
        <v>91.150912831270617</v>
      </c>
      <c r="V43" s="38">
        <f>SUM($AK43:BD43)/V$4</f>
        <v>87.698367189707085</v>
      </c>
      <c r="W43" s="38">
        <f>SUM($AK43:BE43)/W$4</f>
        <v>84.560349704482931</v>
      </c>
      <c r="X43" s="38">
        <f>SUM($AK43:BF43)/X$4</f>
        <v>81.693970172460979</v>
      </c>
      <c r="Y43" s="38">
        <f>SUM($AK43:BG43)/Y$4</f>
        <v>79.063797556267033</v>
      </c>
      <c r="Z43" s="38">
        <f>SUM($AK43:BH43)/Z$4</f>
        <v>76.640305991422579</v>
      </c>
      <c r="AA43" s="38">
        <f>SUM($AK43:BI43)/AA$4</f>
        <v>74.398693751765663</v>
      </c>
      <c r="AB43" s="38">
        <f>SUM($AK43:BJ43)/AB$4</f>
        <v>72.47643629977469</v>
      </c>
      <c r="AC43" s="38">
        <f>SUM($AK43:BK43)/AC$4</f>
        <v>70.838049770153404</v>
      </c>
      <c r="AD43" s="38">
        <f>SUM($AK43:BL43)/AD$4</f>
        <v>69.453119421219341</v>
      </c>
      <c r="AE43" s="38">
        <f>SUM($AK43:BM43)/AE$4</f>
        <v>68.295425648073859</v>
      </c>
      <c r="AF43" s="38">
        <f>SUM($AK43:BN43)/AF$4</f>
        <v>67.342244793138065</v>
      </c>
      <c r="AJ43" s="39" t="s">
        <v>115</v>
      </c>
      <c r="AK43" s="38">
        <v>151.50821010614169</v>
      </c>
      <c r="AL43" s="38">
        <v>169.37275579200002</v>
      </c>
      <c r="AM43" s="38">
        <v>200.58637789600004</v>
      </c>
      <c r="AN43" s="38">
        <v>231.80000000000007</v>
      </c>
      <c r="AO43" s="38">
        <v>186.85000000000002</v>
      </c>
      <c r="AP43" s="38">
        <v>141.90000000000003</v>
      </c>
      <c r="AQ43" s="38">
        <v>114.20000000000002</v>
      </c>
      <c r="AR43" s="38">
        <v>86.5</v>
      </c>
      <c r="AS43" s="38">
        <v>67.349999999999994</v>
      </c>
      <c r="AT43" s="38">
        <v>48.2</v>
      </c>
      <c r="AU43" s="38">
        <v>46.280000000000008</v>
      </c>
      <c r="AV43" s="38">
        <v>44.360000000000007</v>
      </c>
      <c r="AW43" s="38">
        <v>42.440000000000005</v>
      </c>
      <c r="AX43" s="38">
        <v>40.52000000000001</v>
      </c>
      <c r="AY43" s="38">
        <v>38.600000000000009</v>
      </c>
      <c r="AZ43" s="38">
        <v>35.300000000000004</v>
      </c>
      <c r="BA43" s="38">
        <v>32.000000000000007</v>
      </c>
      <c r="BB43" s="38">
        <v>28.700000000000003</v>
      </c>
      <c r="BC43" s="38">
        <v>25.400000000000006</v>
      </c>
      <c r="BD43" s="38">
        <v>22.100000000000005</v>
      </c>
      <c r="BE43" s="38">
        <v>21.800000000000004</v>
      </c>
      <c r="BF43" s="38">
        <v>21.500000000000004</v>
      </c>
      <c r="BG43" s="38">
        <v>21.200000000000003</v>
      </c>
      <c r="BH43" s="38">
        <v>20.900000000000002</v>
      </c>
      <c r="BI43" s="38">
        <v>20.600000000000009</v>
      </c>
      <c r="BJ43" s="38">
        <v>24.420000000000005</v>
      </c>
      <c r="BK43" s="38">
        <v>28.240000000000006</v>
      </c>
      <c r="BL43" s="38">
        <v>32.06</v>
      </c>
      <c r="BM43" s="38">
        <v>35.880000000000003</v>
      </c>
      <c r="BN43" s="38">
        <v>39.700000000000003</v>
      </c>
    </row>
    <row r="44" spans="2:66" x14ac:dyDescent="0.35">
      <c r="B44" s="39" t="s">
        <v>116</v>
      </c>
      <c r="C44" s="38">
        <v>296.0183253197859</v>
      </c>
      <c r="D44" s="38">
        <f>SUM($AK44:AL44)/D$4</f>
        <v>324.26418200122629</v>
      </c>
      <c r="E44" s="38">
        <f>SUM($AK44:AM44)/E$4</f>
        <v>344.9444611145953</v>
      </c>
      <c r="F44" s="38">
        <f>SUM($AK44:AN44)/F$4</f>
        <v>363.73334583594647</v>
      </c>
      <c r="G44" s="38">
        <f>SUM($AK44:AO44)/G$4</f>
        <v>364.39667666875715</v>
      </c>
      <c r="H44" s="38">
        <f>SUM($AK44:AP44)/H$4</f>
        <v>355.99723055729766</v>
      </c>
      <c r="I44" s="38">
        <f>SUM($AK44:AQ44)/I$4</f>
        <v>341.07619762054088</v>
      </c>
      <c r="J44" s="38">
        <f>SUM($AK44:AR44)/J$4</f>
        <v>322.07917291797327</v>
      </c>
      <c r="K44" s="38">
        <f>SUM($AK44:AS44)/K$4</f>
        <v>305.32593148264294</v>
      </c>
      <c r="L44" s="38">
        <f>SUM($AK44:AT44)/L$4</f>
        <v>290.14333833437865</v>
      </c>
      <c r="M44" s="38">
        <f>SUM($AK44:AU44)/M$4</f>
        <v>277.08848939488968</v>
      </c>
      <c r="N44" s="38">
        <f>SUM($AK44:AV44)/N$4</f>
        <v>265.62944861198218</v>
      </c>
      <c r="O44" s="38">
        <f>SUM($AK44:AW44)/O$4</f>
        <v>255.39795256490663</v>
      </c>
      <c r="P44" s="38">
        <f>SUM($AK44:AX44)/P$4</f>
        <v>246.13095595312757</v>
      </c>
      <c r="Q44" s="38">
        <f>SUM($AK44:AY44)/Q$4</f>
        <v>237.63555888958572</v>
      </c>
      <c r="R44" s="38">
        <f>SUM($AK44:AZ44)/R$4</f>
        <v>229.91458645898661</v>
      </c>
      <c r="S44" s="38">
        <f>SUM($AK44:BA44)/S$4</f>
        <v>222.83137549081093</v>
      </c>
      <c r="T44" s="38">
        <f>SUM($AK44:BB44)/T$4</f>
        <v>216.27963240798809</v>
      </c>
      <c r="U44" s="38">
        <f>SUM($AK44:BC44)/U$4</f>
        <v>210.17544122862031</v>
      </c>
      <c r="V44" s="38">
        <f>SUM($AK44:BD44)/V$4</f>
        <v>204.45166916718929</v>
      </c>
      <c r="W44" s="38">
        <f>SUM($AK44:BE44)/W$4</f>
        <v>199.10063730208506</v>
      </c>
      <c r="X44" s="38">
        <f>SUM($AK44:BF44)/X$4</f>
        <v>194.07151742471754</v>
      </c>
      <c r="Y44" s="38">
        <f>SUM($AK44:BG44)/Y$4</f>
        <v>189.32232101494722</v>
      </c>
      <c r="Z44" s="38">
        <f>SUM($AK44:BH44)/Z$4</f>
        <v>184.81805763932445</v>
      </c>
      <c r="AA44" s="38">
        <f>SUM($AK44:BI44)/AA$4</f>
        <v>180.52933533375148</v>
      </c>
      <c r="AB44" s="38">
        <f>SUM($AK44:BJ44)/AB$4</f>
        <v>176.70589935937642</v>
      </c>
      <c r="AC44" s="38">
        <f>SUM($AK44:BK44)/AC$4</f>
        <v>173.29605123495509</v>
      </c>
      <c r="AD44" s="38">
        <f>SUM($AK44:BL44)/AD$4</f>
        <v>170.25547797656381</v>
      </c>
      <c r="AE44" s="38">
        <f>SUM($AK44:BM44)/AE$4</f>
        <v>167.54597873599266</v>
      </c>
      <c r="AF44" s="38">
        <f>SUM($AK44:BN44)/AF$4</f>
        <v>165.13444611145957</v>
      </c>
      <c r="AJ44" s="39" t="s">
        <v>116</v>
      </c>
      <c r="AK44" s="38">
        <v>296.0183253197859</v>
      </c>
      <c r="AL44" s="38">
        <v>352.51003868266667</v>
      </c>
      <c r="AM44" s="38">
        <v>386.30501934133338</v>
      </c>
      <c r="AN44" s="38">
        <v>420.1</v>
      </c>
      <c r="AO44" s="38">
        <v>367.05</v>
      </c>
      <c r="AP44" s="38">
        <v>314</v>
      </c>
      <c r="AQ44" s="38">
        <v>251.55</v>
      </c>
      <c r="AR44" s="38">
        <v>189.10000000000002</v>
      </c>
      <c r="AS44" s="38">
        <v>171.3</v>
      </c>
      <c r="AT44" s="38">
        <v>153.49999999999997</v>
      </c>
      <c r="AU44" s="38">
        <v>146.54</v>
      </c>
      <c r="AV44" s="38">
        <v>139.57999999999998</v>
      </c>
      <c r="AW44" s="38">
        <v>132.61999999999998</v>
      </c>
      <c r="AX44" s="38">
        <v>125.65999999999998</v>
      </c>
      <c r="AY44" s="38">
        <v>118.69999999999997</v>
      </c>
      <c r="AZ44" s="38">
        <v>114.09999999999998</v>
      </c>
      <c r="BA44" s="38">
        <v>109.49999999999999</v>
      </c>
      <c r="BB44" s="38">
        <v>104.89999999999999</v>
      </c>
      <c r="BC44" s="38">
        <v>100.3</v>
      </c>
      <c r="BD44" s="38">
        <v>95.699999999999974</v>
      </c>
      <c r="BE44" s="38">
        <v>92.079999999999984</v>
      </c>
      <c r="BF44" s="38">
        <v>88.45999999999998</v>
      </c>
      <c r="BG44" s="38">
        <v>84.839999999999989</v>
      </c>
      <c r="BH44" s="38">
        <v>81.219999999999985</v>
      </c>
      <c r="BI44" s="38">
        <v>77.599999999999994</v>
      </c>
      <c r="BJ44" s="38">
        <v>81.12</v>
      </c>
      <c r="BK44" s="38">
        <v>84.64</v>
      </c>
      <c r="BL44" s="38">
        <v>88.16</v>
      </c>
      <c r="BM44" s="38">
        <v>91.68</v>
      </c>
      <c r="BN44" s="38">
        <v>95.2</v>
      </c>
    </row>
    <row r="45" spans="2:66" x14ac:dyDescent="0.35">
      <c r="B45" s="39" t="s">
        <v>117</v>
      </c>
      <c r="C45" s="38">
        <v>350.24448879615346</v>
      </c>
      <c r="D45" s="38">
        <f>SUM($AK45:AL45)/D$4</f>
        <v>353.7218741527434</v>
      </c>
      <c r="E45" s="38">
        <f>SUM($AK45:AM45)/E$4</f>
        <v>343.88112602005111</v>
      </c>
      <c r="F45" s="38">
        <f>SUM($AK45:AN45)/F$4</f>
        <v>330.71084451503827</v>
      </c>
      <c r="G45" s="38">
        <f>SUM($AK45:AO45)/G$4</f>
        <v>314.93867561203058</v>
      </c>
      <c r="H45" s="38">
        <f>SUM($AK45:AP45)/H$4</f>
        <v>297.86556301002548</v>
      </c>
      <c r="I45" s="38">
        <f>SUM($AK45:AQ45)/I$4</f>
        <v>279.42048258002188</v>
      </c>
      <c r="J45" s="38">
        <f>SUM($AK45:AR45)/J$4</f>
        <v>260.11792225751913</v>
      </c>
      <c r="K45" s="38">
        <f>SUM($AK45:AS45)/K$4</f>
        <v>243.15481978446144</v>
      </c>
      <c r="L45" s="38">
        <f>SUM($AK45:AT45)/L$4</f>
        <v>227.8293378060153</v>
      </c>
      <c r="M45" s="38">
        <f>SUM($AK45:AU45)/M$4</f>
        <v>214.824852550923</v>
      </c>
      <c r="N45" s="38">
        <f>SUM($AK45:AV45)/N$4</f>
        <v>203.56111483834607</v>
      </c>
      <c r="O45" s="38">
        <f>SUM($AK45:AW45)/O$4</f>
        <v>193.63641369693485</v>
      </c>
      <c r="P45" s="38">
        <f>SUM($AK45:AX45)/P$4</f>
        <v>184.76381271858236</v>
      </c>
      <c r="Q45" s="38">
        <f>SUM($AK45:AY45)/Q$4</f>
        <v>176.73289187067687</v>
      </c>
      <c r="R45" s="38">
        <f>SUM($AK45:AZ45)/R$4</f>
        <v>169.61208612875959</v>
      </c>
      <c r="S45" s="38">
        <f>SUM($AK45:BA45)/S$4</f>
        <v>163.24078694471493</v>
      </c>
      <c r="T45" s="38">
        <f>SUM($AK45:BB45)/T$4</f>
        <v>157.49407655889743</v>
      </c>
      <c r="U45" s="38">
        <f>SUM($AK45:BC45)/U$4</f>
        <v>152.27333568737652</v>
      </c>
      <c r="V45" s="38">
        <f>SUM($AK45:BD45)/V$4</f>
        <v>147.49966890300772</v>
      </c>
      <c r="W45" s="38">
        <f>SUM($AK45:BE45)/W$4</f>
        <v>143.16920847905496</v>
      </c>
      <c r="X45" s="38">
        <f>SUM($AK45:BF45)/X$4</f>
        <v>139.22151718455245</v>
      </c>
      <c r="Y45" s="38">
        <f>SUM($AK45:BG45)/Y$4</f>
        <v>135.60666861131105</v>
      </c>
      <c r="Z45" s="38">
        <f>SUM($AK45:BH45)/Z$4</f>
        <v>132.2830574191731</v>
      </c>
      <c r="AA45" s="38">
        <f>SUM($AK45:BI45)/AA$4</f>
        <v>129.21573512240616</v>
      </c>
      <c r="AB45" s="38">
        <f>SUM($AK45:BJ45)/AB$4</f>
        <v>126.70051454077517</v>
      </c>
      <c r="AC45" s="38">
        <f>SUM($AK45:BK45)/AC$4</f>
        <v>124.67605103926498</v>
      </c>
      <c r="AD45" s="38">
        <f>SUM($AK45:BL45)/AD$4</f>
        <v>123.08976350214837</v>
      </c>
      <c r="AE45" s="38">
        <f>SUM($AK45:BM45)/AE$4</f>
        <v>121.89632338138463</v>
      </c>
      <c r="AF45" s="38">
        <f>SUM($AK45:BN45)/AF$4</f>
        <v>121.05644593533847</v>
      </c>
      <c r="AJ45" s="39" t="s">
        <v>117</v>
      </c>
      <c r="AK45" s="38">
        <v>350.24448879615346</v>
      </c>
      <c r="AL45" s="38">
        <v>357.19925950933333</v>
      </c>
      <c r="AM45" s="38">
        <v>324.1996297546666</v>
      </c>
      <c r="AN45" s="38">
        <v>291.19999999999993</v>
      </c>
      <c r="AO45" s="38">
        <v>251.84999999999997</v>
      </c>
      <c r="AP45" s="38">
        <v>212.5</v>
      </c>
      <c r="AQ45" s="38">
        <v>168.75</v>
      </c>
      <c r="AR45" s="38">
        <v>125.00000000000003</v>
      </c>
      <c r="AS45" s="38">
        <v>107.45000000000002</v>
      </c>
      <c r="AT45" s="38">
        <v>89.899999999999991</v>
      </c>
      <c r="AU45" s="38">
        <v>84.779999999999987</v>
      </c>
      <c r="AV45" s="38">
        <v>79.66</v>
      </c>
      <c r="AW45" s="38">
        <v>74.539999999999992</v>
      </c>
      <c r="AX45" s="38">
        <v>69.419999999999987</v>
      </c>
      <c r="AY45" s="38">
        <v>64.299999999999983</v>
      </c>
      <c r="AZ45" s="38">
        <v>62.79999999999999</v>
      </c>
      <c r="BA45" s="38">
        <v>61.29999999999999</v>
      </c>
      <c r="BB45" s="38">
        <v>59.8</v>
      </c>
      <c r="BC45" s="38">
        <v>58.3</v>
      </c>
      <c r="BD45" s="38">
        <v>56.8</v>
      </c>
      <c r="BE45" s="38">
        <v>56.56</v>
      </c>
      <c r="BF45" s="38">
        <v>56.32</v>
      </c>
      <c r="BG45" s="38">
        <v>56.080000000000005</v>
      </c>
      <c r="BH45" s="38">
        <v>55.84</v>
      </c>
      <c r="BI45" s="38">
        <v>55.6</v>
      </c>
      <c r="BJ45" s="38">
        <v>63.820000000000007</v>
      </c>
      <c r="BK45" s="38">
        <v>72.040000000000006</v>
      </c>
      <c r="BL45" s="38">
        <v>80.260000000000005</v>
      </c>
      <c r="BM45" s="38">
        <v>88.48</v>
      </c>
      <c r="BN45" s="38">
        <v>96.700000000000017</v>
      </c>
    </row>
    <row r="46" spans="2:66" x14ac:dyDescent="0.35">
      <c r="B46" s="39" t="s">
        <v>118</v>
      </c>
      <c r="C46" s="38">
        <v>640.93985303456407</v>
      </c>
      <c r="D46" s="38">
        <f>SUM($AK46:AL46)/D$4</f>
        <v>666.0805718612819</v>
      </c>
      <c r="E46" s="38">
        <f>SUM($AK46:AM46)/E$4</f>
        <v>667.30726302218784</v>
      </c>
      <c r="F46" s="38">
        <f>SUM($AK46:AN46)/F$4</f>
        <v>662.55544726664084</v>
      </c>
      <c r="G46" s="38">
        <f>SUM($AK46:AO46)/G$4</f>
        <v>650.27435781331269</v>
      </c>
      <c r="H46" s="38">
        <f>SUM($AK46:AP46)/H$4</f>
        <v>634.22863151109391</v>
      </c>
      <c r="I46" s="38">
        <f>SUM($AK46:AQ46)/I$4</f>
        <v>610.10311272379477</v>
      </c>
      <c r="J46" s="38">
        <f>SUM($AK46:AR46)/J$4</f>
        <v>580.9277236333204</v>
      </c>
      <c r="K46" s="38">
        <f>SUM($AK46:AS46)/K$4</f>
        <v>553.9357543407292</v>
      </c>
      <c r="L46" s="38">
        <f>SUM($AK46:AT46)/L$4</f>
        <v>528.47217890665638</v>
      </c>
      <c r="M46" s="38">
        <f>SUM($AK46:AU46)/M$4</f>
        <v>506.03652627877852</v>
      </c>
      <c r="N46" s="38">
        <f>SUM($AK46:AV46)/N$4</f>
        <v>485.87181575554695</v>
      </c>
      <c r="O46" s="38">
        <f>SUM($AK46:AW46)/O$4</f>
        <v>467.453983774351</v>
      </c>
      <c r="P46" s="38">
        <f>SUM($AK46:AX46)/P$4</f>
        <v>450.40869921904016</v>
      </c>
      <c r="Q46" s="38">
        <f>SUM($AK46:AY46)/Q$4</f>
        <v>434.46145260443751</v>
      </c>
      <c r="R46" s="38">
        <f>SUM($AK46:AZ46)/R$4</f>
        <v>419.94386181666016</v>
      </c>
      <c r="S46" s="38">
        <f>SUM($AK46:BA46)/S$4</f>
        <v>406.60363465097424</v>
      </c>
      <c r="T46" s="38">
        <f>SUM($AK46:BB46)/T$4</f>
        <v>394.24454383703124</v>
      </c>
      <c r="U46" s="38">
        <f>SUM($AK46:BC46)/U$4</f>
        <v>382.71167310876643</v>
      </c>
      <c r="V46" s="38">
        <f>SUM($AK46:BD46)/V$4</f>
        <v>371.88108945332817</v>
      </c>
      <c r="W46" s="38">
        <f>SUM($AK46:BE46)/W$4</f>
        <v>361.63627566983632</v>
      </c>
      <c r="X46" s="38">
        <f>SUM($AK46:BF46)/X$4</f>
        <v>351.89735404848011</v>
      </c>
      <c r="Y46" s="38">
        <f>SUM($AK46:BG46)/Y$4</f>
        <v>342.59833865506795</v>
      </c>
      <c r="Z46" s="38">
        <f>SUM($AK46:BH46)/Z$4</f>
        <v>333.68424121110678</v>
      </c>
      <c r="AA46" s="38">
        <f>SUM($AK46:BI46)/AA$4</f>
        <v>325.10887156266256</v>
      </c>
      <c r="AB46" s="38">
        <f>SUM($AK46:BJ46)/AB$4</f>
        <v>317.4362226564063</v>
      </c>
      <c r="AC46" s="38">
        <f>SUM($AK46:BK46)/AC$4</f>
        <v>310.56599218765052</v>
      </c>
      <c r="AD46" s="38">
        <f>SUM($AK46:BL46)/AD$4</f>
        <v>304.4122067523773</v>
      </c>
      <c r="AE46" s="38">
        <f>SUM($AK46:BM46)/AE$4</f>
        <v>298.90075134712293</v>
      </c>
      <c r="AF46" s="38">
        <f>SUM($AK46:BN46)/AF$4</f>
        <v>293.96739296888546</v>
      </c>
      <c r="AJ46" s="39" t="s">
        <v>118</v>
      </c>
      <c r="AK46" s="38">
        <v>640.93985303456407</v>
      </c>
      <c r="AL46" s="38">
        <v>691.22129068799984</v>
      </c>
      <c r="AM46" s="38">
        <v>669.76064534399984</v>
      </c>
      <c r="AN46" s="38">
        <v>648.29999999999984</v>
      </c>
      <c r="AO46" s="38">
        <v>601.15</v>
      </c>
      <c r="AP46" s="38">
        <v>554.00000000000011</v>
      </c>
      <c r="AQ46" s="38">
        <v>465.35</v>
      </c>
      <c r="AR46" s="38">
        <v>376.7</v>
      </c>
      <c r="AS46" s="38">
        <v>338</v>
      </c>
      <c r="AT46" s="38">
        <v>299.2999999999999</v>
      </c>
      <c r="AU46" s="38">
        <v>281.67999999999995</v>
      </c>
      <c r="AV46" s="38">
        <v>264.05999999999995</v>
      </c>
      <c r="AW46" s="38">
        <v>246.43999999999994</v>
      </c>
      <c r="AX46" s="38">
        <v>228.81999999999996</v>
      </c>
      <c r="AY46" s="38">
        <v>211.19999999999996</v>
      </c>
      <c r="AZ46" s="38">
        <v>202.17999999999998</v>
      </c>
      <c r="BA46" s="38">
        <v>193.15999999999997</v>
      </c>
      <c r="BB46" s="38">
        <v>184.13999999999996</v>
      </c>
      <c r="BC46" s="38">
        <v>175.11999999999995</v>
      </c>
      <c r="BD46" s="38">
        <v>166.1</v>
      </c>
      <c r="BE46" s="38">
        <v>156.73999999999998</v>
      </c>
      <c r="BF46" s="38">
        <v>147.38</v>
      </c>
      <c r="BG46" s="38">
        <v>138.02000000000001</v>
      </c>
      <c r="BH46" s="38">
        <v>128.66000000000003</v>
      </c>
      <c r="BI46" s="38">
        <v>119.30000000000003</v>
      </c>
      <c r="BJ46" s="38">
        <v>125.62000000000003</v>
      </c>
      <c r="BK46" s="38">
        <v>131.94000000000003</v>
      </c>
      <c r="BL46" s="38">
        <v>138.26000000000002</v>
      </c>
      <c r="BM46" s="38">
        <v>144.58000000000001</v>
      </c>
      <c r="BN46" s="38">
        <v>150.9</v>
      </c>
    </row>
    <row r="47" spans="2:66" x14ac:dyDescent="0.35">
      <c r="B47" s="39" t="s">
        <v>119</v>
      </c>
      <c r="C47" s="38">
        <v>240.77429012065681</v>
      </c>
      <c r="D47" s="38">
        <f>SUM($AK47:AL47)/D$4</f>
        <v>266.27278066832844</v>
      </c>
      <c r="E47" s="38">
        <f>SUM($AK47:AM47)/E$4</f>
        <v>281.07706564821893</v>
      </c>
      <c r="F47" s="38">
        <f>SUM($AK47:AN47)/F$4</f>
        <v>293.20779923616419</v>
      </c>
      <c r="G47" s="38">
        <f>SUM($AK47:AO47)/G$4</f>
        <v>297.31623938893136</v>
      </c>
      <c r="H47" s="38">
        <f>SUM($AK47:AP47)/H$4</f>
        <v>297.4135328241095</v>
      </c>
      <c r="I47" s="38">
        <f>SUM($AK47:AQ47)/I$4</f>
        <v>294.19017099209384</v>
      </c>
      <c r="J47" s="38">
        <f>SUM($AK47:AR47)/J$4</f>
        <v>288.89139961808212</v>
      </c>
      <c r="K47" s="38">
        <f>SUM($AK47:AS47)/K$4</f>
        <v>283.35346632718415</v>
      </c>
      <c r="L47" s="38">
        <f>SUM($AK47:AT47)/L$4</f>
        <v>277.64811969446572</v>
      </c>
      <c r="M47" s="38">
        <f>SUM($AK47:AU47)/M$4</f>
        <v>272.22010881315066</v>
      </c>
      <c r="N47" s="38">
        <f>SUM($AK47:AV47)/N$4</f>
        <v>267.00009974538813</v>
      </c>
      <c r="O47" s="38">
        <f>SUM($AK47:AW47)/O$4</f>
        <v>261.94009207266595</v>
      </c>
      <c r="P47" s="38">
        <f>SUM($AK47:AX47)/P$4</f>
        <v>257.00579978176125</v>
      </c>
      <c r="Q47" s="38">
        <f>SUM($AK47:AY47)/Q$4</f>
        <v>252.17207979631047</v>
      </c>
      <c r="R47" s="38">
        <f>SUM($AK47:AZ47)/R$4</f>
        <v>247.34007480904108</v>
      </c>
      <c r="S47" s="38">
        <f>SUM($AK47:BA47)/S$4</f>
        <v>242.50948217321516</v>
      </c>
      <c r="T47" s="38">
        <f>SUM($AK47:BB47)/T$4</f>
        <v>237.68006649692541</v>
      </c>
      <c r="U47" s="38">
        <f>SUM($AK47:BC47)/U$4</f>
        <v>232.85164194445565</v>
      </c>
      <c r="V47" s="38">
        <f>SUM($AK47:BD47)/V$4</f>
        <v>228.02405984723288</v>
      </c>
      <c r="W47" s="38">
        <f>SUM($AK47:BE47)/W$4</f>
        <v>222.63529509260272</v>
      </c>
      <c r="X47" s="38">
        <f>SUM($AK47:BF47)/X$4</f>
        <v>216.76187258839352</v>
      </c>
      <c r="Y47" s="38">
        <f>SUM($AK47:BG47)/Y$4</f>
        <v>210.46700856281115</v>
      </c>
      <c r="Z47" s="38">
        <f>SUM($AK47:BH47)/Z$4</f>
        <v>203.80338320602735</v>
      </c>
      <c r="AA47" s="38">
        <f>SUM($AK47:BI47)/AA$4</f>
        <v>196.81524787778628</v>
      </c>
      <c r="AB47" s="38">
        <f>SUM($AK47:BJ47)/AB$4</f>
        <v>190.14081526710217</v>
      </c>
      <c r="AC47" s="38">
        <f>SUM($AK47:BK47)/AC$4</f>
        <v>183.74522951646875</v>
      </c>
      <c r="AD47" s="38">
        <f>SUM($AK47:BL47)/AD$4</f>
        <v>177.59861417659491</v>
      </c>
      <c r="AE47" s="38">
        <f>SUM($AK47:BM47)/AE$4</f>
        <v>171.67521368774678</v>
      </c>
      <c r="AF47" s="38">
        <f>SUM($AK47:BN47)/AF$4</f>
        <v>165.95270656482188</v>
      </c>
      <c r="AJ47" s="39" t="s">
        <v>119</v>
      </c>
      <c r="AK47" s="38">
        <v>240.77429012065681</v>
      </c>
      <c r="AL47" s="38">
        <v>291.771271216</v>
      </c>
      <c r="AM47" s="38">
        <v>310.68563560800004</v>
      </c>
      <c r="AN47" s="38">
        <v>329.6</v>
      </c>
      <c r="AO47" s="38">
        <v>313.75</v>
      </c>
      <c r="AP47" s="38">
        <v>297.89999999999998</v>
      </c>
      <c r="AQ47" s="38">
        <v>274.85000000000002</v>
      </c>
      <c r="AR47" s="38">
        <v>251.80000000000004</v>
      </c>
      <c r="AS47" s="38">
        <v>239.05</v>
      </c>
      <c r="AT47" s="38">
        <v>226.3</v>
      </c>
      <c r="AU47" s="38">
        <v>217.94000000000003</v>
      </c>
      <c r="AV47" s="38">
        <v>209.58</v>
      </c>
      <c r="AW47" s="38">
        <v>201.22000000000003</v>
      </c>
      <c r="AX47" s="38">
        <v>192.86</v>
      </c>
      <c r="AY47" s="38">
        <v>184.5</v>
      </c>
      <c r="AZ47" s="38">
        <v>174.85999999999999</v>
      </c>
      <c r="BA47" s="38">
        <v>165.22</v>
      </c>
      <c r="BB47" s="38">
        <v>155.57999999999998</v>
      </c>
      <c r="BC47" s="38">
        <v>145.94</v>
      </c>
      <c r="BD47" s="38">
        <v>136.30000000000001</v>
      </c>
      <c r="BE47" s="38">
        <v>114.86000000000001</v>
      </c>
      <c r="BF47" s="38">
        <v>93.42</v>
      </c>
      <c r="BG47" s="38">
        <v>71.98</v>
      </c>
      <c r="BH47" s="38">
        <v>50.540000000000006</v>
      </c>
      <c r="BI47" s="38">
        <v>29.099999999999991</v>
      </c>
      <c r="BJ47" s="38">
        <v>23.279999999999994</v>
      </c>
      <c r="BK47" s="38">
        <v>17.459999999999997</v>
      </c>
      <c r="BL47" s="38">
        <v>11.64</v>
      </c>
      <c r="BM47" s="38">
        <v>5.8200000000000038</v>
      </c>
      <c r="BN47" s="38">
        <v>7.1054273576010019E-15</v>
      </c>
    </row>
    <row r="48" spans="2:66" x14ac:dyDescent="0.35">
      <c r="B48" s="39" t="s">
        <v>120</v>
      </c>
      <c r="C48" s="38">
        <v>19.490156944570444</v>
      </c>
      <c r="D48" s="38">
        <f>SUM($AK48:AL48)/D$4</f>
        <v>16.673859714951888</v>
      </c>
      <c r="E48" s="38">
        <f>SUM($AK48:AM48)/E$4</f>
        <v>13.575500224190145</v>
      </c>
      <c r="F48" s="38">
        <f>SUM($AK48:AN48)/F$4</f>
        <v>10.406625168142609</v>
      </c>
      <c r="G48" s="38">
        <f>SUM($AK48:AO48)/G$4</f>
        <v>8.5053001345140871</v>
      </c>
      <c r="H48" s="38">
        <f>SUM($AK48:AP48)/H$4</f>
        <v>7.237750112095072</v>
      </c>
      <c r="I48" s="38">
        <f>SUM($AK48:AQ48)/I$4</f>
        <v>6.3323572389386333</v>
      </c>
      <c r="J48" s="38">
        <f>SUM($AK48:AR48)/J$4</f>
        <v>5.6533125840713039</v>
      </c>
      <c r="K48" s="38">
        <f>SUM($AK48:AS48)/K$4</f>
        <v>5.0973889636189362</v>
      </c>
      <c r="L48" s="38">
        <f>SUM($AK48:AT48)/L$4</f>
        <v>4.6276500672570426</v>
      </c>
      <c r="M48" s="38">
        <f>SUM($AK48:AU48)/M$4</f>
        <v>4.2578636975064024</v>
      </c>
      <c r="N48" s="38">
        <f>SUM($AK48:AV48)/N$4</f>
        <v>3.9630417227142023</v>
      </c>
      <c r="O48" s="38">
        <f>SUM($AK48:AW48)/O$4</f>
        <v>3.7258846671208024</v>
      </c>
      <c r="P48" s="38">
        <f>SUM($AK48:AX48)/P$4</f>
        <v>3.5340357623264596</v>
      </c>
      <c r="Q48" s="38">
        <f>SUM($AK48:AY48)/Q$4</f>
        <v>3.3784333781713625</v>
      </c>
      <c r="R48" s="38">
        <f>SUM($AK48:AZ48)/R$4</f>
        <v>3.5010312920356519</v>
      </c>
      <c r="S48" s="38">
        <f>SUM($AK48:BA48)/S$4</f>
        <v>3.8527353336806138</v>
      </c>
      <c r="T48" s="38">
        <f>SUM($AK48:BB48)/T$4</f>
        <v>4.3953611484761357</v>
      </c>
      <c r="U48" s="38">
        <f>SUM($AK48:BC48)/U$4</f>
        <v>5.0987631932931814</v>
      </c>
      <c r="V48" s="38">
        <f>SUM($AK48:BD48)/V$4</f>
        <v>5.9388250336285218</v>
      </c>
      <c r="W48" s="38">
        <f>SUM($AK48:BE48)/W$4</f>
        <v>6.749357174884306</v>
      </c>
      <c r="X48" s="38">
        <f>SUM($AK48:BF48)/X$4</f>
        <v>7.5343863942077469</v>
      </c>
      <c r="Y48" s="38">
        <f>SUM($AK48:BG48)/Y$4</f>
        <v>8.297239159676975</v>
      </c>
      <c r="Z48" s="38">
        <f>SUM($AK48:BH48)/Z$4</f>
        <v>9.0406875280237671</v>
      </c>
      <c r="AA48" s="38">
        <f>SUM($AK48:BI48)/AA$4</f>
        <v>9.7670600269028167</v>
      </c>
      <c r="AB48" s="38">
        <f>SUM($AK48:BJ48)/AB$4</f>
        <v>10.502173102791168</v>
      </c>
      <c r="AC48" s="38">
        <f>SUM($AK48:BK48)/AC$4</f>
        <v>11.24505558046557</v>
      </c>
      <c r="AD48" s="38">
        <f>SUM($AK48:BL48)/AD$4</f>
        <v>11.994875024020372</v>
      </c>
      <c r="AE48" s="38">
        <f>SUM($AK48:BM48)/AE$4</f>
        <v>12.750913816295531</v>
      </c>
      <c r="AF48" s="38">
        <f>SUM($AK48:BN48)/AF$4</f>
        <v>13.512550022419015</v>
      </c>
      <c r="AJ48" s="39" t="s">
        <v>120</v>
      </c>
      <c r="AK48" s="38">
        <v>19.490156944570444</v>
      </c>
      <c r="AL48" s="38">
        <v>13.857562485333331</v>
      </c>
      <c r="AM48" s="38">
        <v>7.3787812426666655</v>
      </c>
      <c r="AN48" s="38">
        <v>0.89999999999999858</v>
      </c>
      <c r="AO48" s="38">
        <v>0.9</v>
      </c>
      <c r="AP48" s="38">
        <v>0.9</v>
      </c>
      <c r="AQ48" s="38">
        <v>0.9</v>
      </c>
      <c r="AR48" s="38">
        <v>0.89999999999999991</v>
      </c>
      <c r="AS48" s="38">
        <v>0.64999999999999991</v>
      </c>
      <c r="AT48" s="38">
        <v>0.40000000000000013</v>
      </c>
      <c r="AU48" s="38">
        <v>0.56000000000000005</v>
      </c>
      <c r="AV48" s="38">
        <v>0.72</v>
      </c>
      <c r="AW48" s="38">
        <v>0.87999999999999989</v>
      </c>
      <c r="AX48" s="38">
        <v>1.0399999999999998</v>
      </c>
      <c r="AY48" s="38">
        <v>1.2000000000000002</v>
      </c>
      <c r="AZ48" s="38">
        <v>5.34</v>
      </c>
      <c r="BA48" s="38">
        <v>9.4799999999999986</v>
      </c>
      <c r="BB48" s="38">
        <v>13.62</v>
      </c>
      <c r="BC48" s="38">
        <v>17.759999999999998</v>
      </c>
      <c r="BD48" s="38">
        <v>21.899999999999995</v>
      </c>
      <c r="BE48" s="38">
        <v>22.959999999999997</v>
      </c>
      <c r="BF48" s="38">
        <v>24.019999999999996</v>
      </c>
      <c r="BG48" s="38">
        <v>25.079999999999995</v>
      </c>
      <c r="BH48" s="38">
        <v>26.139999999999993</v>
      </c>
      <c r="BI48" s="38">
        <v>27.199999999999996</v>
      </c>
      <c r="BJ48" s="38">
        <v>28.879999999999995</v>
      </c>
      <c r="BK48" s="38">
        <v>30.56</v>
      </c>
      <c r="BL48" s="38">
        <v>32.239999999999995</v>
      </c>
      <c r="BM48" s="38">
        <v>33.92</v>
      </c>
      <c r="BN48" s="38">
        <v>35.6</v>
      </c>
    </row>
    <row r="49" spans="2:66" x14ac:dyDescent="0.35">
      <c r="B49" s="39" t="s">
        <v>121</v>
      </c>
      <c r="C49" s="38">
        <v>120.2571895128368</v>
      </c>
      <c r="D49" s="38">
        <f>SUM($AK49:AL49)/D$4</f>
        <v>104.31469834575174</v>
      </c>
      <c r="E49" s="38">
        <f>SUM($AK49:AM49)/E$4</f>
        <v>97.771833426945605</v>
      </c>
      <c r="F49" s="38">
        <f>SUM($AK49:AN49)/F$4</f>
        <v>93.578875070209207</v>
      </c>
      <c r="G49" s="38">
        <f>SUM($AK49:AO49)/G$4</f>
        <v>87.433100056167376</v>
      </c>
      <c r="H49" s="38">
        <f>SUM($AK49:AP49)/H$4</f>
        <v>80.310916713472807</v>
      </c>
      <c r="I49" s="38">
        <f>SUM($AK49:AQ49)/I$4</f>
        <v>74.109357182976694</v>
      </c>
      <c r="J49" s="38">
        <f>SUM($AK49:AR49)/J$4</f>
        <v>68.483187535104605</v>
      </c>
      <c r="K49" s="38">
        <f>SUM($AK49:AS49)/K$4</f>
        <v>62.490611142315203</v>
      </c>
      <c r="L49" s="38">
        <f>SUM($AK49:AT49)/L$4</f>
        <v>56.24155002808368</v>
      </c>
      <c r="M49" s="38">
        <f>SUM($AK49:AU49)/M$4</f>
        <v>51.128681843712435</v>
      </c>
      <c r="N49" s="38">
        <f>SUM($AK49:AV49)/N$4</f>
        <v>46.867958356736402</v>
      </c>
      <c r="O49" s="38">
        <f>SUM($AK49:AW49)/O$4</f>
        <v>43.262730790833601</v>
      </c>
      <c r="P49" s="38">
        <f>SUM($AK49:AX49)/P$4</f>
        <v>40.172535734345487</v>
      </c>
      <c r="Q49" s="38">
        <f>SUM($AK49:AY49)/Q$4</f>
        <v>37.494366685389117</v>
      </c>
      <c r="R49" s="38">
        <f>SUM($AK49:AZ49)/R$4</f>
        <v>35.1509687675523</v>
      </c>
      <c r="S49" s="38">
        <f>SUM($AK49:BA49)/S$4</f>
        <v>33.083264722402163</v>
      </c>
      <c r="T49" s="38">
        <f>SUM($AK49:BB49)/T$4</f>
        <v>31.245305571157601</v>
      </c>
      <c r="U49" s="38">
        <f>SUM($AK49:BC49)/U$4</f>
        <v>29.600815804254569</v>
      </c>
      <c r="V49" s="38">
        <f>SUM($AK49:BD49)/V$4</f>
        <v>28.12077501404184</v>
      </c>
      <c r="W49" s="38">
        <f>SUM($AK49:BE49)/W$4</f>
        <v>26.781690489563658</v>
      </c>
      <c r="X49" s="38">
        <f>SUM($AK49:BF49)/X$4</f>
        <v>25.564340921856218</v>
      </c>
      <c r="Y49" s="38">
        <f>SUM($AK49:BG49)/Y$4</f>
        <v>24.452847838297252</v>
      </c>
      <c r="Z49" s="38">
        <f>SUM($AK49:BH49)/Z$4</f>
        <v>23.433979178368201</v>
      </c>
      <c r="AA49" s="38">
        <f>SUM($AK49:BI49)/AA$4</f>
        <v>22.496620011233471</v>
      </c>
      <c r="AB49" s="38">
        <f>SUM($AK49:BJ49)/AB$4</f>
        <v>21.6313653954168</v>
      </c>
      <c r="AC49" s="38">
        <f>SUM($AK49:BK49)/AC$4</f>
        <v>20.830203714105068</v>
      </c>
      <c r="AD49" s="38">
        <f>SUM($AK49:BL49)/AD$4</f>
        <v>20.086267867172744</v>
      </c>
      <c r="AE49" s="38">
        <f>SUM($AK49:BM49)/AE$4</f>
        <v>19.393637940718509</v>
      </c>
      <c r="AF49" s="38">
        <f>SUM($AK49:BN49)/AF$4</f>
        <v>18.747183342694559</v>
      </c>
      <c r="AJ49" s="39" t="s">
        <v>121</v>
      </c>
      <c r="AK49" s="38">
        <v>120.2571895128368</v>
      </c>
      <c r="AL49" s="38">
        <v>88.37220717866667</v>
      </c>
      <c r="AM49" s="38">
        <v>84.686103589333342</v>
      </c>
      <c r="AN49" s="38">
        <v>81.000000000000014</v>
      </c>
      <c r="AO49" s="38">
        <v>62.850000000000009</v>
      </c>
      <c r="AP49" s="38">
        <v>44.700000000000017</v>
      </c>
      <c r="AQ49" s="38">
        <v>36.900000000000006</v>
      </c>
      <c r="AR49" s="38">
        <v>29.099999999999998</v>
      </c>
      <c r="AS49" s="38">
        <v>14.549999999999997</v>
      </c>
      <c r="AT49" s="38">
        <v>-7.1054273576010019E-15</v>
      </c>
      <c r="AU49" s="38">
        <v>-5.6843418860808018E-15</v>
      </c>
      <c r="AV49" s="38">
        <v>-4.263256414560601E-15</v>
      </c>
      <c r="AW49" s="38">
        <v>-2.8421709430404009E-15</v>
      </c>
      <c r="AX49" s="38">
        <v>-1.4210854715202008E-15</v>
      </c>
      <c r="AY49" s="38">
        <v>0</v>
      </c>
      <c r="AZ49" s="38">
        <v>0</v>
      </c>
      <c r="BA49" s="38">
        <v>0</v>
      </c>
      <c r="BB49" s="38">
        <v>0</v>
      </c>
      <c r="BC49" s="38">
        <v>0</v>
      </c>
      <c r="BD49" s="38">
        <v>0</v>
      </c>
      <c r="BE49" s="38">
        <v>0</v>
      </c>
      <c r="BF49" s="38">
        <v>0</v>
      </c>
      <c r="BG49" s="38">
        <v>0</v>
      </c>
      <c r="BH49" s="38">
        <v>0</v>
      </c>
      <c r="BI49" s="38">
        <v>0</v>
      </c>
      <c r="BJ49" s="38">
        <v>0</v>
      </c>
      <c r="BK49" s="38">
        <v>0</v>
      </c>
      <c r="BL49" s="38">
        <v>0</v>
      </c>
      <c r="BM49" s="38">
        <v>0</v>
      </c>
      <c r="BN49" s="38">
        <v>0</v>
      </c>
    </row>
    <row r="50" spans="2:66" x14ac:dyDescent="0.35">
      <c r="B50" s="39" t="s">
        <v>122</v>
      </c>
      <c r="C50" s="38">
        <v>525.49396715957539</v>
      </c>
      <c r="D50" s="38">
        <f>SUM($AK50:AL50)/D$4</f>
        <v>525.580120025121</v>
      </c>
      <c r="E50" s="38">
        <f>SUM($AK50:AM50)/E$4</f>
        <v>508.06445883185842</v>
      </c>
      <c r="F50" s="38">
        <f>SUM($AK50:AN50)/F$4</f>
        <v>486.14834412389382</v>
      </c>
      <c r="G50" s="38">
        <f>SUM($AK50:AO50)/G$4</f>
        <v>464.23867529911502</v>
      </c>
      <c r="H50" s="38">
        <f>SUM($AK50:AP50)/H$4</f>
        <v>442.33222941592925</v>
      </c>
      <c r="I50" s="38">
        <f>SUM($AK50:AQ50)/I$4</f>
        <v>417.14905378508223</v>
      </c>
      <c r="J50" s="38">
        <f>SUM($AK50:AR50)/J$4</f>
        <v>389.91792206194697</v>
      </c>
      <c r="K50" s="38">
        <f>SUM($AK50:AS50)/K$4</f>
        <v>365.81037516617505</v>
      </c>
      <c r="L50" s="38">
        <f>SUM($AK50:AT50)/L$4</f>
        <v>343.88933764955755</v>
      </c>
      <c r="M50" s="38">
        <f>SUM($AK50:AU50)/M$4</f>
        <v>325.43757968141597</v>
      </c>
      <c r="N50" s="38">
        <f>SUM($AK50:AV50)/N$4</f>
        <v>309.58778137463128</v>
      </c>
      <c r="O50" s="38">
        <f>SUM($AK50:AW50)/O$4</f>
        <v>295.73949049965961</v>
      </c>
      <c r="P50" s="38">
        <f>SUM($AK50:AX50)/P$4</f>
        <v>283.46381260682682</v>
      </c>
      <c r="Q50" s="38">
        <f>SUM($AK50:AY50)/Q$4</f>
        <v>272.44622509970503</v>
      </c>
      <c r="R50" s="38">
        <f>SUM($AK50:AZ50)/R$4</f>
        <v>262.42958603097344</v>
      </c>
      <c r="S50" s="38">
        <f>SUM($AK50:BA50)/S$4</f>
        <v>253.23725744091618</v>
      </c>
      <c r="T50" s="38">
        <f>SUM($AK50:BB50)/T$4</f>
        <v>244.73185424975418</v>
      </c>
      <c r="U50" s="38">
        <f>SUM($AK50:BC50)/U$4</f>
        <v>236.80491455239869</v>
      </c>
      <c r="V50" s="38">
        <f>SUM($AK50:BD50)/V$4</f>
        <v>229.36966882477878</v>
      </c>
      <c r="W50" s="38">
        <f>SUM($AK50:BE50)/W$4</f>
        <v>222.75587507121787</v>
      </c>
      <c r="X50" s="38">
        <f>SUM($AK50:BF50)/X$4</f>
        <v>216.85151711343522</v>
      </c>
      <c r="Y50" s="38">
        <f>SUM($AK50:BG50)/Y$4</f>
        <v>211.56405984763367</v>
      </c>
      <c r="Z50" s="38">
        <f>SUM($AK50:BH50)/Z$4</f>
        <v>206.81639068731559</v>
      </c>
      <c r="AA50" s="38">
        <f>SUM($AK50:BI50)/AA$4</f>
        <v>202.54373505982298</v>
      </c>
      <c r="AB50" s="38">
        <f>SUM($AK50:BJ50)/AB$4</f>
        <v>199.0528221729067</v>
      </c>
      <c r="AC50" s="38">
        <f>SUM($AK50:BK50)/AC$4</f>
        <v>196.25679172205832</v>
      </c>
      <c r="AD50" s="38">
        <f>SUM($AK50:BL50)/AD$4</f>
        <v>194.0811920176991</v>
      </c>
      <c r="AE50" s="38">
        <f>SUM($AK50:BM50)/AE$4</f>
        <v>192.4618405688129</v>
      </c>
      <c r="AF50" s="38">
        <f>SUM($AK50:BN50)/AF$4</f>
        <v>191.34311254985246</v>
      </c>
      <c r="AJ50" s="39" t="s">
        <v>122</v>
      </c>
      <c r="AK50" s="38">
        <v>525.49396715957539</v>
      </c>
      <c r="AL50" s="38">
        <v>525.66627289066662</v>
      </c>
      <c r="AM50" s="38">
        <v>473.0331364453333</v>
      </c>
      <c r="AN50" s="38">
        <v>420.4</v>
      </c>
      <c r="AO50" s="38">
        <v>376.6</v>
      </c>
      <c r="AP50" s="38">
        <v>332.8</v>
      </c>
      <c r="AQ50" s="38">
        <v>266.05</v>
      </c>
      <c r="AR50" s="38">
        <v>199.3</v>
      </c>
      <c r="AS50" s="38">
        <v>172.95</v>
      </c>
      <c r="AT50" s="38">
        <v>146.59999999999997</v>
      </c>
      <c r="AU50" s="38">
        <v>140.91999999999996</v>
      </c>
      <c r="AV50" s="38">
        <v>135.23999999999995</v>
      </c>
      <c r="AW50" s="38">
        <v>129.55999999999997</v>
      </c>
      <c r="AX50" s="38">
        <v>123.87999999999998</v>
      </c>
      <c r="AY50" s="38">
        <v>118.19999999999999</v>
      </c>
      <c r="AZ50" s="38">
        <v>112.17999999999999</v>
      </c>
      <c r="BA50" s="38">
        <v>106.16</v>
      </c>
      <c r="BB50" s="38">
        <v>100.14</v>
      </c>
      <c r="BC50" s="38">
        <v>94.12</v>
      </c>
      <c r="BD50" s="38">
        <v>88.1</v>
      </c>
      <c r="BE50" s="38">
        <v>90.48</v>
      </c>
      <c r="BF50" s="38">
        <v>92.86</v>
      </c>
      <c r="BG50" s="38">
        <v>95.240000000000009</v>
      </c>
      <c r="BH50" s="38">
        <v>97.62</v>
      </c>
      <c r="BI50" s="38">
        <v>99.999999999999986</v>
      </c>
      <c r="BJ50" s="38">
        <v>111.77999999999999</v>
      </c>
      <c r="BK50" s="38">
        <v>123.55999999999999</v>
      </c>
      <c r="BL50" s="38">
        <v>135.33999999999997</v>
      </c>
      <c r="BM50" s="38">
        <v>147.12</v>
      </c>
      <c r="BN50" s="38">
        <v>158.89999999999998</v>
      </c>
    </row>
    <row r="51" spans="2:66" x14ac:dyDescent="0.35">
      <c r="B51" s="39" t="s">
        <v>123</v>
      </c>
      <c r="C51" s="38">
        <v>886.26598929511022</v>
      </c>
      <c r="D51" s="38">
        <f>SUM($AK51:AL51)/D$4</f>
        <v>842.70193631422171</v>
      </c>
      <c r="E51" s="38">
        <f>SUM($AK51:AM51)/E$4</f>
        <v>798.30760476503667</v>
      </c>
      <c r="F51" s="38">
        <f>SUM($AK51:AN51)/F$4</f>
        <v>753.70570357377755</v>
      </c>
      <c r="G51" s="38">
        <f>SUM($AK51:AO51)/G$4</f>
        <v>722.52456285902213</v>
      </c>
      <c r="H51" s="38">
        <f>SUM($AK51:AP51)/H$4</f>
        <v>698.05380238251837</v>
      </c>
      <c r="I51" s="38">
        <f>SUM($AK51:AQ51)/I$4</f>
        <v>670.42468775644431</v>
      </c>
      <c r="J51" s="38">
        <f>SUM($AK51:AR51)/J$4</f>
        <v>640.82160178688878</v>
      </c>
      <c r="K51" s="38">
        <f>SUM($AK51:AS51)/K$4</f>
        <v>614.8025349216789</v>
      </c>
      <c r="L51" s="38">
        <f>SUM($AK51:AT51)/L$4</f>
        <v>591.29228142951092</v>
      </c>
      <c r="M51" s="38">
        <f>SUM($AK51:AU51)/M$4</f>
        <v>570.42752857228265</v>
      </c>
      <c r="N51" s="38">
        <f>SUM($AK51:AV51)/N$4</f>
        <v>551.54690119125905</v>
      </c>
      <c r="O51" s="38">
        <f>SUM($AK51:AW51)/O$4</f>
        <v>534.19252417654684</v>
      </c>
      <c r="P51" s="38">
        <f>SUM($AK51:AX51)/P$4</f>
        <v>518.03734387822203</v>
      </c>
      <c r="Q51" s="38">
        <f>SUM($AK51:AY51)/Q$4</f>
        <v>502.84152095300732</v>
      </c>
      <c r="R51" s="38">
        <f>SUM($AK51:AZ51)/R$4</f>
        <v>488.57517589344434</v>
      </c>
      <c r="S51" s="38">
        <f>SUM($AK51:BA51)/S$4</f>
        <v>475.07428319383001</v>
      </c>
      <c r="T51" s="38">
        <f>SUM($AK51:BB51)/T$4</f>
        <v>462.21126746083945</v>
      </c>
      <c r="U51" s="38">
        <f>SUM($AK51:BC51)/U$4</f>
        <v>449.88541127869001</v>
      </c>
      <c r="V51" s="38">
        <f>SUM($AK51:BD51)/V$4</f>
        <v>438.01614071475552</v>
      </c>
      <c r="W51" s="38">
        <f>SUM($AK51:BE51)/W$4</f>
        <v>427.27061020452908</v>
      </c>
      <c r="X51" s="38">
        <f>SUM($AK51:BF51)/X$4</f>
        <v>417.49558246795954</v>
      </c>
      <c r="Y51" s="38">
        <f>SUM($AK51:BG51)/Y$4</f>
        <v>408.5644701867439</v>
      </c>
      <c r="Z51" s="38">
        <f>SUM($AK51:BH51)/Z$4</f>
        <v>400.37178392896294</v>
      </c>
      <c r="AA51" s="38">
        <f>SUM($AK51:BI51)/AA$4</f>
        <v>392.82891257180438</v>
      </c>
      <c r="AB51" s="38">
        <f>SUM($AK51:BJ51)/AB$4</f>
        <v>386.25933901135039</v>
      </c>
      <c r="AC51" s="38">
        <f>SUM($AK51:BK51)/AC$4</f>
        <v>380.55491904796702</v>
      </c>
      <c r="AD51" s="38">
        <f>SUM($AK51:BL51)/AD$4</f>
        <v>375.62295765339678</v>
      </c>
      <c r="AE51" s="38">
        <f>SUM($AK51:BM51)/AE$4</f>
        <v>371.38354532052102</v>
      </c>
      <c r="AF51" s="38">
        <f>SUM($AK51:BN51)/AF$4</f>
        <v>367.76742714317032</v>
      </c>
      <c r="AJ51" s="39" t="s">
        <v>123</v>
      </c>
      <c r="AK51" s="38">
        <v>886.26598929511022</v>
      </c>
      <c r="AL51" s="38">
        <v>799.13788333333332</v>
      </c>
      <c r="AM51" s="38">
        <v>709.51894166666659</v>
      </c>
      <c r="AN51" s="38">
        <v>619.89999999999986</v>
      </c>
      <c r="AO51" s="38">
        <v>597.79999999999995</v>
      </c>
      <c r="AP51" s="38">
        <v>575.69999999999993</v>
      </c>
      <c r="AQ51" s="38">
        <v>504.65</v>
      </c>
      <c r="AR51" s="38">
        <v>433.59999999999997</v>
      </c>
      <c r="AS51" s="38">
        <v>406.65</v>
      </c>
      <c r="AT51" s="38">
        <v>379.69999999999993</v>
      </c>
      <c r="AU51" s="38">
        <v>361.77999999999992</v>
      </c>
      <c r="AV51" s="38">
        <v>343.85999999999996</v>
      </c>
      <c r="AW51" s="38">
        <v>325.93999999999994</v>
      </c>
      <c r="AX51" s="38">
        <v>308.02</v>
      </c>
      <c r="AY51" s="38">
        <v>290.10000000000002</v>
      </c>
      <c r="AZ51" s="38">
        <v>274.58</v>
      </c>
      <c r="BA51" s="38">
        <v>259.06</v>
      </c>
      <c r="BB51" s="38">
        <v>243.54</v>
      </c>
      <c r="BC51" s="38">
        <v>228.01999999999998</v>
      </c>
      <c r="BD51" s="38">
        <v>212.5</v>
      </c>
      <c r="BE51" s="38">
        <v>212.35999999999999</v>
      </c>
      <c r="BF51" s="38">
        <v>212.22</v>
      </c>
      <c r="BG51" s="38">
        <v>212.07999999999998</v>
      </c>
      <c r="BH51" s="38">
        <v>211.94</v>
      </c>
      <c r="BI51" s="38">
        <v>211.80000000000004</v>
      </c>
      <c r="BJ51" s="38">
        <v>222.02000000000004</v>
      </c>
      <c r="BK51" s="38">
        <v>232.24</v>
      </c>
      <c r="BL51" s="38">
        <v>242.46</v>
      </c>
      <c r="BM51" s="38">
        <v>252.68</v>
      </c>
      <c r="BN51" s="38">
        <v>262.89999999999998</v>
      </c>
    </row>
    <row r="52" spans="2:66" x14ac:dyDescent="0.35">
      <c r="B52" s="39" t="s">
        <v>124</v>
      </c>
      <c r="C52" s="38">
        <v>825.69082826816646</v>
      </c>
      <c r="D52" s="38">
        <f>SUM($AK52:AL52)/D$4</f>
        <v>831.43690715008324</v>
      </c>
      <c r="E52" s="38">
        <f>SUM($AK52:AM52)/E$4</f>
        <v>833.0884357720555</v>
      </c>
      <c r="F52" s="38">
        <f>SUM($AK52:AN52)/F$4</f>
        <v>833.71632682904158</v>
      </c>
      <c r="G52" s="38">
        <f>SUM($AK52:AO52)/G$4</f>
        <v>814.48306146323318</v>
      </c>
      <c r="H52" s="38">
        <f>SUM($AK52:AP52)/H$4</f>
        <v>785.31921788602767</v>
      </c>
      <c r="I52" s="38">
        <f>SUM($AK52:AQ52)/I$4</f>
        <v>747.53790104516645</v>
      </c>
      <c r="J52" s="38">
        <f>SUM($AK52:AR52)/J$4</f>
        <v>704.37066341452066</v>
      </c>
      <c r="K52" s="38">
        <f>SUM($AK52:AS52)/K$4</f>
        <v>663.01836747957395</v>
      </c>
      <c r="L52" s="38">
        <f>SUM($AK52:AT52)/L$4</f>
        <v>622.93653073161647</v>
      </c>
      <c r="M52" s="38">
        <f>SUM($AK52:AU52)/M$4</f>
        <v>588.76048248328777</v>
      </c>
      <c r="N52" s="38">
        <f>SUM($AK52:AV52)/N$4</f>
        <v>559.01377560968047</v>
      </c>
      <c r="O52" s="38">
        <f>SUM($AK52:AW52)/O$4</f>
        <v>532.67425440893578</v>
      </c>
      <c r="P52" s="38">
        <f>SUM($AK52:AX52)/P$4</f>
        <v>509.01180766544036</v>
      </c>
      <c r="Q52" s="38">
        <f>SUM($AK52:AY52)/Q$4</f>
        <v>487.49102048774432</v>
      </c>
      <c r="R52" s="38">
        <f>SUM($AK52:AZ52)/R$4</f>
        <v>467.88908170726029</v>
      </c>
      <c r="S52" s="38">
        <f>SUM($AK52:BA52)/S$4</f>
        <v>449.86737101859796</v>
      </c>
      <c r="T52" s="38">
        <f>SUM($AK52:BB52)/T$4</f>
        <v>433.16251707312028</v>
      </c>
      <c r="U52" s="38">
        <f>SUM($AK52:BC52)/U$4</f>
        <v>417.56659512190345</v>
      </c>
      <c r="V52" s="38">
        <f>SUM($AK52:BD52)/V$4</f>
        <v>402.91326536580829</v>
      </c>
      <c r="W52" s="38">
        <f>SUM($AK52:BE52)/W$4</f>
        <v>389.07930034838881</v>
      </c>
      <c r="X52" s="38">
        <f>SUM($AK52:BF52)/X$4</f>
        <v>375.95296851437109</v>
      </c>
      <c r="Y52" s="38">
        <f>SUM($AK52:BG52)/Y$4</f>
        <v>363.44196988331151</v>
      </c>
      <c r="Z52" s="38">
        <f>SUM($AK52:BH52)/Z$4</f>
        <v>351.46938780484021</v>
      </c>
      <c r="AA52" s="38">
        <f>SUM($AK52:BI52)/AA$4</f>
        <v>339.97061229264659</v>
      </c>
      <c r="AB52" s="38">
        <f>SUM($AK52:BJ52)/AB$4</f>
        <v>329.59712720446794</v>
      </c>
      <c r="AC52" s="38">
        <f>SUM($AK52:BK52)/AC$4</f>
        <v>320.22390027096912</v>
      </c>
      <c r="AD52" s="38">
        <f>SUM($AK52:BL52)/AD$4</f>
        <v>311.7437609755774</v>
      </c>
      <c r="AE52" s="38">
        <f>SUM($AK52:BM52)/AE$4</f>
        <v>304.06432094193684</v>
      </c>
      <c r="AF52" s="38">
        <f>SUM($AK52:BN52)/AF$4</f>
        <v>297.10551024387223</v>
      </c>
      <c r="AJ52" s="39" t="s">
        <v>124</v>
      </c>
      <c r="AK52" s="38">
        <v>825.69082826816646</v>
      </c>
      <c r="AL52" s="38">
        <v>837.18298603199992</v>
      </c>
      <c r="AM52" s="38">
        <v>836.39149301599991</v>
      </c>
      <c r="AN52" s="38">
        <v>835.59999999999991</v>
      </c>
      <c r="AO52" s="38">
        <v>737.55</v>
      </c>
      <c r="AP52" s="38">
        <v>639.49999999999989</v>
      </c>
      <c r="AQ52" s="38">
        <v>520.84999999999991</v>
      </c>
      <c r="AR52" s="38">
        <v>402.20000000000005</v>
      </c>
      <c r="AS52" s="38">
        <v>332.2</v>
      </c>
      <c r="AT52" s="38">
        <v>262.19999999999993</v>
      </c>
      <c r="AU52" s="38">
        <v>246.99999999999994</v>
      </c>
      <c r="AV52" s="38">
        <v>231.79999999999995</v>
      </c>
      <c r="AW52" s="38">
        <v>216.59999999999997</v>
      </c>
      <c r="AX52" s="38">
        <v>201.39999999999998</v>
      </c>
      <c r="AY52" s="38">
        <v>186.19999999999996</v>
      </c>
      <c r="AZ52" s="38">
        <v>173.85999999999996</v>
      </c>
      <c r="BA52" s="38">
        <v>161.51999999999998</v>
      </c>
      <c r="BB52" s="38">
        <v>149.17999999999998</v>
      </c>
      <c r="BC52" s="38">
        <v>136.83999999999997</v>
      </c>
      <c r="BD52" s="38">
        <v>124.5</v>
      </c>
      <c r="BE52" s="38">
        <v>112.4</v>
      </c>
      <c r="BF52" s="38">
        <v>100.30000000000001</v>
      </c>
      <c r="BG52" s="38">
        <v>88.200000000000017</v>
      </c>
      <c r="BH52" s="38">
        <v>76.100000000000023</v>
      </c>
      <c r="BI52" s="38">
        <v>64.000000000000014</v>
      </c>
      <c r="BJ52" s="38">
        <v>70.260000000000019</v>
      </c>
      <c r="BK52" s="38">
        <v>76.52000000000001</v>
      </c>
      <c r="BL52" s="38">
        <v>82.78</v>
      </c>
      <c r="BM52" s="38">
        <v>89.039999999999992</v>
      </c>
      <c r="BN52" s="38">
        <v>95.299999999999983</v>
      </c>
    </row>
    <row r="55" spans="2:66" x14ac:dyDescent="0.35">
      <c r="B55" s="299" t="s">
        <v>176</v>
      </c>
      <c r="C55" s="299"/>
      <c r="D55" s="299"/>
      <c r="E55" s="299"/>
      <c r="F55" s="299"/>
      <c r="G55" s="299"/>
      <c r="H55" s="299"/>
      <c r="I55" s="299"/>
      <c r="J55" s="299"/>
      <c r="K55" s="299"/>
      <c r="L55" s="299"/>
      <c r="M55" s="299"/>
      <c r="N55" s="299"/>
      <c r="O55" s="299"/>
      <c r="P55" s="299"/>
      <c r="Q55" s="299"/>
      <c r="R55" s="299"/>
      <c r="S55" s="299"/>
      <c r="T55" s="299"/>
      <c r="U55" s="299"/>
      <c r="V55" s="299"/>
      <c r="W55" s="299"/>
      <c r="X55" s="299"/>
      <c r="Y55" s="299"/>
      <c r="Z55" s="299"/>
      <c r="AA55" s="299"/>
      <c r="AB55" s="299"/>
      <c r="AC55" s="299"/>
      <c r="AD55" s="299"/>
      <c r="AE55" s="299"/>
      <c r="AF55" s="299"/>
      <c r="AJ55" s="299" t="s">
        <v>178</v>
      </c>
      <c r="AK55" s="299"/>
      <c r="AL55" s="299"/>
      <c r="AM55" s="299"/>
      <c r="AN55" s="299"/>
      <c r="AO55" s="299"/>
      <c r="AP55" s="299"/>
      <c r="AQ55" s="299"/>
      <c r="AR55" s="299"/>
      <c r="AS55" s="299"/>
      <c r="AT55" s="299"/>
      <c r="AU55" s="299"/>
      <c r="AV55" s="299"/>
      <c r="AW55" s="299"/>
      <c r="AX55" s="299"/>
      <c r="AY55" s="299"/>
      <c r="AZ55" s="299"/>
      <c r="BA55" s="299"/>
      <c r="BB55" s="299"/>
      <c r="BC55" s="299"/>
      <c r="BD55" s="299"/>
      <c r="BE55" s="299"/>
      <c r="BF55" s="299"/>
      <c r="BG55" s="299"/>
      <c r="BH55" s="299"/>
      <c r="BI55" s="299"/>
      <c r="BJ55" s="299"/>
      <c r="BK55" s="299"/>
      <c r="BL55" s="299"/>
      <c r="BM55" s="299"/>
      <c r="BN55" s="299"/>
    </row>
    <row r="56" spans="2:66" x14ac:dyDescent="0.35">
      <c r="B56" s="299"/>
      <c r="C56" s="299"/>
      <c r="D56" s="299"/>
      <c r="E56" s="299"/>
      <c r="F56" s="299"/>
      <c r="G56" s="299"/>
      <c r="H56" s="299"/>
      <c r="I56" s="299"/>
      <c r="J56" s="299"/>
      <c r="K56" s="299"/>
      <c r="L56" s="299"/>
      <c r="M56" s="299"/>
      <c r="N56" s="299"/>
      <c r="O56" s="299"/>
      <c r="P56" s="299"/>
      <c r="Q56" s="299"/>
      <c r="R56" s="299"/>
      <c r="S56" s="299"/>
      <c r="T56" s="299"/>
      <c r="U56" s="299"/>
      <c r="V56" s="299"/>
      <c r="W56" s="299"/>
      <c r="X56" s="299"/>
      <c r="Y56" s="299"/>
      <c r="Z56" s="299"/>
      <c r="AA56" s="299"/>
      <c r="AB56" s="299"/>
      <c r="AC56" s="299"/>
      <c r="AD56" s="299"/>
      <c r="AE56" s="299"/>
      <c r="AF56" s="299"/>
      <c r="AJ56" s="299"/>
      <c r="AK56" s="299"/>
      <c r="AL56" s="299"/>
      <c r="AM56" s="299"/>
      <c r="AN56" s="299"/>
      <c r="AO56" s="299"/>
      <c r="AP56" s="299"/>
      <c r="AQ56" s="299"/>
      <c r="AR56" s="299"/>
      <c r="AS56" s="299"/>
      <c r="AT56" s="299"/>
      <c r="AU56" s="299"/>
      <c r="AV56" s="299"/>
      <c r="AW56" s="299"/>
      <c r="AX56" s="299"/>
      <c r="AY56" s="299"/>
      <c r="AZ56" s="299"/>
      <c r="BA56" s="299"/>
      <c r="BB56" s="299"/>
      <c r="BC56" s="299"/>
      <c r="BD56" s="299"/>
      <c r="BE56" s="299"/>
      <c r="BF56" s="299"/>
      <c r="BG56" s="299"/>
      <c r="BH56" s="299"/>
      <c r="BI56" s="299"/>
      <c r="BJ56" s="299"/>
      <c r="BK56" s="299"/>
      <c r="BL56" s="299"/>
      <c r="BM56" s="299"/>
      <c r="BN56" s="299"/>
    </row>
    <row r="57" spans="2:66" x14ac:dyDescent="0.35">
      <c r="C57" s="39">
        <v>1</v>
      </c>
      <c r="D57" s="39">
        <v>2</v>
      </c>
      <c r="E57" s="39">
        <v>3</v>
      </c>
      <c r="F57" s="39">
        <v>4</v>
      </c>
      <c r="G57" s="39">
        <v>5</v>
      </c>
      <c r="H57" s="39">
        <v>6</v>
      </c>
      <c r="I57" s="39">
        <v>7</v>
      </c>
      <c r="J57" s="39">
        <v>8</v>
      </c>
      <c r="K57" s="39">
        <v>9</v>
      </c>
      <c r="L57" s="39">
        <v>10</v>
      </c>
      <c r="M57" s="39">
        <v>11</v>
      </c>
      <c r="N57" s="39">
        <v>12</v>
      </c>
      <c r="O57" s="39">
        <v>13</v>
      </c>
      <c r="P57" s="39">
        <v>14</v>
      </c>
      <c r="Q57" s="39">
        <v>15</v>
      </c>
      <c r="R57" s="39">
        <v>16</v>
      </c>
      <c r="S57" s="39">
        <v>17</v>
      </c>
      <c r="T57" s="39">
        <v>18</v>
      </c>
      <c r="U57" s="39">
        <v>19</v>
      </c>
      <c r="V57" s="39">
        <v>20</v>
      </c>
      <c r="W57" s="39">
        <v>21</v>
      </c>
      <c r="X57" s="39">
        <v>22</v>
      </c>
      <c r="Y57" s="39">
        <v>23</v>
      </c>
      <c r="Z57" s="39">
        <v>24</v>
      </c>
      <c r="AA57" s="39">
        <v>25</v>
      </c>
      <c r="AB57" s="39">
        <v>26</v>
      </c>
      <c r="AC57" s="39">
        <v>27</v>
      </c>
      <c r="AD57" s="39">
        <v>28</v>
      </c>
      <c r="AE57" s="39">
        <v>29</v>
      </c>
      <c r="AF57" s="39">
        <v>30</v>
      </c>
      <c r="AK57" s="39">
        <v>1</v>
      </c>
      <c r="AL57" s="39">
        <v>2</v>
      </c>
      <c r="AM57" s="39">
        <v>3</v>
      </c>
      <c r="AN57" s="39">
        <v>4</v>
      </c>
      <c r="AO57" s="39">
        <v>5</v>
      </c>
      <c r="AP57" s="39">
        <v>6</v>
      </c>
      <c r="AQ57" s="39">
        <v>7</v>
      </c>
      <c r="AR57" s="39">
        <v>8</v>
      </c>
      <c r="AS57" s="39">
        <v>9</v>
      </c>
      <c r="AT57" s="39">
        <v>10</v>
      </c>
      <c r="AU57" s="39">
        <v>11</v>
      </c>
      <c r="AV57" s="39">
        <v>12</v>
      </c>
      <c r="AW57" s="39">
        <v>13</v>
      </c>
      <c r="AX57" s="39">
        <v>14</v>
      </c>
      <c r="AY57" s="39">
        <v>15</v>
      </c>
      <c r="AZ57" s="39">
        <v>16</v>
      </c>
      <c r="BA57" s="39">
        <v>17</v>
      </c>
      <c r="BB57" s="39">
        <v>18</v>
      </c>
      <c r="BC57" s="39">
        <v>19</v>
      </c>
      <c r="BD57" s="39">
        <v>20</v>
      </c>
      <c r="BE57" s="39">
        <v>21</v>
      </c>
      <c r="BF57" s="39">
        <v>22</v>
      </c>
      <c r="BG57" s="39">
        <v>23</v>
      </c>
      <c r="BH57" s="39">
        <v>24</v>
      </c>
      <c r="BI57" s="39">
        <v>25</v>
      </c>
      <c r="BJ57" s="39">
        <v>26</v>
      </c>
      <c r="BK57" s="39">
        <v>27</v>
      </c>
      <c r="BL57" s="39">
        <v>28</v>
      </c>
      <c r="BM57" s="39">
        <v>29</v>
      </c>
      <c r="BN57" s="39">
        <v>30</v>
      </c>
    </row>
    <row r="58" spans="2:66" x14ac:dyDescent="0.35">
      <c r="B58" s="39" t="s">
        <v>78</v>
      </c>
      <c r="C58" s="38">
        <v>322.50158758958537</v>
      </c>
      <c r="D58" s="38">
        <f>SUM($AK58:AL58)/D$57</f>
        <v>338.10903758945938</v>
      </c>
      <c r="E58" s="38">
        <f>SUM($AK58:AM58)/E$57</f>
        <v>347.14210632452847</v>
      </c>
      <c r="F58" s="38">
        <f>SUM($AK58:AN58)/F$57</f>
        <v>354.53157974339638</v>
      </c>
      <c r="G58" s="38">
        <f>SUM($AK58:AO58)/G$57</f>
        <v>351.11526379471712</v>
      </c>
      <c r="H58" s="38">
        <f>SUM($AK58:AP58)/H$57</f>
        <v>342.29605316226429</v>
      </c>
      <c r="I58" s="38">
        <f>SUM($AK58:AQ58)/I$57</f>
        <v>332.40375985336942</v>
      </c>
      <c r="J58" s="38">
        <f>SUM($AK58:AR58)/J$57</f>
        <v>321.84078987169823</v>
      </c>
      <c r="K58" s="38">
        <f>SUM($AK58:AS58)/K$57</f>
        <v>317.75847988595399</v>
      </c>
      <c r="L58" s="38">
        <f>SUM($AK58:AT58)/L$57</f>
        <v>318.21263189735862</v>
      </c>
      <c r="M58" s="38">
        <f>SUM($AK58:AU58)/M$57</f>
        <v>320.22602899759875</v>
      </c>
      <c r="N58" s="38">
        <f>SUM($AK58:AV58)/N$57</f>
        <v>323.40885991446549</v>
      </c>
      <c r="O58" s="38">
        <f>SUM($AK58:AW58)/O$57</f>
        <v>327.49125530566045</v>
      </c>
      <c r="P58" s="38">
        <f>SUM($AK58:AX58)/P$57</f>
        <v>332.2804513552561</v>
      </c>
      <c r="Q58" s="38">
        <f>SUM($AK58:AY58)/Q$57</f>
        <v>337.6350879315724</v>
      </c>
      <c r="R58" s="38">
        <f>SUM($AK58:AZ58)/R$57</f>
        <v>342.8466449358491</v>
      </c>
      <c r="S58" s="38">
        <f>SUM($AK58:BA58)/S$57</f>
        <v>347.94037170432853</v>
      </c>
      <c r="T58" s="38">
        <f>SUM($AK58:BB58)/T$57</f>
        <v>352.93590660964361</v>
      </c>
      <c r="U58" s="38">
        <f>SUM($AK58:BC58)/U$57</f>
        <v>357.84875363018864</v>
      </c>
      <c r="V58" s="38">
        <f>SUM($AK58:BD58)/V$57</f>
        <v>362.69131594867923</v>
      </c>
      <c r="W58" s="38">
        <f>SUM($AK58:BE58)/W$57</f>
        <v>366.61172947493259</v>
      </c>
      <c r="X58" s="38">
        <f>SUM($AK58:BF58)/X$57</f>
        <v>369.73574177152659</v>
      </c>
      <c r="Y58" s="38">
        <f>SUM($AK58:BG58)/Y$57</f>
        <v>372.16723125972106</v>
      </c>
      <c r="Z58" s="38">
        <f>SUM($AK58:BH58)/Z$57</f>
        <v>373.99276329056602</v>
      </c>
      <c r="AA58" s="38">
        <f>SUM($AK58:BI58)/AA$57</f>
        <v>375.28505275894332</v>
      </c>
      <c r="AB58" s="38">
        <f>SUM($AK58:BJ58)/AB$57</f>
        <v>376.95716611436859</v>
      </c>
      <c r="AC58" s="38">
        <f>SUM($AK58:BK58)/AC$57</f>
        <v>378.9669007027253</v>
      </c>
      <c r="AD58" s="38">
        <f>SUM($AK58:BL58)/AD$57</f>
        <v>381.27808282048511</v>
      </c>
      <c r="AE58" s="38">
        <f>SUM($AK58:BM58)/AE$57</f>
        <v>383.85952824046836</v>
      </c>
      <c r="AF58" s="38">
        <f>SUM($AK58:BN58)/AF$57</f>
        <v>386.68421063245279</v>
      </c>
      <c r="AJ58" s="39" t="s">
        <v>78</v>
      </c>
      <c r="AK58" s="38">
        <v>322.50158758958537</v>
      </c>
      <c r="AL58" s="38">
        <v>353.71648758933333</v>
      </c>
      <c r="AM58" s="38">
        <v>365.20824379466666</v>
      </c>
      <c r="AN58" s="38">
        <v>376.7</v>
      </c>
      <c r="AO58" s="38">
        <v>337.45</v>
      </c>
      <c r="AP58" s="38">
        <v>298.20000000000005</v>
      </c>
      <c r="AQ58" s="38">
        <v>273.05000000000007</v>
      </c>
      <c r="AR58" s="38">
        <v>247.90000000000003</v>
      </c>
      <c r="AS58" s="38">
        <v>285.10000000000002</v>
      </c>
      <c r="AT58" s="38">
        <v>322.30000000000007</v>
      </c>
      <c r="AU58" s="38">
        <v>340.36000000000007</v>
      </c>
      <c r="AV58" s="38">
        <v>358.42000000000007</v>
      </c>
      <c r="AW58" s="38">
        <v>376.48</v>
      </c>
      <c r="AX58" s="38">
        <v>394.54000000000008</v>
      </c>
      <c r="AY58" s="38">
        <v>412.6</v>
      </c>
      <c r="AZ58" s="38">
        <v>421.02</v>
      </c>
      <c r="BA58" s="38">
        <v>429.44</v>
      </c>
      <c r="BB58" s="38">
        <v>437.86</v>
      </c>
      <c r="BC58" s="38">
        <v>446.28</v>
      </c>
      <c r="BD58" s="38">
        <v>454.7</v>
      </c>
      <c r="BE58" s="38">
        <v>445.02</v>
      </c>
      <c r="BF58" s="38">
        <v>435.34000000000003</v>
      </c>
      <c r="BG58" s="38">
        <v>425.66</v>
      </c>
      <c r="BH58" s="38">
        <v>415.98</v>
      </c>
      <c r="BI58" s="38">
        <v>406.3</v>
      </c>
      <c r="BJ58" s="38">
        <v>418.76000000000005</v>
      </c>
      <c r="BK58" s="38">
        <v>431.22</v>
      </c>
      <c r="BL58" s="38">
        <v>443.68</v>
      </c>
      <c r="BM58" s="38">
        <v>456.14</v>
      </c>
      <c r="BN58" s="38">
        <v>468.6</v>
      </c>
    </row>
    <row r="59" spans="2:66" x14ac:dyDescent="0.35">
      <c r="B59" s="39" t="s">
        <v>79</v>
      </c>
      <c r="C59" s="38">
        <v>450.60555202757865</v>
      </c>
      <c r="D59" s="38">
        <f>SUM($AK59:AL59)/D$57</f>
        <v>469.5330825657893</v>
      </c>
      <c r="E59" s="38">
        <f>SUM($AK59:AM59)/E$57</f>
        <v>473.38215722785952</v>
      </c>
      <c r="F59" s="38">
        <f>SUM($AK59:AN59)/F$57</f>
        <v>473.46161792089464</v>
      </c>
      <c r="G59" s="38">
        <f>SUM($AK59:AO59)/G$57</f>
        <v>467.36929433671577</v>
      </c>
      <c r="H59" s="38">
        <f>SUM($AK59:AP59)/H$57</f>
        <v>458.19107861392985</v>
      </c>
      <c r="I59" s="38">
        <f>SUM($AK59:AQ59)/I$57</f>
        <v>446.50663881193987</v>
      </c>
      <c r="J59" s="38">
        <f>SUM($AK59:AR59)/J$57</f>
        <v>433.25580896044738</v>
      </c>
      <c r="K59" s="38">
        <f>SUM($AK59:AS59)/K$57</f>
        <v>421.73294129817549</v>
      </c>
      <c r="L59" s="38">
        <f>SUM($AK59:AT59)/L$57</f>
        <v>411.41964716835793</v>
      </c>
      <c r="M59" s="38">
        <f>SUM($AK59:AU59)/M$57</f>
        <v>402.79422469850721</v>
      </c>
      <c r="N59" s="38">
        <f>SUM($AK59:AV59)/N$57</f>
        <v>395.43470597363165</v>
      </c>
      <c r="O59" s="38">
        <f>SUM($AK59:AW59)/O$57</f>
        <v>389.04895936027538</v>
      </c>
      <c r="P59" s="38">
        <f>SUM($AK59:AX59)/P$57</f>
        <v>383.42831940596994</v>
      </c>
      <c r="Q59" s="38">
        <f>SUM($AK59:AY59)/Q$57</f>
        <v>378.41976477890529</v>
      </c>
      <c r="R59" s="38">
        <f>SUM($AK59:AZ59)/R$57</f>
        <v>373.87352948022374</v>
      </c>
      <c r="S59" s="38">
        <f>SUM($AK59:BA59)/S$57</f>
        <v>369.70802774609297</v>
      </c>
      <c r="T59" s="38">
        <f>SUM($AK59:BB59)/T$57</f>
        <v>365.85980398242111</v>
      </c>
      <c r="U59" s="38">
        <f>SUM($AK59:BC59)/U$57</f>
        <v>362.27876166755681</v>
      </c>
      <c r="V59" s="38">
        <f>SUM($AK59:BD59)/V$57</f>
        <v>358.92482358417897</v>
      </c>
      <c r="W59" s="38">
        <f>SUM($AK59:BE59)/W$57</f>
        <v>355.48649865159905</v>
      </c>
      <c r="X59" s="38">
        <f>SUM($AK59:BF59)/X$57</f>
        <v>351.97529416743544</v>
      </c>
      <c r="Y59" s="38">
        <f>SUM($AK59:BG59)/Y$57</f>
        <v>348.40071616015564</v>
      </c>
      <c r="Z59" s="38">
        <f>SUM($AK59:BH59)/Z$57</f>
        <v>344.7706863201492</v>
      </c>
      <c r="AA59" s="38">
        <f>SUM($AK59:BI59)/AA$57</f>
        <v>341.09185886734321</v>
      </c>
      <c r="AB59" s="38">
        <f>SUM($AK59:BJ59)/AB$57</f>
        <v>339.36294121859919</v>
      </c>
      <c r="AC59" s="38">
        <f>SUM($AK59:BK59)/AC$57</f>
        <v>339.3672767290214</v>
      </c>
      <c r="AD59" s="38">
        <f>SUM($AK59:BL59)/AD$57</f>
        <v>340.91915970298493</v>
      </c>
      <c r="AE59" s="38">
        <f>SUM($AK59:BM59)/AE$57</f>
        <v>343.85849902357165</v>
      </c>
      <c r="AF59" s="38">
        <f>SUM($AK59:BN59)/AF$57</f>
        <v>348.04654905611926</v>
      </c>
      <c r="AJ59" s="39" t="s">
        <v>79</v>
      </c>
      <c r="AK59" s="38">
        <v>450.60555202757865</v>
      </c>
      <c r="AL59" s="38">
        <v>488.46061310399995</v>
      </c>
      <c r="AM59" s="38">
        <v>481.08030655199997</v>
      </c>
      <c r="AN59" s="38">
        <v>473.7</v>
      </c>
      <c r="AO59" s="38">
        <v>443</v>
      </c>
      <c r="AP59" s="38">
        <v>412.29999999999995</v>
      </c>
      <c r="AQ59" s="38">
        <v>376.4</v>
      </c>
      <c r="AR59" s="38">
        <v>340.5</v>
      </c>
      <c r="AS59" s="38">
        <v>329.55</v>
      </c>
      <c r="AT59" s="38">
        <v>318.60000000000008</v>
      </c>
      <c r="AU59" s="38">
        <v>316.54000000000008</v>
      </c>
      <c r="AV59" s="38">
        <v>314.48000000000008</v>
      </c>
      <c r="AW59" s="38">
        <v>312.42000000000007</v>
      </c>
      <c r="AX59" s="38">
        <v>310.36000000000007</v>
      </c>
      <c r="AY59" s="38">
        <v>308.30000000000007</v>
      </c>
      <c r="AZ59" s="38">
        <v>305.68000000000006</v>
      </c>
      <c r="BA59" s="38">
        <v>303.06</v>
      </c>
      <c r="BB59" s="38">
        <v>300.44</v>
      </c>
      <c r="BC59" s="38">
        <v>297.82</v>
      </c>
      <c r="BD59" s="38">
        <v>295.2</v>
      </c>
      <c r="BE59" s="38">
        <v>286.72000000000003</v>
      </c>
      <c r="BF59" s="38">
        <v>278.24</v>
      </c>
      <c r="BG59" s="38">
        <v>269.76000000000005</v>
      </c>
      <c r="BH59" s="38">
        <v>261.28000000000003</v>
      </c>
      <c r="BI59" s="38">
        <v>252.8000000000001</v>
      </c>
      <c r="BJ59" s="38">
        <v>296.1400000000001</v>
      </c>
      <c r="BK59" s="38">
        <v>339.48</v>
      </c>
      <c r="BL59" s="38">
        <v>382.82000000000005</v>
      </c>
      <c r="BM59" s="38">
        <v>426.15999999999997</v>
      </c>
      <c r="BN59" s="38">
        <v>469.5</v>
      </c>
    </row>
    <row r="60" spans="2:66" x14ac:dyDescent="0.35">
      <c r="B60" s="39" t="s">
        <v>80</v>
      </c>
      <c r="C60" s="38">
        <v>338.45459493785722</v>
      </c>
      <c r="D60" s="38">
        <f>SUM($AK60:AL60)/D$57</f>
        <v>335.00831901292861</v>
      </c>
      <c r="E60" s="38">
        <f>SUM($AK60:AM60)/E$57</f>
        <v>334.36588652328572</v>
      </c>
      <c r="F60" s="38">
        <f>SUM($AK60:AN60)/F$57</f>
        <v>334.42441489246431</v>
      </c>
      <c r="G60" s="38">
        <f>SUM($AK60:AO60)/G$57</f>
        <v>320.43953191397145</v>
      </c>
      <c r="H60" s="38">
        <f>SUM($AK60:AP60)/H$57</f>
        <v>299.43294326164289</v>
      </c>
      <c r="I60" s="38">
        <f>SUM($AK60:AQ60)/I$57</f>
        <v>279.99966565283677</v>
      </c>
      <c r="J60" s="38">
        <f>SUM($AK60:AR60)/J$57</f>
        <v>261.54970744623216</v>
      </c>
      <c r="K60" s="38">
        <f>SUM($AK60:AS60)/K$57</f>
        <v>246.17196217442859</v>
      </c>
      <c r="L60" s="38">
        <f>SUM($AK60:AT60)/L$57</f>
        <v>232.94476595698575</v>
      </c>
      <c r="M60" s="38">
        <f>SUM($AK60:AU60)/M$57</f>
        <v>223.08251450635069</v>
      </c>
      <c r="N60" s="38">
        <f>SUM($AK60:AV60)/N$57</f>
        <v>215.74397163082145</v>
      </c>
      <c r="O60" s="38">
        <f>SUM($AK60:AW60)/O$57</f>
        <v>210.34674304383518</v>
      </c>
      <c r="P60" s="38">
        <f>SUM($AK60:AX60)/P$57</f>
        <v>206.47483282641838</v>
      </c>
      <c r="Q60" s="38">
        <f>SUM($AK60:AY60)/Q$57</f>
        <v>203.82317730465715</v>
      </c>
      <c r="R60" s="38">
        <f>SUM($AK60:AZ60)/R$57</f>
        <v>202.12922872311606</v>
      </c>
      <c r="S60" s="38">
        <f>SUM($AK60:BA60)/S$57</f>
        <v>201.22397997469744</v>
      </c>
      <c r="T60" s="38">
        <f>SUM($AK60:BB60)/T$57</f>
        <v>200.97598108721428</v>
      </c>
      <c r="U60" s="38">
        <f>SUM($AK60:BC60)/U$57</f>
        <v>201.2814557668346</v>
      </c>
      <c r="V60" s="38">
        <f>SUM($AK60:BD60)/V$57</f>
        <v>202.05738297849285</v>
      </c>
      <c r="W60" s="38">
        <f>SUM($AK60:BE60)/W$57</f>
        <v>202.80607902713606</v>
      </c>
      <c r="X60" s="38">
        <f>SUM($AK60:BF60)/X$57</f>
        <v>203.53125725317534</v>
      </c>
      <c r="Y60" s="38">
        <f>SUM($AK60:BG60)/Y$57</f>
        <v>204.23598519868946</v>
      </c>
      <c r="Z60" s="38">
        <f>SUM($AK60:BH60)/Z$57</f>
        <v>204.92281914874408</v>
      </c>
      <c r="AA60" s="38">
        <f>SUM($AK60:BI60)/AA$57</f>
        <v>205.5939063827943</v>
      </c>
      <c r="AB60" s="38">
        <f>SUM($AK60:BJ60)/AB$57</f>
        <v>207.74644844499454</v>
      </c>
      <c r="AC60" s="38">
        <f>SUM($AK60:BK60)/AC$57</f>
        <v>211.21583924332808</v>
      </c>
      <c r="AD60" s="38">
        <f>SUM($AK60:BL60)/AD$57</f>
        <v>215.86098784178063</v>
      </c>
      <c r="AE60" s="38">
        <f>SUM($AK60:BM60)/AE$57</f>
        <v>221.56026412309856</v>
      </c>
      <c r="AF60" s="38">
        <f>SUM($AK60:BN60)/AF$57</f>
        <v>228.20825531899527</v>
      </c>
      <c r="AJ60" s="39" t="s">
        <v>80</v>
      </c>
      <c r="AK60" s="38">
        <v>338.45459493785722</v>
      </c>
      <c r="AL60" s="38">
        <v>331.562043088</v>
      </c>
      <c r="AM60" s="38">
        <v>333.08102154400001</v>
      </c>
      <c r="AN60" s="38">
        <v>334.6</v>
      </c>
      <c r="AO60" s="38">
        <v>264.5</v>
      </c>
      <c r="AP60" s="38">
        <v>194.4</v>
      </c>
      <c r="AQ60" s="38">
        <v>163.4</v>
      </c>
      <c r="AR60" s="38">
        <v>132.39999999999998</v>
      </c>
      <c r="AS60" s="38">
        <v>123.15</v>
      </c>
      <c r="AT60" s="38">
        <v>113.90000000000005</v>
      </c>
      <c r="AU60" s="38">
        <v>124.46000000000004</v>
      </c>
      <c r="AV60" s="38">
        <v>135.02000000000004</v>
      </c>
      <c r="AW60" s="38">
        <v>145.58000000000001</v>
      </c>
      <c r="AX60" s="38">
        <v>156.13999999999999</v>
      </c>
      <c r="AY60" s="38">
        <v>166.7</v>
      </c>
      <c r="AZ60" s="38">
        <v>176.72</v>
      </c>
      <c r="BA60" s="38">
        <v>186.74</v>
      </c>
      <c r="BB60" s="38">
        <v>196.76</v>
      </c>
      <c r="BC60" s="38">
        <v>206.78</v>
      </c>
      <c r="BD60" s="38">
        <v>216.8</v>
      </c>
      <c r="BE60" s="38">
        <v>217.78</v>
      </c>
      <c r="BF60" s="38">
        <v>218.76000000000002</v>
      </c>
      <c r="BG60" s="38">
        <v>219.74</v>
      </c>
      <c r="BH60" s="38">
        <v>220.72</v>
      </c>
      <c r="BI60" s="38">
        <v>221.70000000000007</v>
      </c>
      <c r="BJ60" s="38">
        <v>261.56000000000006</v>
      </c>
      <c r="BK60" s="38">
        <v>301.42</v>
      </c>
      <c r="BL60" s="38">
        <v>341.28</v>
      </c>
      <c r="BM60" s="38">
        <v>381.14</v>
      </c>
      <c r="BN60" s="38">
        <v>420.99999999999994</v>
      </c>
    </row>
    <row r="61" spans="2:66" x14ac:dyDescent="0.35">
      <c r="B61" s="39" t="s">
        <v>4</v>
      </c>
      <c r="C61" s="38">
        <v>181.97314705615531</v>
      </c>
      <c r="D61" s="38">
        <f>SUM($AK61:AL61)/D$57</f>
        <v>198.33613620807768</v>
      </c>
      <c r="E61" s="38">
        <f>SUM($AK61:AM61)/E$57</f>
        <v>202.70727836538512</v>
      </c>
      <c r="F61" s="38">
        <f>SUM($AK61:AN61)/F$57</f>
        <v>204.08045877403885</v>
      </c>
      <c r="G61" s="38">
        <f>SUM($AK61:AO61)/G$57</f>
        <v>196.03436701923107</v>
      </c>
      <c r="H61" s="38">
        <f>SUM($AK61:AP61)/H$57</f>
        <v>183.27863918269259</v>
      </c>
      <c r="I61" s="38">
        <f>SUM($AK61:AQ61)/I$57</f>
        <v>170.16026215659366</v>
      </c>
      <c r="J61" s="38">
        <f>SUM($AK61:AR61)/J$57</f>
        <v>156.81522938701946</v>
      </c>
      <c r="K61" s="38">
        <f>SUM($AK61:AS61)/K$57</f>
        <v>145.13575945512841</v>
      </c>
      <c r="L61" s="38">
        <f>SUM($AK61:AT61)/L$57</f>
        <v>134.62218350961558</v>
      </c>
      <c r="M61" s="38">
        <f>SUM($AK61:AU61)/M$57</f>
        <v>126.06743955419597</v>
      </c>
      <c r="N61" s="38">
        <f>SUM($AK61:AV61)/N$57</f>
        <v>118.98181959134631</v>
      </c>
      <c r="O61" s="38">
        <f>SUM($AK61:AW61)/O$57</f>
        <v>113.02629500739658</v>
      </c>
      <c r="P61" s="38">
        <f>SUM($AK61:AX61)/P$57</f>
        <v>107.95870250686825</v>
      </c>
      <c r="Q61" s="38">
        <f>SUM($AK61:AY61)/Q$57</f>
        <v>103.60145567307703</v>
      </c>
      <c r="R61" s="38">
        <f>SUM($AK61:AZ61)/R$57</f>
        <v>99.517614693509714</v>
      </c>
      <c r="S61" s="38">
        <f>SUM($AK61:BA61)/S$57</f>
        <v>95.658931476244447</v>
      </c>
      <c r="T61" s="38">
        <f>SUM($AK61:BB61)/T$57</f>
        <v>91.987879727564192</v>
      </c>
      <c r="U61" s="38">
        <f>SUM($AK61:BC61)/U$57</f>
        <v>88.474833426113449</v>
      </c>
      <c r="V61" s="38">
        <f>SUM($AK61:BD61)/V$57</f>
        <v>85.096091754807773</v>
      </c>
      <c r="W61" s="38">
        <f>SUM($AK61:BE61)/W$57</f>
        <v>81.921039766483602</v>
      </c>
      <c r="X61" s="38">
        <f>SUM($AK61:BF61)/X$57</f>
        <v>78.921901595279806</v>
      </c>
      <c r="Y61" s="38">
        <f>SUM($AK61:BG61)/Y$57</f>
        <v>76.075731960702427</v>
      </c>
      <c r="Z61" s="38">
        <f>SUM($AK61:BH61)/Z$57</f>
        <v>73.363409795673149</v>
      </c>
      <c r="AA61" s="38">
        <f>SUM($AK61:BI61)/AA$57</f>
        <v>70.768873403846229</v>
      </c>
      <c r="AB61" s="38">
        <f>SUM($AK61:BJ61)/AB$57</f>
        <v>68.308532119082912</v>
      </c>
      <c r="AC61" s="38">
        <f>SUM($AK61:BK61)/AC$57</f>
        <v>65.967475373931691</v>
      </c>
      <c r="AD61" s="38">
        <f>SUM($AK61:BL61)/AD$57</f>
        <v>63.732922682005558</v>
      </c>
      <c r="AE61" s="38">
        <f>SUM($AK61:BM61)/AE$57</f>
        <v>61.593856382626058</v>
      </c>
      <c r="AF61" s="38">
        <f>SUM($AK61:BN61)/AF$57</f>
        <v>59.540727836538522</v>
      </c>
      <c r="AJ61" s="39" t="s">
        <v>4</v>
      </c>
      <c r="AK61" s="38">
        <v>181.97314705615531</v>
      </c>
      <c r="AL61" s="38">
        <v>214.69912536000001</v>
      </c>
      <c r="AM61" s="38">
        <v>211.44956268000001</v>
      </c>
      <c r="AN61" s="38">
        <v>208.20000000000002</v>
      </c>
      <c r="AO61" s="38">
        <v>163.85</v>
      </c>
      <c r="AP61" s="38">
        <v>119.50000000000003</v>
      </c>
      <c r="AQ61" s="38">
        <v>91.450000000000017</v>
      </c>
      <c r="AR61" s="38">
        <v>63.4</v>
      </c>
      <c r="AS61" s="38">
        <v>51.7</v>
      </c>
      <c r="AT61" s="38">
        <v>40</v>
      </c>
      <c r="AU61" s="38">
        <v>40.519999999999996</v>
      </c>
      <c r="AV61" s="38">
        <v>41.04</v>
      </c>
      <c r="AW61" s="38">
        <v>41.559999999999995</v>
      </c>
      <c r="AX61" s="38">
        <v>42.08</v>
      </c>
      <c r="AY61" s="38">
        <v>42.599999999999994</v>
      </c>
      <c r="AZ61" s="38">
        <v>38.259999999999991</v>
      </c>
      <c r="BA61" s="38">
        <v>33.919999999999995</v>
      </c>
      <c r="BB61" s="38">
        <v>29.58</v>
      </c>
      <c r="BC61" s="38">
        <v>25.240000000000002</v>
      </c>
      <c r="BD61" s="38">
        <v>20.900000000000002</v>
      </c>
      <c r="BE61" s="38">
        <v>18.420000000000002</v>
      </c>
      <c r="BF61" s="38">
        <v>15.940000000000003</v>
      </c>
      <c r="BG61" s="38">
        <v>13.460000000000003</v>
      </c>
      <c r="BH61" s="38">
        <v>10.980000000000002</v>
      </c>
      <c r="BI61" s="38">
        <v>8.5000000000000018</v>
      </c>
      <c r="BJ61" s="38">
        <v>6.8000000000000016</v>
      </c>
      <c r="BK61" s="38">
        <v>5.1000000000000014</v>
      </c>
      <c r="BL61" s="38">
        <v>3.4000000000000004</v>
      </c>
      <c r="BM61" s="38">
        <v>1.6999999999999993</v>
      </c>
      <c r="BN61" s="38">
        <v>0</v>
      </c>
    </row>
    <row r="62" spans="2:66" x14ac:dyDescent="0.35">
      <c r="B62" s="39" t="s">
        <v>81</v>
      </c>
      <c r="C62" s="38">
        <v>491.8416039190783</v>
      </c>
      <c r="D62" s="38">
        <f>SUM($AK62:AL62)/D$57</f>
        <v>496.27010128220581</v>
      </c>
      <c r="E62" s="38">
        <f>SUM($AK62:AM62)/E$57</f>
        <v>479.49650062902612</v>
      </c>
      <c r="F62" s="38">
        <f>SUM($AK62:AN62)/F$57</f>
        <v>457.42237547176961</v>
      </c>
      <c r="G62" s="38">
        <f>SUM($AK62:AO62)/G$57</f>
        <v>435.77790037741568</v>
      </c>
      <c r="H62" s="38">
        <f>SUM($AK62:AP62)/H$57</f>
        <v>414.34825031451305</v>
      </c>
      <c r="I62" s="38">
        <f>SUM($AK62:AQ62)/I$57</f>
        <v>392.18421455529688</v>
      </c>
      <c r="J62" s="38">
        <f>SUM($AK62:AR62)/J$57</f>
        <v>369.56118773588474</v>
      </c>
      <c r="K62" s="38">
        <f>SUM($AK62:AS62)/K$57</f>
        <v>348.41550020967532</v>
      </c>
      <c r="L62" s="38">
        <f>SUM($AK62:AT62)/L$57</f>
        <v>328.3039501887078</v>
      </c>
      <c r="M62" s="38">
        <f>SUM($AK62:AU62)/M$57</f>
        <v>311.60359108064347</v>
      </c>
      <c r="N62" s="38">
        <f>SUM($AK62:AV62)/N$57</f>
        <v>297.46162515725649</v>
      </c>
      <c r="O62" s="38">
        <f>SUM($AK62:AW62)/O$57</f>
        <v>285.28765399131368</v>
      </c>
      <c r="P62" s="38">
        <f>SUM($AK62:AX62)/P$57</f>
        <v>274.65996442050556</v>
      </c>
      <c r="Q62" s="38">
        <f>SUM($AK62:AY62)/Q$57</f>
        <v>265.26930012580522</v>
      </c>
      <c r="R62" s="38">
        <f>SUM($AK62:AZ62)/R$57</f>
        <v>257.19496886794241</v>
      </c>
      <c r="S62" s="38">
        <f>SUM($AK62:BA62)/S$57</f>
        <v>250.20467658159282</v>
      </c>
      <c r="T62" s="38">
        <f>SUM($AK62:BB62)/T$57</f>
        <v>244.11775010483768</v>
      </c>
      <c r="U62" s="38">
        <f>SUM($AK62:BC62)/U$57</f>
        <v>238.79155273089887</v>
      </c>
      <c r="V62" s="38">
        <f>SUM($AK62:BD62)/V$57</f>
        <v>234.11197509435391</v>
      </c>
      <c r="W62" s="38">
        <f>SUM($AK62:BE62)/W$57</f>
        <v>229.83997628033705</v>
      </c>
      <c r="X62" s="38">
        <f>SUM($AK62:BF62)/X$57</f>
        <v>225.91997735850356</v>
      </c>
      <c r="Y62" s="38">
        <f>SUM($AK62:BG62)/Y$57</f>
        <v>222.30606529943819</v>
      </c>
      <c r="Z62" s="38">
        <f>SUM($AK62:BH62)/Z$57</f>
        <v>218.95997924529493</v>
      </c>
      <c r="AA62" s="38">
        <f>SUM($AK62:BI62)/AA$57</f>
        <v>215.84958007548315</v>
      </c>
      <c r="AB62" s="38">
        <f>SUM($AK62:BJ62)/AB$57</f>
        <v>214.56151930334914</v>
      </c>
      <c r="AC62" s="38">
        <f>SUM($AK62:BK62)/AC$57</f>
        <v>214.8933148847066</v>
      </c>
      <c r="AD62" s="38">
        <f>SUM($AK62:BL62)/AD$57</f>
        <v>216.67141078168137</v>
      </c>
      <c r="AE62" s="38">
        <f>SUM($AK62:BM62)/AE$57</f>
        <v>219.7461897202441</v>
      </c>
      <c r="AF62" s="38">
        <f>SUM($AK62:BN62)/AF$57</f>
        <v>223.98798339623596</v>
      </c>
      <c r="AJ62" s="39" t="s">
        <v>81</v>
      </c>
      <c r="AK62" s="38">
        <v>491.8416039190783</v>
      </c>
      <c r="AL62" s="38">
        <v>500.69859864533339</v>
      </c>
      <c r="AM62" s="38">
        <v>445.94929932266666</v>
      </c>
      <c r="AN62" s="38">
        <v>391.2</v>
      </c>
      <c r="AO62" s="38">
        <v>349.2</v>
      </c>
      <c r="AP62" s="38">
        <v>307.2</v>
      </c>
      <c r="AQ62" s="38">
        <v>259.2</v>
      </c>
      <c r="AR62" s="38">
        <v>211.2</v>
      </c>
      <c r="AS62" s="38">
        <v>179.25</v>
      </c>
      <c r="AT62" s="38">
        <v>147.30000000000001</v>
      </c>
      <c r="AU62" s="38">
        <v>144.6</v>
      </c>
      <c r="AV62" s="38">
        <v>141.9</v>
      </c>
      <c r="AW62" s="38">
        <v>139.19999999999999</v>
      </c>
      <c r="AX62" s="38">
        <v>136.5</v>
      </c>
      <c r="AY62" s="38">
        <v>133.80000000000001</v>
      </c>
      <c r="AZ62" s="38">
        <v>136.08000000000001</v>
      </c>
      <c r="BA62" s="38">
        <v>138.35999999999999</v>
      </c>
      <c r="BB62" s="38">
        <v>140.63999999999999</v>
      </c>
      <c r="BC62" s="38">
        <v>142.91999999999999</v>
      </c>
      <c r="BD62" s="38">
        <v>145.19999999999999</v>
      </c>
      <c r="BE62" s="38">
        <v>144.4</v>
      </c>
      <c r="BF62" s="38">
        <v>143.6</v>
      </c>
      <c r="BG62" s="38">
        <v>142.80000000000001</v>
      </c>
      <c r="BH62" s="38">
        <v>142</v>
      </c>
      <c r="BI62" s="38">
        <v>141.19999999999999</v>
      </c>
      <c r="BJ62" s="38">
        <v>182.35999999999999</v>
      </c>
      <c r="BK62" s="38">
        <v>223.51999999999998</v>
      </c>
      <c r="BL62" s="38">
        <v>264.67999999999995</v>
      </c>
      <c r="BM62" s="38">
        <v>305.83999999999997</v>
      </c>
      <c r="BN62" s="38">
        <v>347</v>
      </c>
    </row>
    <row r="63" spans="2:66" x14ac:dyDescent="0.35">
      <c r="B63" s="39" t="s">
        <v>82</v>
      </c>
      <c r="C63" s="38">
        <v>244.17490701260999</v>
      </c>
      <c r="D63" s="38">
        <f>SUM($AK63:AL63)/D$57</f>
        <v>264.02763022097167</v>
      </c>
      <c r="E63" s="38">
        <f>SUM($AK63:AM63)/E$57</f>
        <v>286.93181238553666</v>
      </c>
      <c r="F63" s="38">
        <f>SUM($AK63:AN63)/F$57</f>
        <v>310.59885928915253</v>
      </c>
      <c r="G63" s="38">
        <f>SUM($AK63:AO63)/G$57</f>
        <v>321.46908743132201</v>
      </c>
      <c r="H63" s="38">
        <f>SUM($AK63:AP63)/H$57</f>
        <v>325.94090619276835</v>
      </c>
      <c r="I63" s="38">
        <f>SUM($AK63:AQ63)/I$57</f>
        <v>327.04220530808715</v>
      </c>
      <c r="J63" s="38">
        <f>SUM($AK63:AR63)/J$57</f>
        <v>326.03692964457628</v>
      </c>
      <c r="K63" s="38">
        <f>SUM($AK63:AS63)/K$57</f>
        <v>324.99393746184558</v>
      </c>
      <c r="L63" s="38">
        <f>SUM($AK63:AT63)/L$57</f>
        <v>323.924543715661</v>
      </c>
      <c r="M63" s="38">
        <f>SUM($AK63:AU63)/M$57</f>
        <v>323.14594883241909</v>
      </c>
      <c r="N63" s="38">
        <f>SUM($AK63:AV63)/N$57</f>
        <v>322.58545309638419</v>
      </c>
      <c r="O63" s="38">
        <f>SUM($AK63:AW63)/O$57</f>
        <v>322.19272593512386</v>
      </c>
      <c r="P63" s="38">
        <f>SUM($AK63:AX63)/P$57</f>
        <v>321.93181693975788</v>
      </c>
      <c r="Q63" s="38">
        <f>SUM($AK63:AY63)/Q$57</f>
        <v>321.7763624771074</v>
      </c>
      <c r="R63" s="38">
        <f>SUM($AK63:AZ63)/R$57</f>
        <v>321.53658982228819</v>
      </c>
      <c r="S63" s="38">
        <f>SUM($AK63:BA63)/S$57</f>
        <v>321.22737865627124</v>
      </c>
      <c r="T63" s="38">
        <f>SUM($AK63:BB63)/T$57</f>
        <v>320.86030206425613</v>
      </c>
      <c r="U63" s="38">
        <f>SUM($AK63:BC63)/U$57</f>
        <v>320.44449669245319</v>
      </c>
      <c r="V63" s="38">
        <f>SUM($AK63:BD63)/V$57</f>
        <v>319.98727185783054</v>
      </c>
      <c r="W63" s="38">
        <f>SUM($AK63:BE63)/W$57</f>
        <v>319.40406843602909</v>
      </c>
      <c r="X63" s="38">
        <f>SUM($AK63:BF63)/X$57</f>
        <v>318.7120653253005</v>
      </c>
      <c r="Y63" s="38">
        <f>SUM($AK63:BG63)/Y$57</f>
        <v>317.92545378941787</v>
      </c>
      <c r="Z63" s="38">
        <f>SUM($AK63:BH63)/Z$57</f>
        <v>317.05605988152547</v>
      </c>
      <c r="AA63" s="38">
        <f>SUM($AK63:BI63)/AA$57</f>
        <v>316.11381748626445</v>
      </c>
      <c r="AB63" s="38">
        <f>SUM($AK63:BJ63)/AB$57</f>
        <v>315.21328604448507</v>
      </c>
      <c r="AC63" s="38">
        <f>SUM($AK63:BK63)/AC$57</f>
        <v>314.34983100580041</v>
      </c>
      <c r="AD63" s="38">
        <f>SUM($AK63:BL63)/AD$57</f>
        <v>313.51947989845041</v>
      </c>
      <c r="AE63" s="38">
        <f>SUM($AK63:BM63)/AE$57</f>
        <v>312.7188081778142</v>
      </c>
      <c r="AF63" s="38">
        <f>SUM($AK63:BN63)/AF$57</f>
        <v>311.9448479052204</v>
      </c>
      <c r="AJ63" s="39" t="s">
        <v>82</v>
      </c>
      <c r="AK63" s="38">
        <v>244.17490701260999</v>
      </c>
      <c r="AL63" s="38">
        <v>283.8803534293333</v>
      </c>
      <c r="AM63" s="38">
        <v>332.74017671466663</v>
      </c>
      <c r="AN63" s="38">
        <v>381.6</v>
      </c>
      <c r="AO63" s="38">
        <v>364.95000000000005</v>
      </c>
      <c r="AP63" s="38">
        <v>348.30000000000007</v>
      </c>
      <c r="AQ63" s="38">
        <v>333.65000000000003</v>
      </c>
      <c r="AR63" s="38">
        <v>319</v>
      </c>
      <c r="AS63" s="38">
        <v>316.64999999999998</v>
      </c>
      <c r="AT63" s="38">
        <v>314.29999999999995</v>
      </c>
      <c r="AU63" s="38">
        <v>315.35999999999996</v>
      </c>
      <c r="AV63" s="38">
        <v>316.42</v>
      </c>
      <c r="AW63" s="38">
        <v>317.48</v>
      </c>
      <c r="AX63" s="38">
        <v>318.54000000000002</v>
      </c>
      <c r="AY63" s="38">
        <v>319.60000000000002</v>
      </c>
      <c r="AZ63" s="38">
        <v>317.94000000000005</v>
      </c>
      <c r="BA63" s="38">
        <v>316.28000000000003</v>
      </c>
      <c r="BB63" s="38">
        <v>314.62000000000006</v>
      </c>
      <c r="BC63" s="38">
        <v>312.96000000000004</v>
      </c>
      <c r="BD63" s="38">
        <v>311.29999999999995</v>
      </c>
      <c r="BE63" s="38">
        <v>307.73999999999995</v>
      </c>
      <c r="BF63" s="38">
        <v>304.17999999999995</v>
      </c>
      <c r="BG63" s="38">
        <v>300.61999999999995</v>
      </c>
      <c r="BH63" s="38">
        <v>297.05999999999995</v>
      </c>
      <c r="BI63" s="38">
        <v>293.49999999999994</v>
      </c>
      <c r="BJ63" s="38">
        <v>292.7</v>
      </c>
      <c r="BK63" s="38">
        <v>291.89999999999998</v>
      </c>
      <c r="BL63" s="38">
        <v>291.10000000000002</v>
      </c>
      <c r="BM63" s="38">
        <v>290.3</v>
      </c>
      <c r="BN63" s="38">
        <v>289.5</v>
      </c>
    </row>
    <row r="64" spans="2:66" x14ac:dyDescent="0.35">
      <c r="B64" s="39" t="s">
        <v>83</v>
      </c>
      <c r="C64" s="38">
        <v>317.66533611539506</v>
      </c>
      <c r="D64" s="38">
        <f>SUM($AK64:AL64)/D$57</f>
        <v>361.20069135369749</v>
      </c>
      <c r="E64" s="38">
        <f>SUM($AK64:AM64)/E$57</f>
        <v>379.07313533446495</v>
      </c>
      <c r="F64" s="38">
        <f>SUM($AK64:AN64)/F$57</f>
        <v>390.52985150084874</v>
      </c>
      <c r="G64" s="38">
        <f>SUM($AK64:AO64)/G$57</f>
        <v>393.56388120067902</v>
      </c>
      <c r="H64" s="38">
        <f>SUM($AK64:AP64)/H$57</f>
        <v>392.38656766723244</v>
      </c>
      <c r="I64" s="38">
        <f>SUM($AK64:AQ64)/I$57</f>
        <v>388.0384865719135</v>
      </c>
      <c r="J64" s="38">
        <f>SUM($AK64:AR64)/J$57</f>
        <v>381.70867575042433</v>
      </c>
      <c r="K64" s="38">
        <f>SUM($AK64:AS64)/K$57</f>
        <v>378.00215622259941</v>
      </c>
      <c r="L64" s="38">
        <f>SUM($AK64:AT64)/L$57</f>
        <v>376.13194060033948</v>
      </c>
      <c r="M64" s="38">
        <f>SUM($AK64:AU64)/M$57</f>
        <v>375.2290369093995</v>
      </c>
      <c r="N64" s="38">
        <f>SUM($AK64:AV64)/N$57</f>
        <v>375.0516171669496</v>
      </c>
      <c r="O64" s="38">
        <f>SUM($AK64:AW64)/O$57</f>
        <v>375.43226200026118</v>
      </c>
      <c r="P64" s="38">
        <f>SUM($AK64:AX64)/P$57</f>
        <v>376.25138614309964</v>
      </c>
      <c r="Q64" s="38">
        <f>SUM($AK64:AY64)/Q$57</f>
        <v>377.42129373355965</v>
      </c>
      <c r="R64" s="38">
        <f>SUM($AK64:AZ64)/R$57</f>
        <v>378.81371287521216</v>
      </c>
      <c r="S64" s="38">
        <f>SUM($AK64:BA64)/S$57</f>
        <v>380.38937682372909</v>
      </c>
      <c r="T64" s="38">
        <f>SUM($AK64:BB64)/T$57</f>
        <v>382.11774477796638</v>
      </c>
      <c r="U64" s="38">
        <f>SUM($AK64:BC64)/U$57</f>
        <v>383.97470557912601</v>
      </c>
      <c r="V64" s="38">
        <f>SUM($AK64:BD64)/V$57</f>
        <v>385.94097030016974</v>
      </c>
      <c r="W64" s="38">
        <f>SUM($AK64:BE64)/W$57</f>
        <v>387.69425742873307</v>
      </c>
      <c r="X64" s="38">
        <f>SUM($AK64:BF64)/X$57</f>
        <v>389.26360936379064</v>
      </c>
      <c r="Y64" s="38">
        <f>SUM($AK64:BG64)/Y$57</f>
        <v>390.67301765232151</v>
      </c>
      <c r="Z64" s="38">
        <f>SUM($AK64:BH64)/Z$57</f>
        <v>391.9424752501414</v>
      </c>
      <c r="AA64" s="38">
        <f>SUM($AK64:BI64)/AA$57</f>
        <v>393.08877624013576</v>
      </c>
      <c r="AB64" s="38">
        <f>SUM($AK64:BJ64)/AB$57</f>
        <v>393.50459253859208</v>
      </c>
      <c r="AC64" s="38">
        <f>SUM($AK64:BK64)/AC$57</f>
        <v>393.27108911123685</v>
      </c>
      <c r="AD64" s="38">
        <f>SUM($AK64:BL64)/AD$57</f>
        <v>392.45783592869265</v>
      </c>
      <c r="AE64" s="38">
        <f>SUM($AK64:BM64)/AE$57</f>
        <v>391.12480710356533</v>
      </c>
      <c r="AF64" s="38">
        <f>SUM($AK64:BN64)/AF$57</f>
        <v>389.32398020011317</v>
      </c>
      <c r="AJ64" s="39" t="s">
        <v>83</v>
      </c>
      <c r="AK64" s="38">
        <v>317.66533611539506</v>
      </c>
      <c r="AL64" s="38">
        <v>404.73604659199998</v>
      </c>
      <c r="AM64" s="38">
        <v>414.81802329599998</v>
      </c>
      <c r="AN64" s="38">
        <v>424.9</v>
      </c>
      <c r="AO64" s="38">
        <v>405.7</v>
      </c>
      <c r="AP64" s="38">
        <v>386.5</v>
      </c>
      <c r="AQ64" s="38">
        <v>361.95</v>
      </c>
      <c r="AR64" s="38">
        <v>337.4</v>
      </c>
      <c r="AS64" s="38">
        <v>348.35</v>
      </c>
      <c r="AT64" s="38">
        <v>359.30000000000007</v>
      </c>
      <c r="AU64" s="38">
        <v>366.20000000000005</v>
      </c>
      <c r="AV64" s="38">
        <v>373.10000000000008</v>
      </c>
      <c r="AW64" s="38">
        <v>380.00000000000006</v>
      </c>
      <c r="AX64" s="38">
        <v>386.90000000000003</v>
      </c>
      <c r="AY64" s="38">
        <v>393.8</v>
      </c>
      <c r="AZ64" s="38">
        <v>399.70000000000005</v>
      </c>
      <c r="BA64" s="38">
        <v>405.6</v>
      </c>
      <c r="BB64" s="38">
        <v>411.50000000000006</v>
      </c>
      <c r="BC64" s="38">
        <v>417.40000000000003</v>
      </c>
      <c r="BD64" s="38">
        <v>423.3</v>
      </c>
      <c r="BE64" s="38">
        <v>422.76000000000005</v>
      </c>
      <c r="BF64" s="38">
        <v>422.22</v>
      </c>
      <c r="BG64" s="38">
        <v>421.68000000000006</v>
      </c>
      <c r="BH64" s="38">
        <v>421.14000000000004</v>
      </c>
      <c r="BI64" s="38">
        <v>420.6</v>
      </c>
      <c r="BJ64" s="38">
        <v>403.90000000000003</v>
      </c>
      <c r="BK64" s="38">
        <v>387.20000000000005</v>
      </c>
      <c r="BL64" s="38">
        <v>370.50000000000006</v>
      </c>
      <c r="BM64" s="38">
        <v>353.80000000000007</v>
      </c>
      <c r="BN64" s="38">
        <v>337.1</v>
      </c>
    </row>
    <row r="65" spans="2:66" x14ac:dyDescent="0.35">
      <c r="B65" s="39" t="s">
        <v>84</v>
      </c>
      <c r="C65" s="38">
        <v>365.48670960718493</v>
      </c>
      <c r="D65" s="38">
        <f>SUM($AK65:AL65)/D$57</f>
        <v>357.86870231292585</v>
      </c>
      <c r="E65" s="38">
        <f>SUM($AK65:AM65)/E$57</f>
        <v>345.45425071172832</v>
      </c>
      <c r="F65" s="38">
        <f>SUM($AK65:AN65)/F$57</f>
        <v>331.84068803379625</v>
      </c>
      <c r="G65" s="38">
        <f>SUM($AK65:AO65)/G$57</f>
        <v>317.70255042703701</v>
      </c>
      <c r="H65" s="38">
        <f>SUM($AK65:AP65)/H$57</f>
        <v>303.30212535586418</v>
      </c>
      <c r="I65" s="38">
        <f>SUM($AK65:AQ65)/I$57</f>
        <v>289.13753601931211</v>
      </c>
      <c r="J65" s="38">
        <f>SUM($AK65:AR65)/J$57</f>
        <v>275.12034401689812</v>
      </c>
      <c r="K65" s="38">
        <f>SUM($AK65:AS65)/K$57</f>
        <v>265.62363912613165</v>
      </c>
      <c r="L65" s="38">
        <f>SUM($AK65:AT65)/L$57</f>
        <v>259.29127521351853</v>
      </c>
      <c r="M65" s="38">
        <f>SUM($AK65:AU65)/M$57</f>
        <v>255.03206837592595</v>
      </c>
      <c r="N65" s="38">
        <f>SUM($AK65:AV65)/N$57</f>
        <v>252.32772934459877</v>
      </c>
      <c r="O65" s="38">
        <f>SUM($AK65:AW65)/O$57</f>
        <v>250.81944247193735</v>
      </c>
      <c r="P65" s="38">
        <f>SUM($AK65:AX65)/P$57</f>
        <v>250.25091086679896</v>
      </c>
      <c r="Q65" s="38">
        <f>SUM($AK65:AY65)/Q$57</f>
        <v>250.43418347567905</v>
      </c>
      <c r="R65" s="38">
        <f>SUM($AK65:AZ65)/R$57</f>
        <v>251.2220470084491</v>
      </c>
      <c r="S65" s="38">
        <f>SUM($AK65:BA65)/S$57</f>
        <v>252.50780894912859</v>
      </c>
      <c r="T65" s="38">
        <f>SUM($AK65:BB65)/T$57</f>
        <v>254.20848622973256</v>
      </c>
      <c r="U65" s="38">
        <f>SUM($AK65:BC65)/U$57</f>
        <v>256.25856590185185</v>
      </c>
      <c r="V65" s="38">
        <f>SUM($AK65:BD65)/V$57</f>
        <v>258.60563760675927</v>
      </c>
      <c r="W65" s="38">
        <f>SUM($AK65:BE65)/W$57</f>
        <v>261.10727391119934</v>
      </c>
      <c r="X65" s="38">
        <f>SUM($AK65:BF65)/X$57</f>
        <v>263.74239782432664</v>
      </c>
      <c r="Y65" s="38">
        <f>SUM($AK65:BG65)/Y$57</f>
        <v>266.49359791892113</v>
      </c>
      <c r="Z65" s="38">
        <f>SUM($AK65:BH65)/Z$57</f>
        <v>269.34636467229944</v>
      </c>
      <c r="AA65" s="38">
        <f>SUM($AK65:BI65)/AA$57</f>
        <v>272.28851008540744</v>
      </c>
      <c r="AB65" s="38">
        <f>SUM($AK65:BJ65)/AB$57</f>
        <v>275.98895200519945</v>
      </c>
      <c r="AC65" s="38">
        <f>SUM($AK65:BK65)/AC$57</f>
        <v>280.36343526426617</v>
      </c>
      <c r="AD65" s="38">
        <f>SUM($AK65:BL65)/AD$57</f>
        <v>285.33974114768523</v>
      </c>
      <c r="AE65" s="38">
        <f>SUM($AK65:BM65)/AE$57</f>
        <v>290.85561214259258</v>
      </c>
      <c r="AF65" s="38">
        <f>SUM($AK65:BN65)/AF$57</f>
        <v>296.85709173783948</v>
      </c>
      <c r="AJ65" s="39" t="s">
        <v>84</v>
      </c>
      <c r="AK65" s="38">
        <v>365.48670960718493</v>
      </c>
      <c r="AL65" s="38">
        <v>350.2506950186667</v>
      </c>
      <c r="AM65" s="38">
        <v>320.62534750933332</v>
      </c>
      <c r="AN65" s="38">
        <v>290.99999999999994</v>
      </c>
      <c r="AO65" s="38">
        <v>261.14999999999998</v>
      </c>
      <c r="AP65" s="38">
        <v>231.29999999999995</v>
      </c>
      <c r="AQ65" s="38">
        <v>204.14999999999998</v>
      </c>
      <c r="AR65" s="38">
        <v>177</v>
      </c>
      <c r="AS65" s="38">
        <v>189.65</v>
      </c>
      <c r="AT65" s="38">
        <v>202.3</v>
      </c>
      <c r="AU65" s="38">
        <v>212.44000000000003</v>
      </c>
      <c r="AV65" s="38">
        <v>222.58</v>
      </c>
      <c r="AW65" s="38">
        <v>232.72000000000003</v>
      </c>
      <c r="AX65" s="38">
        <v>242.86</v>
      </c>
      <c r="AY65" s="38">
        <v>253.00000000000003</v>
      </c>
      <c r="AZ65" s="38">
        <v>263.04000000000002</v>
      </c>
      <c r="BA65" s="38">
        <v>273.08000000000004</v>
      </c>
      <c r="BB65" s="38">
        <v>283.12</v>
      </c>
      <c r="BC65" s="38">
        <v>293.16000000000003</v>
      </c>
      <c r="BD65" s="38">
        <v>303.20000000000005</v>
      </c>
      <c r="BE65" s="38">
        <v>311.14000000000004</v>
      </c>
      <c r="BF65" s="38">
        <v>319.08</v>
      </c>
      <c r="BG65" s="38">
        <v>327.02</v>
      </c>
      <c r="BH65" s="38">
        <v>334.96</v>
      </c>
      <c r="BI65" s="38">
        <v>342.9</v>
      </c>
      <c r="BJ65" s="38">
        <v>368.49999999999994</v>
      </c>
      <c r="BK65" s="38">
        <v>394.09999999999997</v>
      </c>
      <c r="BL65" s="38">
        <v>419.69999999999993</v>
      </c>
      <c r="BM65" s="38">
        <v>445.29999999999995</v>
      </c>
      <c r="BN65" s="38">
        <v>470.9</v>
      </c>
    </row>
    <row r="66" spans="2:66" x14ac:dyDescent="0.35">
      <c r="B66" s="39" t="s">
        <v>85</v>
      </c>
      <c r="C66" s="38">
        <v>322.69935589222536</v>
      </c>
      <c r="D66" s="38">
        <f>SUM($AK66:AL66)/D$57</f>
        <v>338.60978934344598</v>
      </c>
      <c r="E66" s="38">
        <f>SUM($AK66:AM66)/E$57</f>
        <v>346.80989669474178</v>
      </c>
      <c r="F66" s="38">
        <f>SUM($AK66:AN66)/F$57</f>
        <v>353.08242252105629</v>
      </c>
      <c r="G66" s="38">
        <f>SUM($AK66:AO66)/G$57</f>
        <v>349.06593801684505</v>
      </c>
      <c r="H66" s="38">
        <f>SUM($AK66:AP66)/H$57</f>
        <v>339.90494834737086</v>
      </c>
      <c r="I66" s="38">
        <f>SUM($AK66:AQ66)/I$57</f>
        <v>329.85424144060363</v>
      </c>
      <c r="J66" s="38">
        <f>SUM($AK66:AR66)/J$57</f>
        <v>319.24746126052815</v>
      </c>
      <c r="K66" s="38">
        <f>SUM($AK66:AS66)/K$57</f>
        <v>315.19218778713616</v>
      </c>
      <c r="L66" s="38">
        <f>SUM($AK66:AT66)/L$57</f>
        <v>315.72296900842252</v>
      </c>
      <c r="M66" s="38">
        <f>SUM($AK66:AU66)/M$57</f>
        <v>317.80997182583866</v>
      </c>
      <c r="N66" s="38">
        <f>SUM($AK66:AV66)/N$57</f>
        <v>321.06414084035208</v>
      </c>
      <c r="O66" s="38">
        <f>SUM($AK66:AW66)/O$57</f>
        <v>325.21613000647881</v>
      </c>
      <c r="P66" s="38">
        <f>SUM($AK66:AX66)/P$57</f>
        <v>330.07354929173033</v>
      </c>
      <c r="Q66" s="38">
        <f>SUM($AK66:AY66)/Q$57</f>
        <v>335.49531267228161</v>
      </c>
      <c r="R66" s="38">
        <f>SUM($AK66:AZ66)/R$57</f>
        <v>340.76435563026405</v>
      </c>
      <c r="S66" s="38">
        <f>SUM($AK66:BA66)/S$57</f>
        <v>345.90762882848378</v>
      </c>
      <c r="T66" s="38">
        <f>SUM($AK66:BB66)/T$57</f>
        <v>350.94609389356805</v>
      </c>
      <c r="U66" s="38">
        <f>SUM($AK66:BC66)/U$57</f>
        <v>355.8962994781171</v>
      </c>
      <c r="V66" s="38">
        <f>SUM($AK66:BD66)/V$57</f>
        <v>360.77148450421123</v>
      </c>
      <c r="W66" s="38">
        <f>SUM($AK66:BE66)/W$57</f>
        <v>364.71379476591545</v>
      </c>
      <c r="X66" s="38">
        <f>SUM($AK66:BF66)/X$57</f>
        <v>367.8504404583739</v>
      </c>
      <c r="Y66" s="38">
        <f>SUM($AK66:BG66)/Y$57</f>
        <v>370.28650826453156</v>
      </c>
      <c r="Z66" s="38">
        <f>SUM($AK66:BH66)/Z$57</f>
        <v>372.109570420176</v>
      </c>
      <c r="AA66" s="38">
        <f>SUM($AK66:BI66)/AA$57</f>
        <v>373.39318760336903</v>
      </c>
      <c r="AB66" s="38">
        <f>SUM($AK66:BJ66)/AB$57</f>
        <v>375.07498808016254</v>
      </c>
      <c r="AC66" s="38">
        <f>SUM($AK66:BK66)/AC$57</f>
        <v>377.1107292623787</v>
      </c>
      <c r="AD66" s="38">
        <f>SUM($AK66:BL66)/AD$57</f>
        <v>379.46248893157946</v>
      </c>
      <c r="AE66" s="38">
        <f>SUM($AK66:BM66)/AE$57</f>
        <v>382.09757552014565</v>
      </c>
      <c r="AF66" s="38">
        <f>SUM($AK66:BN66)/AF$57</f>
        <v>384.98765633614073</v>
      </c>
      <c r="AJ66" s="39" t="s">
        <v>85</v>
      </c>
      <c r="AK66" s="38">
        <v>322.69935589222536</v>
      </c>
      <c r="AL66" s="38">
        <v>354.52022279466667</v>
      </c>
      <c r="AM66" s="38">
        <v>363.21011139733332</v>
      </c>
      <c r="AN66" s="38">
        <v>371.9</v>
      </c>
      <c r="AO66" s="38">
        <v>333</v>
      </c>
      <c r="AP66" s="38">
        <v>294.10000000000002</v>
      </c>
      <c r="AQ66" s="38">
        <v>269.55</v>
      </c>
      <c r="AR66" s="38">
        <v>245</v>
      </c>
      <c r="AS66" s="38">
        <v>282.75</v>
      </c>
      <c r="AT66" s="38">
        <v>320.5</v>
      </c>
      <c r="AU66" s="38">
        <v>338.68</v>
      </c>
      <c r="AV66" s="38">
        <v>356.86</v>
      </c>
      <c r="AW66" s="38">
        <v>375.03999999999996</v>
      </c>
      <c r="AX66" s="38">
        <v>393.21999999999997</v>
      </c>
      <c r="AY66" s="38">
        <v>411.4</v>
      </c>
      <c r="AZ66" s="38">
        <v>419.8</v>
      </c>
      <c r="BA66" s="38">
        <v>428.2</v>
      </c>
      <c r="BB66" s="38">
        <v>436.59999999999997</v>
      </c>
      <c r="BC66" s="38">
        <v>445</v>
      </c>
      <c r="BD66" s="38">
        <v>453.4</v>
      </c>
      <c r="BE66" s="38">
        <v>443.55999999999995</v>
      </c>
      <c r="BF66" s="38">
        <v>433.71999999999997</v>
      </c>
      <c r="BG66" s="38">
        <v>423.88</v>
      </c>
      <c r="BH66" s="38">
        <v>414.03999999999996</v>
      </c>
      <c r="BI66" s="38">
        <v>404.2</v>
      </c>
      <c r="BJ66" s="38">
        <v>417.12</v>
      </c>
      <c r="BK66" s="38">
        <v>430.03999999999996</v>
      </c>
      <c r="BL66" s="38">
        <v>442.96</v>
      </c>
      <c r="BM66" s="38">
        <v>455.88</v>
      </c>
      <c r="BN66" s="38">
        <v>468.8</v>
      </c>
    </row>
    <row r="67" spans="2:66" x14ac:dyDescent="0.35">
      <c r="B67" s="39" t="s">
        <v>86</v>
      </c>
      <c r="C67" s="38">
        <v>285.79923795699898</v>
      </c>
      <c r="D67" s="38">
        <f>SUM($AK67:AL67)/D$57</f>
        <v>307.8245519678328</v>
      </c>
      <c r="E67" s="38">
        <f>SUM($AK67:AM67)/E$57</f>
        <v>308.02467897499963</v>
      </c>
      <c r="F67" s="38">
        <f>SUM($AK67:AN67)/F$57</f>
        <v>302.76850923124971</v>
      </c>
      <c r="G67" s="38">
        <f>SUM($AK67:AO67)/G$57</f>
        <v>287.93480738499977</v>
      </c>
      <c r="H67" s="38">
        <f>SUM($AK67:AP67)/H$57</f>
        <v>268.3123394874998</v>
      </c>
      <c r="I67" s="38">
        <f>SUM($AK67:AQ67)/I$57</f>
        <v>249.73200527499984</v>
      </c>
      <c r="J67" s="38">
        <f>SUM($AK67:AR67)/J$57</f>
        <v>231.80300461562484</v>
      </c>
      <c r="K67" s="38">
        <f>SUM($AK67:AS67)/K$57</f>
        <v>218.99711521388875</v>
      </c>
      <c r="L67" s="38">
        <f>SUM($AK67:AT67)/L$57</f>
        <v>209.77740369249986</v>
      </c>
      <c r="M67" s="38">
        <f>SUM($AK67:AU67)/M$57</f>
        <v>202.89400335681805</v>
      </c>
      <c r="N67" s="38">
        <f>SUM($AK67:AV67)/N$57</f>
        <v>197.76283641041655</v>
      </c>
      <c r="O67" s="38">
        <f>SUM($AK67:AW67)/O$57</f>
        <v>193.97954130192298</v>
      </c>
      <c r="P67" s="38">
        <f>SUM($AK67:AX67)/P$57</f>
        <v>191.25528835178562</v>
      </c>
      <c r="Q67" s="38">
        <f>SUM($AK67:AY67)/Q$57</f>
        <v>189.37826912833324</v>
      </c>
      <c r="R67" s="38">
        <f>SUM($AK67:AZ67)/R$57</f>
        <v>188.0608773078124</v>
      </c>
      <c r="S67" s="38">
        <f>SUM($AK67:BA67)/S$57</f>
        <v>187.20435511323521</v>
      </c>
      <c r="T67" s="38">
        <f>SUM($AK67:BB67)/T$57</f>
        <v>186.73189094027768</v>
      </c>
      <c r="U67" s="38">
        <f>SUM($AK67:BC67)/U$57</f>
        <v>186.58284404868414</v>
      </c>
      <c r="V67" s="38">
        <f>SUM($AK67:BD67)/V$57</f>
        <v>186.70870184624991</v>
      </c>
      <c r="W67" s="38">
        <f>SUM($AK67:BE67)/W$57</f>
        <v>186.87876366309516</v>
      </c>
      <c r="X67" s="38">
        <f>SUM($AK67:BF67)/X$57</f>
        <v>187.087001678409</v>
      </c>
      <c r="Y67" s="38">
        <f>SUM($AK67:BG67)/Y$57</f>
        <v>187.3284363880434</v>
      </c>
      <c r="Z67" s="38">
        <f>SUM($AK67:BH67)/Z$57</f>
        <v>187.59891820520826</v>
      </c>
      <c r="AA67" s="38">
        <f>SUM($AK67:BI67)/AA$57</f>
        <v>187.89496147699992</v>
      </c>
      <c r="AB67" s="38">
        <f>SUM($AK67:BJ67)/AB$57</f>
        <v>190.53130911249991</v>
      </c>
      <c r="AC67" s="38">
        <f>SUM($AK67:BK67)/AC$57</f>
        <v>195.24792729351844</v>
      </c>
      <c r="AD67" s="38">
        <f>SUM($AK67:BL67)/AD$57</f>
        <v>201.8219298901785</v>
      </c>
      <c r="AE67" s="38">
        <f>SUM($AK67:BM67)/AE$57</f>
        <v>210.0611736870689</v>
      </c>
      <c r="AF67" s="38">
        <f>SUM($AK67:BN67)/AF$57</f>
        <v>219.79913456416659</v>
      </c>
      <c r="AJ67" s="39" t="s">
        <v>86</v>
      </c>
      <c r="AK67" s="38">
        <v>285.79923795699898</v>
      </c>
      <c r="AL67" s="38">
        <v>329.84986597866663</v>
      </c>
      <c r="AM67" s="38">
        <v>308.42493298933329</v>
      </c>
      <c r="AN67" s="38">
        <v>286.99999999999994</v>
      </c>
      <c r="AO67" s="38">
        <v>228.60000000000002</v>
      </c>
      <c r="AP67" s="38">
        <v>170.20000000000002</v>
      </c>
      <c r="AQ67" s="38">
        <v>138.25</v>
      </c>
      <c r="AR67" s="38">
        <v>106.30000000000001</v>
      </c>
      <c r="AS67" s="38">
        <v>116.55000000000001</v>
      </c>
      <c r="AT67" s="38">
        <v>126.8</v>
      </c>
      <c r="AU67" s="38">
        <v>134.06</v>
      </c>
      <c r="AV67" s="38">
        <v>141.32</v>
      </c>
      <c r="AW67" s="38">
        <v>148.57999999999998</v>
      </c>
      <c r="AX67" s="38">
        <v>155.83999999999997</v>
      </c>
      <c r="AY67" s="38">
        <v>163.09999999999997</v>
      </c>
      <c r="AZ67" s="38">
        <v>168.29999999999995</v>
      </c>
      <c r="BA67" s="38">
        <v>173.49999999999997</v>
      </c>
      <c r="BB67" s="38">
        <v>178.69999999999996</v>
      </c>
      <c r="BC67" s="38">
        <v>183.89999999999998</v>
      </c>
      <c r="BD67" s="38">
        <v>189.09999999999997</v>
      </c>
      <c r="BE67" s="38">
        <v>190.27999999999997</v>
      </c>
      <c r="BF67" s="38">
        <v>191.45999999999998</v>
      </c>
      <c r="BG67" s="38">
        <v>192.64</v>
      </c>
      <c r="BH67" s="38">
        <v>193.82</v>
      </c>
      <c r="BI67" s="38">
        <v>195.00000000000006</v>
      </c>
      <c r="BJ67" s="38">
        <v>256.44000000000005</v>
      </c>
      <c r="BK67" s="38">
        <v>317.88</v>
      </c>
      <c r="BL67" s="38">
        <v>379.32000000000005</v>
      </c>
      <c r="BM67" s="38">
        <v>440.76</v>
      </c>
      <c r="BN67" s="38">
        <v>502.19999999999993</v>
      </c>
    </row>
    <row r="68" spans="2:66" x14ac:dyDescent="0.35">
      <c r="B68" s="39" t="s">
        <v>87</v>
      </c>
      <c r="C68" s="38">
        <v>142.10469019323233</v>
      </c>
      <c r="D68" s="38">
        <f>SUM($AK68:AL68)/D$57</f>
        <v>174.05515400594948</v>
      </c>
      <c r="E68" s="38">
        <f>SUM($AK68:AM68)/E$57</f>
        <v>212.25437230707743</v>
      </c>
      <c r="F68" s="38">
        <f>SUM($AK68:AN68)/F$57</f>
        <v>252.01577923030808</v>
      </c>
      <c r="G68" s="38">
        <f>SUM($AK68:AO68)/G$57</f>
        <v>265.63262338424647</v>
      </c>
      <c r="H68" s="38">
        <f>SUM($AK68:AP68)/H$57</f>
        <v>266.17718615353874</v>
      </c>
      <c r="I68" s="38">
        <f>SUM($AK68:AQ68)/I$57</f>
        <v>260.66615956017603</v>
      </c>
      <c r="J68" s="38">
        <f>SUM($AK68:AR68)/J$57</f>
        <v>251.37038961515404</v>
      </c>
      <c r="K68" s="38">
        <f>SUM($AK68:AS68)/K$57</f>
        <v>242.4625685468036</v>
      </c>
      <c r="L68" s="38">
        <f>SUM($AK68:AT68)/L$57</f>
        <v>233.82631169212323</v>
      </c>
      <c r="M68" s="38">
        <f>SUM($AK68:AU68)/M$57</f>
        <v>227.52391972011202</v>
      </c>
      <c r="N68" s="38">
        <f>SUM($AK68:AV68)/N$57</f>
        <v>222.9719264101027</v>
      </c>
      <c r="O68" s="38">
        <f>SUM($AK68:AW68)/O$57</f>
        <v>219.76639360932558</v>
      </c>
      <c r="P68" s="38">
        <f>SUM($AK68:AX68)/P$57</f>
        <v>217.61879406580232</v>
      </c>
      <c r="Q68" s="38">
        <f>SUM($AK68:AY68)/Q$57</f>
        <v>216.31754112808215</v>
      </c>
      <c r="R68" s="38">
        <f>SUM($AK68:AZ68)/R$57</f>
        <v>215.70269480757702</v>
      </c>
      <c r="S68" s="38">
        <f>SUM($AK68:BA68)/S$57</f>
        <v>215.65312452477838</v>
      </c>
      <c r="T68" s="38">
        <f>SUM($AK68:BB68)/T$57</f>
        <v>216.07461760673516</v>
      </c>
      <c r="U68" s="38">
        <f>SUM($AK68:BC68)/U$57</f>
        <v>216.89279562743329</v>
      </c>
      <c r="V68" s="38">
        <f>SUM($AK68:BD68)/V$57</f>
        <v>218.04815584606163</v>
      </c>
      <c r="W68" s="38">
        <f>SUM($AK68:BE68)/W$57</f>
        <v>219.04776747243963</v>
      </c>
      <c r="X68" s="38">
        <f>SUM($AK68:BF68)/X$57</f>
        <v>219.91286895096511</v>
      </c>
      <c r="Y68" s="38">
        <f>SUM($AK68:BG68)/Y$57</f>
        <v>220.66100508353185</v>
      </c>
      <c r="Z68" s="38">
        <f>SUM($AK68:BH68)/Z$57</f>
        <v>221.30679653838467</v>
      </c>
      <c r="AA68" s="38">
        <f>SUM($AK68:BI68)/AA$57</f>
        <v>221.86252467684929</v>
      </c>
      <c r="AB68" s="38">
        <f>SUM($AK68:BJ68)/AB$57</f>
        <v>224.37088911235509</v>
      </c>
      <c r="AC68" s="38">
        <f>SUM($AK68:BK68)/AC$57</f>
        <v>228.61493025634192</v>
      </c>
      <c r="AD68" s="38">
        <f>SUM($AK68:BL68)/AD$57</f>
        <v>234.40868274718687</v>
      </c>
      <c r="AE68" s="38">
        <f>SUM($AK68:BM68)/AE$57</f>
        <v>241.59183161797353</v>
      </c>
      <c r="AF68" s="38">
        <f>SUM($AK68:BN68)/AF$57</f>
        <v>250.02543723070775</v>
      </c>
      <c r="AJ68" s="39" t="s">
        <v>87</v>
      </c>
      <c r="AK68" s="38">
        <v>142.10469019323233</v>
      </c>
      <c r="AL68" s="38">
        <v>206.00561781866665</v>
      </c>
      <c r="AM68" s="38">
        <v>288.65280890933337</v>
      </c>
      <c r="AN68" s="38">
        <v>371.30000000000007</v>
      </c>
      <c r="AO68" s="38">
        <v>320.10000000000002</v>
      </c>
      <c r="AP68" s="38">
        <v>268.89999999999998</v>
      </c>
      <c r="AQ68" s="38">
        <v>227.6</v>
      </c>
      <c r="AR68" s="38">
        <v>186.3</v>
      </c>
      <c r="AS68" s="38">
        <v>171.2</v>
      </c>
      <c r="AT68" s="38">
        <v>156.09999999999997</v>
      </c>
      <c r="AU68" s="38">
        <v>164.49999999999997</v>
      </c>
      <c r="AV68" s="38">
        <v>172.89999999999998</v>
      </c>
      <c r="AW68" s="38">
        <v>181.29999999999998</v>
      </c>
      <c r="AX68" s="38">
        <v>189.7</v>
      </c>
      <c r="AY68" s="38">
        <v>198.09999999999997</v>
      </c>
      <c r="AZ68" s="38">
        <v>206.48</v>
      </c>
      <c r="BA68" s="38">
        <v>214.85999999999999</v>
      </c>
      <c r="BB68" s="38">
        <v>223.24</v>
      </c>
      <c r="BC68" s="38">
        <v>231.62</v>
      </c>
      <c r="BD68" s="38">
        <v>240</v>
      </c>
      <c r="BE68" s="38">
        <v>239.04</v>
      </c>
      <c r="BF68" s="38">
        <v>238.08</v>
      </c>
      <c r="BG68" s="38">
        <v>237.12</v>
      </c>
      <c r="BH68" s="38">
        <v>236.16</v>
      </c>
      <c r="BI68" s="38">
        <v>235.19999999999996</v>
      </c>
      <c r="BJ68" s="38">
        <v>287.08</v>
      </c>
      <c r="BK68" s="38">
        <v>338.96</v>
      </c>
      <c r="BL68" s="38">
        <v>390.84</v>
      </c>
      <c r="BM68" s="38">
        <v>442.72</v>
      </c>
      <c r="BN68" s="38">
        <v>494.6</v>
      </c>
    </row>
    <row r="69" spans="2:66" x14ac:dyDescent="0.35">
      <c r="B69" s="39" t="s">
        <v>88</v>
      </c>
      <c r="C69" s="38">
        <v>213.91635670869999</v>
      </c>
      <c r="D69" s="38">
        <f>SUM($AK69:AL69)/D$57</f>
        <v>279.12684522901668</v>
      </c>
      <c r="E69" s="38">
        <f>SUM($AK69:AM69)/E$57</f>
        <v>316.25745244423337</v>
      </c>
      <c r="F69" s="38">
        <f>SUM($AK69:AN69)/F$57</f>
        <v>346.36808933317502</v>
      </c>
      <c r="G69" s="38">
        <f>SUM($AK69:AO69)/G$57</f>
        <v>358.30447146654001</v>
      </c>
      <c r="H69" s="38">
        <f>SUM($AK69:AP69)/H$57</f>
        <v>361.15372622211663</v>
      </c>
      <c r="I69" s="38">
        <f>SUM($AK69:AQ69)/I$57</f>
        <v>357.80319390467139</v>
      </c>
      <c r="J69" s="38">
        <f>SUM($AK69:AR69)/J$57</f>
        <v>350.57779466658747</v>
      </c>
      <c r="K69" s="38">
        <f>SUM($AK69:AS69)/K$57</f>
        <v>343.94692859252223</v>
      </c>
      <c r="L69" s="38">
        <f>SUM($AK69:AT69)/L$57</f>
        <v>337.73223573326993</v>
      </c>
      <c r="M69" s="38">
        <f>SUM($AK69:AU69)/M$57</f>
        <v>333.00748703024539</v>
      </c>
      <c r="N69" s="38">
        <f>SUM($AK69:AV69)/N$57</f>
        <v>329.40019644439161</v>
      </c>
      <c r="O69" s="38">
        <f>SUM($AK69:AW69)/O$57</f>
        <v>326.65248902559227</v>
      </c>
      <c r="P69" s="38">
        <f>SUM($AK69:AX69)/P$57</f>
        <v>324.58016838090714</v>
      </c>
      <c r="Q69" s="38">
        <f>SUM($AK69:AY69)/Q$57</f>
        <v>323.04815715551337</v>
      </c>
      <c r="R69" s="38">
        <f>SUM($AK69:AZ69)/R$57</f>
        <v>321.15514733329377</v>
      </c>
      <c r="S69" s="38">
        <f>SUM($AK69:BA69)/S$57</f>
        <v>318.9648445489824</v>
      </c>
      <c r="T69" s="38">
        <f>SUM($AK69:BB69)/T$57</f>
        <v>316.52679762959445</v>
      </c>
      <c r="U69" s="38">
        <f>SUM($AK69:BC69)/U$57</f>
        <v>313.88012407014213</v>
      </c>
      <c r="V69" s="38">
        <f>SUM($AK69:BD69)/V$57</f>
        <v>311.05611786663496</v>
      </c>
      <c r="W69" s="38">
        <f>SUM($AK69:BE69)/W$57</f>
        <v>307.56106463489044</v>
      </c>
      <c r="X69" s="38">
        <f>SUM($AK69:BF69)/X$57</f>
        <v>303.48647078785001</v>
      </c>
      <c r="Y69" s="38">
        <f>SUM($AK69:BG69)/Y$57</f>
        <v>298.90792857968262</v>
      </c>
      <c r="Z69" s="38">
        <f>SUM($AK69:BH69)/Z$57</f>
        <v>293.88843155552917</v>
      </c>
      <c r="AA69" s="38">
        <f>SUM($AK69:BI69)/AA$57</f>
        <v>288.48089429330798</v>
      </c>
      <c r="AB69" s="38">
        <f>SUM($AK69:BJ69)/AB$57</f>
        <v>282.26855220510384</v>
      </c>
      <c r="AC69" s="38">
        <f>SUM($AK69:BK69)/AC$57</f>
        <v>275.34082804935923</v>
      </c>
      <c r="AD69" s="38">
        <f>SUM($AK69:BL69)/AD$57</f>
        <v>267.77436990473927</v>
      </c>
      <c r="AE69" s="38">
        <f>SUM($AK69:BM69)/AE$57</f>
        <v>259.63525370112757</v>
      </c>
      <c r="AF69" s="38">
        <f>SUM($AK69:BN69)/AF$57</f>
        <v>250.9807452444233</v>
      </c>
      <c r="AJ69" s="39" t="s">
        <v>88</v>
      </c>
      <c r="AK69" s="38">
        <v>213.91635670869999</v>
      </c>
      <c r="AL69" s="38">
        <v>344.33733374933331</v>
      </c>
      <c r="AM69" s="38">
        <v>390.51866687466668</v>
      </c>
      <c r="AN69" s="38">
        <v>436.7</v>
      </c>
      <c r="AO69" s="38">
        <v>406.04999999999995</v>
      </c>
      <c r="AP69" s="38">
        <v>375.4</v>
      </c>
      <c r="AQ69" s="38">
        <v>337.7</v>
      </c>
      <c r="AR69" s="38">
        <v>299.99999999999994</v>
      </c>
      <c r="AS69" s="38">
        <v>290.89999999999998</v>
      </c>
      <c r="AT69" s="38">
        <v>281.79999999999995</v>
      </c>
      <c r="AU69" s="38">
        <v>285.75999999999993</v>
      </c>
      <c r="AV69" s="38">
        <v>289.71999999999997</v>
      </c>
      <c r="AW69" s="38">
        <v>293.67999999999995</v>
      </c>
      <c r="AX69" s="38">
        <v>297.64</v>
      </c>
      <c r="AY69" s="38">
        <v>301.60000000000002</v>
      </c>
      <c r="AZ69" s="38">
        <v>292.76000000000005</v>
      </c>
      <c r="BA69" s="38">
        <v>283.92</v>
      </c>
      <c r="BB69" s="38">
        <v>275.08000000000004</v>
      </c>
      <c r="BC69" s="38">
        <v>266.24</v>
      </c>
      <c r="BD69" s="38">
        <v>257.39999999999998</v>
      </c>
      <c r="BE69" s="38">
        <v>237.66</v>
      </c>
      <c r="BF69" s="38">
        <v>217.92</v>
      </c>
      <c r="BG69" s="38">
        <v>198.18</v>
      </c>
      <c r="BH69" s="38">
        <v>178.44</v>
      </c>
      <c r="BI69" s="38">
        <v>158.69999999999999</v>
      </c>
      <c r="BJ69" s="38">
        <v>126.95999999999998</v>
      </c>
      <c r="BK69" s="38">
        <v>95.219999999999985</v>
      </c>
      <c r="BL69" s="38">
        <v>63.47999999999999</v>
      </c>
      <c r="BM69" s="38">
        <v>31.739999999999981</v>
      </c>
      <c r="BN69" s="38">
        <v>0</v>
      </c>
    </row>
    <row r="70" spans="2:66" x14ac:dyDescent="0.35">
      <c r="B70" s="39" t="s">
        <v>89</v>
      </c>
      <c r="C70" s="38">
        <v>660.97024403519913</v>
      </c>
      <c r="D70" s="38">
        <f>SUM($AK70:AL70)/D$57</f>
        <v>654.49175687093293</v>
      </c>
      <c r="E70" s="38">
        <f>SUM($AK70:AM70)/E$57</f>
        <v>619.93004953173306</v>
      </c>
      <c r="F70" s="38">
        <f>SUM($AK70:AN70)/F$57</f>
        <v>578.3475371487998</v>
      </c>
      <c r="G70" s="38">
        <f>SUM($AK70:AO70)/G$57</f>
        <v>551.18802971903983</v>
      </c>
      <c r="H70" s="38">
        <f>SUM($AK70:AP70)/H$57</f>
        <v>531.24002476586656</v>
      </c>
      <c r="I70" s="38">
        <f>SUM($AK70:AQ70)/I$57</f>
        <v>513.87716408502843</v>
      </c>
      <c r="J70" s="38">
        <f>SUM($AK70:AR70)/J$57</f>
        <v>498.13001857439991</v>
      </c>
      <c r="K70" s="38">
        <f>SUM($AK70:AS70)/K$57</f>
        <v>485.7266831772443</v>
      </c>
      <c r="L70" s="38">
        <f>SUM($AK70:AT70)/L$57</f>
        <v>475.66401485951991</v>
      </c>
      <c r="M70" s="38">
        <f>SUM($AK70:AU70)/M$57</f>
        <v>467.6145589631999</v>
      </c>
      <c r="N70" s="38">
        <f>SUM($AK70:AV70)/N$57</f>
        <v>461.07501238293327</v>
      </c>
      <c r="O70" s="38">
        <f>SUM($AK70:AW70)/O$57</f>
        <v>455.69693450732302</v>
      </c>
      <c r="P70" s="38">
        <f>SUM($AK70:AX70)/P$57</f>
        <v>451.23143918537141</v>
      </c>
      <c r="Q70" s="38">
        <f>SUM($AK70:AY70)/Q$57</f>
        <v>447.49600990634661</v>
      </c>
      <c r="R70" s="38">
        <f>SUM($AK70:AZ70)/R$57</f>
        <v>444.41875928719998</v>
      </c>
      <c r="S70" s="38">
        <f>SUM($AK70:BA70)/S$57</f>
        <v>441.88353815265879</v>
      </c>
      <c r="T70" s="38">
        <f>SUM($AK70:BB70)/T$57</f>
        <v>439.80000825528884</v>
      </c>
      <c r="U70" s="38">
        <f>SUM($AK70:BC70)/U$57</f>
        <v>438.09684992606316</v>
      </c>
      <c r="V70" s="38">
        <f>SUM($AK70:BD70)/V$57</f>
        <v>436.71700742975997</v>
      </c>
      <c r="W70" s="38">
        <f>SUM($AK70:BE70)/W$57</f>
        <v>435.44191183786671</v>
      </c>
      <c r="X70" s="38">
        <f>SUM($AK70:BF70)/X$57</f>
        <v>434.25727948159999</v>
      </c>
      <c r="Y70" s="38">
        <f>SUM($AK70:BG70)/Y$57</f>
        <v>433.15131080848693</v>
      </c>
      <c r="Z70" s="38">
        <f>SUM($AK70:BH70)/Z$57</f>
        <v>432.11417285813332</v>
      </c>
      <c r="AA70" s="38">
        <f>SUM($AK70:BI70)/AA$57</f>
        <v>431.13760594380801</v>
      </c>
      <c r="AB70" s="38">
        <f>SUM($AK70:BJ70)/AB$57</f>
        <v>430.6461595613539</v>
      </c>
      <c r="AC70" s="38">
        <f>SUM($AK70:BK70)/AC$57</f>
        <v>430.58593142945188</v>
      </c>
      <c r="AD70" s="38">
        <f>SUM($AK70:BL70)/AD$57</f>
        <v>430.91071959268578</v>
      </c>
      <c r="AE70" s="38">
        <f>SUM($AK70:BM70)/AE$57</f>
        <v>431.58069477914489</v>
      </c>
      <c r="AF70" s="38">
        <f>SUM($AK70:BN70)/AF$57</f>
        <v>432.56133828650673</v>
      </c>
      <c r="AJ70" s="39" t="s">
        <v>89</v>
      </c>
      <c r="AK70" s="38">
        <v>660.97024403519913</v>
      </c>
      <c r="AL70" s="38">
        <v>648.01326970666662</v>
      </c>
      <c r="AM70" s="38">
        <v>550.80663485333321</v>
      </c>
      <c r="AN70" s="38">
        <v>453.59999999999991</v>
      </c>
      <c r="AO70" s="38">
        <v>442.55</v>
      </c>
      <c r="AP70" s="38">
        <v>431.5</v>
      </c>
      <c r="AQ70" s="38">
        <v>409.7</v>
      </c>
      <c r="AR70" s="38">
        <v>387.9</v>
      </c>
      <c r="AS70" s="38">
        <v>386.5</v>
      </c>
      <c r="AT70" s="38">
        <v>385.09999999999997</v>
      </c>
      <c r="AU70" s="38">
        <v>387.11999999999995</v>
      </c>
      <c r="AV70" s="38">
        <v>389.14</v>
      </c>
      <c r="AW70" s="38">
        <v>391.15999999999997</v>
      </c>
      <c r="AX70" s="38">
        <v>393.17999999999995</v>
      </c>
      <c r="AY70" s="38">
        <v>395.19999999999993</v>
      </c>
      <c r="AZ70" s="38">
        <v>398.25999999999993</v>
      </c>
      <c r="BA70" s="38">
        <v>401.32</v>
      </c>
      <c r="BB70" s="38">
        <v>404.38</v>
      </c>
      <c r="BC70" s="38">
        <v>407.44</v>
      </c>
      <c r="BD70" s="38">
        <v>410.5</v>
      </c>
      <c r="BE70" s="38">
        <v>409.94</v>
      </c>
      <c r="BF70" s="38">
        <v>409.38</v>
      </c>
      <c r="BG70" s="38">
        <v>408.82</v>
      </c>
      <c r="BH70" s="38">
        <v>408.26</v>
      </c>
      <c r="BI70" s="38">
        <v>407.70000000000005</v>
      </c>
      <c r="BJ70" s="38">
        <v>418.36</v>
      </c>
      <c r="BK70" s="38">
        <v>429.02000000000004</v>
      </c>
      <c r="BL70" s="38">
        <v>439.68</v>
      </c>
      <c r="BM70" s="38">
        <v>450.34000000000003</v>
      </c>
      <c r="BN70" s="38">
        <v>461</v>
      </c>
    </row>
    <row r="71" spans="2:66" x14ac:dyDescent="0.35">
      <c r="B71" s="39" t="s">
        <v>90</v>
      </c>
      <c r="C71" s="38">
        <v>330.25537512473915</v>
      </c>
      <c r="D71" s="38">
        <f>SUM($AK71:AL71)/D$57</f>
        <v>351.83500318903623</v>
      </c>
      <c r="E71" s="38">
        <f>SUM($AK71:AM71)/E$57</f>
        <v>355.7924406682464</v>
      </c>
      <c r="F71" s="38">
        <f>SUM($AK71:AN71)/F$57</f>
        <v>355.3443305011848</v>
      </c>
      <c r="G71" s="38">
        <f>SUM($AK71:AO71)/G$57</f>
        <v>341.66546440094783</v>
      </c>
      <c r="H71" s="38">
        <f>SUM($AK71:AP71)/H$57</f>
        <v>321.37122033412322</v>
      </c>
      <c r="I71" s="38">
        <f>SUM($AK71:AQ71)/I$57</f>
        <v>298.35390314353418</v>
      </c>
      <c r="J71" s="38">
        <f>SUM($AK71:AR71)/J$57</f>
        <v>273.63466525059238</v>
      </c>
      <c r="K71" s="38">
        <f>SUM($AK71:AS71)/K$57</f>
        <v>254.83636911163765</v>
      </c>
      <c r="L71" s="38">
        <f>SUM($AK71:AT71)/L$57</f>
        <v>240.18273220047391</v>
      </c>
      <c r="M71" s="38">
        <f>SUM($AK71:AU71)/M$57</f>
        <v>228.89157472770356</v>
      </c>
      <c r="N71" s="38">
        <f>SUM($AK71:AV71)/N$57</f>
        <v>220.12227683372825</v>
      </c>
      <c r="O71" s="38">
        <f>SUM($AK71:AW71)/O$57</f>
        <v>213.29287092344146</v>
      </c>
      <c r="P71" s="38">
        <f>SUM($AK71:AX71)/P$57</f>
        <v>207.98766585748135</v>
      </c>
      <c r="Q71" s="38">
        <f>SUM($AK71:AY71)/Q$57</f>
        <v>203.9018214669826</v>
      </c>
      <c r="R71" s="38">
        <f>SUM($AK71:AZ71)/R$57</f>
        <v>200.73920762529619</v>
      </c>
      <c r="S71" s="38">
        <f>SUM($AK71:BA71)/S$57</f>
        <v>198.33690129439643</v>
      </c>
      <c r="T71" s="38">
        <f>SUM($AK71:BB71)/T$57</f>
        <v>196.56818455581885</v>
      </c>
      <c r="U71" s="38">
        <f>SUM($AK71:BC71)/U$57</f>
        <v>195.33301694761784</v>
      </c>
      <c r="V71" s="38">
        <f>SUM($AK71:BD71)/V$57</f>
        <v>194.55136610023695</v>
      </c>
      <c r="W71" s="38">
        <f>SUM($AK71:BE71)/W$57</f>
        <v>193.98225342879709</v>
      </c>
      <c r="X71" s="38">
        <f>SUM($AK71:BF71)/X$57</f>
        <v>193.59669645476086</v>
      </c>
      <c r="Y71" s="38">
        <f>SUM($AK71:BG71)/Y$57</f>
        <v>193.37075313064079</v>
      </c>
      <c r="Z71" s="38">
        <f>SUM($AK71:BH71)/Z$57</f>
        <v>193.28447175019744</v>
      </c>
      <c r="AA71" s="38">
        <f>SUM($AK71:BI71)/AA$57</f>
        <v>193.32109288018952</v>
      </c>
      <c r="AB71" s="38">
        <f>SUM($AK71:BJ71)/AB$57</f>
        <v>195.90566623095148</v>
      </c>
      <c r="AC71" s="38">
        <f>SUM($AK71:BK71)/AC$57</f>
        <v>200.75508600017551</v>
      </c>
      <c r="AD71" s="38">
        <f>SUM($AK71:BL71)/AD$57</f>
        <v>207.62669007159781</v>
      </c>
      <c r="AE71" s="38">
        <f>SUM($AK71:BM71)/AE$57</f>
        <v>216.31128696568064</v>
      </c>
      <c r="AF71" s="38">
        <f>SUM($AK71:BN71)/AF$57</f>
        <v>226.62757740015795</v>
      </c>
      <c r="AJ71" s="39" t="s">
        <v>90</v>
      </c>
      <c r="AK71" s="38">
        <v>330.25537512473915</v>
      </c>
      <c r="AL71" s="38">
        <v>373.41463125333337</v>
      </c>
      <c r="AM71" s="38">
        <v>363.70731562666668</v>
      </c>
      <c r="AN71" s="38">
        <v>354</v>
      </c>
      <c r="AO71" s="38">
        <v>286.95</v>
      </c>
      <c r="AP71" s="38">
        <v>219.9</v>
      </c>
      <c r="AQ71" s="38">
        <v>160.25</v>
      </c>
      <c r="AR71" s="38">
        <v>100.60000000000004</v>
      </c>
      <c r="AS71" s="38">
        <v>104.45000000000002</v>
      </c>
      <c r="AT71" s="38">
        <v>108.30000000000001</v>
      </c>
      <c r="AU71" s="38">
        <v>115.98</v>
      </c>
      <c r="AV71" s="38">
        <v>123.66</v>
      </c>
      <c r="AW71" s="38">
        <v>131.34</v>
      </c>
      <c r="AX71" s="38">
        <v>139.01999999999998</v>
      </c>
      <c r="AY71" s="38">
        <v>146.69999999999999</v>
      </c>
      <c r="AZ71" s="38">
        <v>153.29999999999998</v>
      </c>
      <c r="BA71" s="38">
        <v>159.89999999999998</v>
      </c>
      <c r="BB71" s="38">
        <v>166.5</v>
      </c>
      <c r="BC71" s="38">
        <v>173.09999999999997</v>
      </c>
      <c r="BD71" s="38">
        <v>179.7</v>
      </c>
      <c r="BE71" s="38">
        <v>182.6</v>
      </c>
      <c r="BF71" s="38">
        <v>185.49999999999997</v>
      </c>
      <c r="BG71" s="38">
        <v>188.39999999999998</v>
      </c>
      <c r="BH71" s="38">
        <v>191.29999999999998</v>
      </c>
      <c r="BI71" s="38">
        <v>194.20000000000002</v>
      </c>
      <c r="BJ71" s="38">
        <v>260.52</v>
      </c>
      <c r="BK71" s="38">
        <v>326.84000000000003</v>
      </c>
      <c r="BL71" s="38">
        <v>393.15999999999997</v>
      </c>
      <c r="BM71" s="38">
        <v>459.48</v>
      </c>
      <c r="BN71" s="38">
        <v>525.79999999999995</v>
      </c>
    </row>
    <row r="72" spans="2:66" x14ac:dyDescent="0.35">
      <c r="B72" s="39" t="s">
        <v>91</v>
      </c>
      <c r="C72" s="38">
        <v>786.97223986210645</v>
      </c>
      <c r="D72" s="38">
        <f>SUM($AK72:AL72)/D$57</f>
        <v>718.5998592377199</v>
      </c>
      <c r="E72" s="38">
        <f>SUM($AK72:AM72)/E$57</f>
        <v>649.50448592736882</v>
      </c>
      <c r="F72" s="38">
        <f>SUM($AK72:AN72)/F$57</f>
        <v>580.22836444552661</v>
      </c>
      <c r="G72" s="38">
        <f>SUM($AK72:AO72)/G$57</f>
        <v>537.80269155642122</v>
      </c>
      <c r="H72" s="38">
        <f>SUM($AK72:AP72)/H$57</f>
        <v>508.80224296368442</v>
      </c>
      <c r="I72" s="38">
        <f>SUM($AK72:AQ72)/I$57</f>
        <v>488.41620825458665</v>
      </c>
      <c r="J72" s="38">
        <f>SUM($AK72:AR72)/J$57</f>
        <v>473.41418222276332</v>
      </c>
      <c r="K72" s="38">
        <f>SUM($AK72:AS72)/K$57</f>
        <v>465.2181619757896</v>
      </c>
      <c r="L72" s="38">
        <f>SUM($AK72:AT72)/L$57</f>
        <v>461.7863457782106</v>
      </c>
      <c r="M72" s="38">
        <f>SUM($AK72:AU72)/M$57</f>
        <v>459.8639507074642</v>
      </c>
      <c r="N72" s="38">
        <f>SUM($AK72:AV72)/N$57</f>
        <v>459.07362148184217</v>
      </c>
      <c r="O72" s="38">
        <f>SUM($AK72:AW72)/O$57</f>
        <v>459.15411213708506</v>
      </c>
      <c r="P72" s="38">
        <f>SUM($AK72:AX72)/P$57</f>
        <v>459.91881841300756</v>
      </c>
      <c r="Q72" s="38">
        <f>SUM($AK72:AY72)/Q$57</f>
        <v>461.23089718547374</v>
      </c>
      <c r="R72" s="38">
        <f>SUM($AK72:AZ72)/R$57</f>
        <v>462.32771611138162</v>
      </c>
      <c r="S72" s="38">
        <f>SUM($AK72:BA72)/S$57</f>
        <v>463.24726222247682</v>
      </c>
      <c r="T72" s="38">
        <f>SUM($AK72:BB72)/T$57</f>
        <v>464.01908098789477</v>
      </c>
      <c r="U72" s="38">
        <f>SUM($AK72:BC72)/U$57</f>
        <v>464.66649777800558</v>
      </c>
      <c r="V72" s="38">
        <f>SUM($AK72:BD72)/V$57</f>
        <v>465.2081728891053</v>
      </c>
      <c r="W72" s="38">
        <f>SUM($AK72:BE72)/W$57</f>
        <v>465.40968846581461</v>
      </c>
      <c r="X72" s="38">
        <f>SUM($AK72:BF72)/X$57</f>
        <v>465.31742989918661</v>
      </c>
      <c r="Y72" s="38">
        <f>SUM($AK72:BG72)/Y$57</f>
        <v>464.96971555574373</v>
      </c>
      <c r="Z72" s="38">
        <f>SUM($AK72:BH72)/Z$57</f>
        <v>464.39847740758773</v>
      </c>
      <c r="AA72" s="38">
        <f>SUM($AK72:BI72)/AA$57</f>
        <v>463.63053831128423</v>
      </c>
      <c r="AB72" s="38">
        <f>SUM($AK72:BJ72)/AB$57</f>
        <v>463.21244068392718</v>
      </c>
      <c r="AC72" s="38">
        <f>SUM($AK72:BK72)/AC$57</f>
        <v>463.1053132511891</v>
      </c>
      <c r="AD72" s="38">
        <f>SUM($AK72:BL72)/AD$57</f>
        <v>463.27583777793234</v>
      </c>
      <c r="AE72" s="38">
        <f>SUM($AK72:BM72)/AE$57</f>
        <v>463.69529164765885</v>
      </c>
      <c r="AF72" s="38">
        <f>SUM($AK72:BN72)/AF$57</f>
        <v>464.33878192607023</v>
      </c>
      <c r="AJ72" s="39" t="s">
        <v>91</v>
      </c>
      <c r="AK72" s="38">
        <v>786.97223986210645</v>
      </c>
      <c r="AL72" s="38">
        <v>650.22747861333335</v>
      </c>
      <c r="AM72" s="38">
        <v>511.31373930666666</v>
      </c>
      <c r="AN72" s="38">
        <v>372.4</v>
      </c>
      <c r="AO72" s="38">
        <v>368.1</v>
      </c>
      <c r="AP72" s="38">
        <v>363.80000000000007</v>
      </c>
      <c r="AQ72" s="38">
        <v>366.1</v>
      </c>
      <c r="AR72" s="38">
        <v>368.4</v>
      </c>
      <c r="AS72" s="38">
        <v>399.65</v>
      </c>
      <c r="AT72" s="38">
        <v>430.90000000000003</v>
      </c>
      <c r="AU72" s="38">
        <v>440.64000000000004</v>
      </c>
      <c r="AV72" s="38">
        <v>450.38</v>
      </c>
      <c r="AW72" s="38">
        <v>460.12</v>
      </c>
      <c r="AX72" s="38">
        <v>469.86</v>
      </c>
      <c r="AY72" s="38">
        <v>479.6</v>
      </c>
      <c r="AZ72" s="38">
        <v>478.78000000000003</v>
      </c>
      <c r="BA72" s="38">
        <v>477.96</v>
      </c>
      <c r="BB72" s="38">
        <v>477.14</v>
      </c>
      <c r="BC72" s="38">
        <v>476.32</v>
      </c>
      <c r="BD72" s="38">
        <v>475.5</v>
      </c>
      <c r="BE72" s="38">
        <v>469.44</v>
      </c>
      <c r="BF72" s="38">
        <v>463.38</v>
      </c>
      <c r="BG72" s="38">
        <v>457.32</v>
      </c>
      <c r="BH72" s="38">
        <v>451.26</v>
      </c>
      <c r="BI72" s="38">
        <v>445.20000000000005</v>
      </c>
      <c r="BJ72" s="38">
        <v>452.76000000000005</v>
      </c>
      <c r="BK72" s="38">
        <v>460.32000000000005</v>
      </c>
      <c r="BL72" s="38">
        <v>467.88000000000005</v>
      </c>
      <c r="BM72" s="38">
        <v>475.44000000000005</v>
      </c>
      <c r="BN72" s="38">
        <v>483.00000000000006</v>
      </c>
    </row>
    <row r="73" spans="2:66" x14ac:dyDescent="0.35">
      <c r="B73" s="39" t="s">
        <v>92</v>
      </c>
      <c r="C73" s="38">
        <v>357.78191055066674</v>
      </c>
      <c r="D73" s="38">
        <f>SUM($AK73:AL73)/D$57</f>
        <v>387.91059757400006</v>
      </c>
      <c r="E73" s="38">
        <f>SUM($AK73:AM73)/E$57</f>
        <v>411.99694581555559</v>
      </c>
      <c r="F73" s="38">
        <f>SUM($AK73:AN73)/F$57</f>
        <v>434.57270936166674</v>
      </c>
      <c r="G73" s="38">
        <f>SUM($AK73:AO73)/G$57</f>
        <v>444.22816748933337</v>
      </c>
      <c r="H73" s="38">
        <f>SUM($AK73:AP73)/H$57</f>
        <v>447.42347290777781</v>
      </c>
      <c r="I73" s="38">
        <f>SUM($AK73:AQ73)/I$57</f>
        <v>445.44869106380958</v>
      </c>
      <c r="J73" s="38">
        <f>SUM($AK73:AR73)/J$57</f>
        <v>440.24260468083338</v>
      </c>
      <c r="K73" s="38">
        <f>SUM($AK73:AS73)/K$57</f>
        <v>435.69898193851856</v>
      </c>
      <c r="L73" s="38">
        <f>SUM($AK73:AT73)/L$57</f>
        <v>431.61908374466668</v>
      </c>
      <c r="M73" s="38">
        <f>SUM($AK73:AU73)/M$57</f>
        <v>427.80280340424247</v>
      </c>
      <c r="N73" s="38">
        <f>SUM($AK73:AV73)/N$57</f>
        <v>424.1842364538889</v>
      </c>
      <c r="O73" s="38">
        <f>SUM($AK73:AW73)/O$57</f>
        <v>420.71775672666666</v>
      </c>
      <c r="P73" s="38">
        <f>SUM($AK73:AX73)/P$57</f>
        <v>417.3707741033333</v>
      </c>
      <c r="Q73" s="38">
        <f>SUM($AK73:AY73)/Q$57</f>
        <v>414.11938916311112</v>
      </c>
      <c r="R73" s="38">
        <f>SUM($AK73:AZ73)/R$57</f>
        <v>410.85942734041669</v>
      </c>
      <c r="S73" s="38">
        <f>SUM($AK73:BA73)/S$57</f>
        <v>407.59240220274512</v>
      </c>
      <c r="T73" s="38">
        <f>SUM($AK73:BB73)/T$57</f>
        <v>404.31949096925928</v>
      </c>
      <c r="U73" s="38">
        <f>SUM($AK73:BC73)/U$57</f>
        <v>401.04162302350881</v>
      </c>
      <c r="V73" s="38">
        <f>SUM($AK73:BD73)/V$57</f>
        <v>397.75954187233333</v>
      </c>
      <c r="W73" s="38">
        <f>SUM($AK73:BE73)/W$57</f>
        <v>394.1652779736508</v>
      </c>
      <c r="X73" s="38">
        <f>SUM($AK73:BF73)/X$57</f>
        <v>390.30140170212121</v>
      </c>
      <c r="Y73" s="38">
        <f>SUM($AK73:BG73)/Y$57</f>
        <v>386.20307988898554</v>
      </c>
      <c r="Z73" s="38">
        <f>SUM($AK73:BH73)/Z$57</f>
        <v>381.89961822694448</v>
      </c>
      <c r="AA73" s="38">
        <f>SUM($AK73:BI73)/AA$57</f>
        <v>377.41563349786668</v>
      </c>
      <c r="AB73" s="38">
        <f>SUM($AK73:BJ73)/AB$57</f>
        <v>374.81118605564103</v>
      </c>
      <c r="AC73" s="38">
        <f>SUM($AK73:BK73)/AC$57</f>
        <v>373.87743842395065</v>
      </c>
      <c r="AD73" s="38">
        <f>SUM($AK73:BL73)/AD$57</f>
        <v>374.43538705166668</v>
      </c>
      <c r="AE73" s="38">
        <f>SUM($AK73:BM73)/AE$57</f>
        <v>376.33071853264369</v>
      </c>
      <c r="AF73" s="38">
        <f>SUM($AK73:BN73)/AF$57</f>
        <v>379.42969458155557</v>
      </c>
      <c r="AJ73" s="39" t="s">
        <v>92</v>
      </c>
      <c r="AK73" s="38">
        <v>357.78191055066674</v>
      </c>
      <c r="AL73" s="38">
        <v>418.03928459733339</v>
      </c>
      <c r="AM73" s="38">
        <v>460.16964229866676</v>
      </c>
      <c r="AN73" s="38">
        <v>502.30000000000007</v>
      </c>
      <c r="AO73" s="38">
        <v>482.84999999999997</v>
      </c>
      <c r="AP73" s="38">
        <v>463.4</v>
      </c>
      <c r="AQ73" s="38">
        <v>433.6</v>
      </c>
      <c r="AR73" s="38">
        <v>403.80000000000007</v>
      </c>
      <c r="AS73" s="38">
        <v>399.35</v>
      </c>
      <c r="AT73" s="38">
        <v>394.9</v>
      </c>
      <c r="AU73" s="38">
        <v>389.64</v>
      </c>
      <c r="AV73" s="38">
        <v>384.38</v>
      </c>
      <c r="AW73" s="38">
        <v>379.12</v>
      </c>
      <c r="AX73" s="38">
        <v>373.86</v>
      </c>
      <c r="AY73" s="38">
        <v>368.6</v>
      </c>
      <c r="AZ73" s="38">
        <v>361.96</v>
      </c>
      <c r="BA73" s="38">
        <v>355.32</v>
      </c>
      <c r="BB73" s="38">
        <v>348.67999999999995</v>
      </c>
      <c r="BC73" s="38">
        <v>342.03999999999996</v>
      </c>
      <c r="BD73" s="38">
        <v>335.4</v>
      </c>
      <c r="BE73" s="38">
        <v>322.27999999999997</v>
      </c>
      <c r="BF73" s="38">
        <v>309.15999999999997</v>
      </c>
      <c r="BG73" s="38">
        <v>296.04000000000002</v>
      </c>
      <c r="BH73" s="38">
        <v>282.92</v>
      </c>
      <c r="BI73" s="38">
        <v>269.80000000000007</v>
      </c>
      <c r="BJ73" s="38">
        <v>309.70000000000005</v>
      </c>
      <c r="BK73" s="38">
        <v>349.6</v>
      </c>
      <c r="BL73" s="38">
        <v>389.5</v>
      </c>
      <c r="BM73" s="38">
        <v>429.4</v>
      </c>
      <c r="BN73" s="38">
        <v>469.29999999999995</v>
      </c>
    </row>
    <row r="74" spans="2:66" x14ac:dyDescent="0.35">
      <c r="B74" s="39" t="s">
        <v>93</v>
      </c>
      <c r="C74" s="38">
        <v>365.84323686836615</v>
      </c>
      <c r="D74" s="38">
        <f>SUM($AK74:AL74)/D$57</f>
        <v>377.48812461551643</v>
      </c>
      <c r="E74" s="38">
        <f>SUM($AK74:AM74)/E$57</f>
        <v>381.11425180412203</v>
      </c>
      <c r="F74" s="38">
        <f>SUM($AK74:AN74)/F$57</f>
        <v>382.73568885309157</v>
      </c>
      <c r="G74" s="38">
        <f>SUM($AK74:AO74)/G$57</f>
        <v>378.21855108247325</v>
      </c>
      <c r="H74" s="38">
        <f>SUM($AK74:AP74)/H$57</f>
        <v>370.63212590206103</v>
      </c>
      <c r="I74" s="38">
        <f>SUM($AK74:AQ74)/I$57</f>
        <v>360.98467934462371</v>
      </c>
      <c r="J74" s="38">
        <f>SUM($AK74:AR74)/J$57</f>
        <v>350.04909442654576</v>
      </c>
      <c r="K74" s="38">
        <f>SUM($AK74:AS74)/K$57</f>
        <v>339.0714172680407</v>
      </c>
      <c r="L74" s="38">
        <f>SUM($AK74:AT74)/L$57</f>
        <v>328.06427554123661</v>
      </c>
      <c r="M74" s="38">
        <f>SUM($AK74:AU74)/M$57</f>
        <v>318.48388685566965</v>
      </c>
      <c r="N74" s="38">
        <f>SUM($AK74:AV74)/N$57</f>
        <v>309.97356295103049</v>
      </c>
      <c r="O74" s="38">
        <f>SUM($AK74:AW74)/O$57</f>
        <v>302.28636580095122</v>
      </c>
      <c r="P74" s="38">
        <f>SUM($AK74:AX74)/P$57</f>
        <v>295.24591110088329</v>
      </c>
      <c r="Q74" s="38">
        <f>SUM($AK74:AY74)/Q$57</f>
        <v>288.72285036082434</v>
      </c>
      <c r="R74" s="38">
        <f>SUM($AK74:AZ74)/R$57</f>
        <v>282.75767221327283</v>
      </c>
      <c r="S74" s="38">
        <f>SUM($AK74:BA74)/S$57</f>
        <v>277.25192678896263</v>
      </c>
      <c r="T74" s="38">
        <f>SUM($AK74:BB74)/T$57</f>
        <v>272.1290419673536</v>
      </c>
      <c r="U74" s="38">
        <f>SUM($AK74:BC74)/U$57</f>
        <v>267.32856607433501</v>
      </c>
      <c r="V74" s="38">
        <f>SUM($AK74:BD74)/V$57</f>
        <v>262.80213777061829</v>
      </c>
      <c r="W74" s="38">
        <f>SUM($AK74:BE74)/W$57</f>
        <v>258.47536930535068</v>
      </c>
      <c r="X74" s="38">
        <f>SUM($AK74:BF74)/X$57</f>
        <v>254.32103433692566</v>
      </c>
      <c r="Y74" s="38">
        <f>SUM($AK74:BG74)/Y$57</f>
        <v>250.31664153966804</v>
      </c>
      <c r="Z74" s="38">
        <f>SUM($AK74:BH74)/Z$57</f>
        <v>246.44344814218186</v>
      </c>
      <c r="AA74" s="38">
        <f>SUM($AK74:BI74)/AA$57</f>
        <v>242.68571021649458</v>
      </c>
      <c r="AB74" s="38">
        <f>SUM($AK74:BJ74)/AB$57</f>
        <v>238.93625982355249</v>
      </c>
      <c r="AC74" s="38">
        <f>SUM($AK74:BK74)/AC$57</f>
        <v>235.19417612638387</v>
      </c>
      <c r="AD74" s="38">
        <f>SUM($AK74:BL74)/AD$57</f>
        <v>231.45866983615588</v>
      </c>
      <c r="AE74" s="38">
        <f>SUM($AK74:BM74)/AE$57</f>
        <v>227.72906053146085</v>
      </c>
      <c r="AF74" s="38">
        <f>SUM($AK74:BN74)/AF$57</f>
        <v>224.00475851374549</v>
      </c>
      <c r="AJ74" s="39" t="s">
        <v>93</v>
      </c>
      <c r="AK74" s="38">
        <v>365.84323686836615</v>
      </c>
      <c r="AL74" s="38">
        <v>389.1330123626667</v>
      </c>
      <c r="AM74" s="38">
        <v>388.36650618133336</v>
      </c>
      <c r="AN74" s="38">
        <v>387.6</v>
      </c>
      <c r="AO74" s="38">
        <v>360.15</v>
      </c>
      <c r="AP74" s="38">
        <v>332.69999999999993</v>
      </c>
      <c r="AQ74" s="38">
        <v>303.09999999999997</v>
      </c>
      <c r="AR74" s="38">
        <v>273.5</v>
      </c>
      <c r="AS74" s="38">
        <v>251.25</v>
      </c>
      <c r="AT74" s="38">
        <v>229</v>
      </c>
      <c r="AU74" s="38">
        <v>222.68</v>
      </c>
      <c r="AV74" s="38">
        <v>216.36</v>
      </c>
      <c r="AW74" s="38">
        <v>210.04000000000002</v>
      </c>
      <c r="AX74" s="38">
        <v>203.72</v>
      </c>
      <c r="AY74" s="38">
        <v>197.4</v>
      </c>
      <c r="AZ74" s="38">
        <v>193.28000000000003</v>
      </c>
      <c r="BA74" s="38">
        <v>189.16000000000003</v>
      </c>
      <c r="BB74" s="38">
        <v>185.04000000000002</v>
      </c>
      <c r="BC74" s="38">
        <v>180.92000000000002</v>
      </c>
      <c r="BD74" s="38">
        <v>176.8</v>
      </c>
      <c r="BE74" s="38">
        <v>171.94000000000003</v>
      </c>
      <c r="BF74" s="38">
        <v>167.08</v>
      </c>
      <c r="BG74" s="38">
        <v>162.22000000000003</v>
      </c>
      <c r="BH74" s="38">
        <v>157.36000000000001</v>
      </c>
      <c r="BI74" s="38">
        <v>152.5</v>
      </c>
      <c r="BJ74" s="38">
        <v>145.20000000000002</v>
      </c>
      <c r="BK74" s="38">
        <v>137.9</v>
      </c>
      <c r="BL74" s="38">
        <v>130.6</v>
      </c>
      <c r="BM74" s="38">
        <v>123.3</v>
      </c>
      <c r="BN74" s="38">
        <v>116</v>
      </c>
    </row>
    <row r="75" spans="2:66" x14ac:dyDescent="0.35">
      <c r="B75" s="39" t="s">
        <v>94</v>
      </c>
      <c r="C75" s="38">
        <v>235.84868003265896</v>
      </c>
      <c r="D75" s="38">
        <f>SUM($AK75:AL75)/D$57</f>
        <v>292.33213947232946</v>
      </c>
      <c r="E75" s="38">
        <f>SUM($AK75:AM75)/E$57</f>
        <v>321.29069280021963</v>
      </c>
      <c r="F75" s="38">
        <f>SUM($AK75:AN75)/F$57</f>
        <v>343.36801960016476</v>
      </c>
      <c r="G75" s="38">
        <f>SUM($AK75:AO75)/G$57</f>
        <v>350.35441568013181</v>
      </c>
      <c r="H75" s="38">
        <f>SUM($AK75:AP75)/H$57</f>
        <v>349.79534640010979</v>
      </c>
      <c r="I75" s="38">
        <f>SUM($AK75:AQ75)/I$57</f>
        <v>343.90315405723697</v>
      </c>
      <c r="J75" s="38">
        <f>SUM($AK75:AR75)/J$57</f>
        <v>334.67775980008236</v>
      </c>
      <c r="K75" s="38">
        <f>SUM($AK75:AS75)/K$57</f>
        <v>326.75245315562876</v>
      </c>
      <c r="L75" s="38">
        <f>SUM($AK75:AT75)/L$57</f>
        <v>319.73720784006588</v>
      </c>
      <c r="M75" s="38">
        <f>SUM($AK75:AU75)/M$57</f>
        <v>314.0992798546053</v>
      </c>
      <c r="N75" s="38">
        <f>SUM($AK75:AV75)/N$57</f>
        <v>309.49433986672153</v>
      </c>
      <c r="O75" s="38">
        <f>SUM($AK75:AW75)/O$57</f>
        <v>305.68400603081989</v>
      </c>
      <c r="P75" s="38">
        <f>SUM($AK75:AX75)/P$57</f>
        <v>302.49800560004707</v>
      </c>
      <c r="Q75" s="38">
        <f>SUM($AK75:AY75)/Q$57</f>
        <v>299.81147189337725</v>
      </c>
      <c r="R75" s="38">
        <f>SUM($AK75:AZ75)/R$57</f>
        <v>297.58950490004116</v>
      </c>
      <c r="S75" s="38">
        <f>SUM($AK75:BA75)/S$57</f>
        <v>295.75012225886223</v>
      </c>
      <c r="T75" s="38">
        <f>SUM($AK75:BB75)/T$57</f>
        <v>294.2295599111477</v>
      </c>
      <c r="U75" s="38">
        <f>SUM($AK75:BC75)/U$57</f>
        <v>292.97747781056097</v>
      </c>
      <c r="V75" s="38">
        <f>SUM($AK75:BD75)/V$57</f>
        <v>291.95360392003289</v>
      </c>
      <c r="W75" s="38">
        <f>SUM($AK75:BE75)/W$57</f>
        <v>291.04819420955511</v>
      </c>
      <c r="X75" s="38">
        <f>SUM($AK75:BF75)/X$57</f>
        <v>290.24509447275716</v>
      </c>
      <c r="Y75" s="38">
        <f>SUM($AK75:BG75)/Y$57</f>
        <v>289.53095993046338</v>
      </c>
      <c r="Z75" s="38">
        <f>SUM($AK75:BH75)/Z$57</f>
        <v>288.89466993336072</v>
      </c>
      <c r="AA75" s="38">
        <f>SUM($AK75:BI75)/AA$57</f>
        <v>288.32688313602631</v>
      </c>
      <c r="AB75" s="38">
        <f>SUM($AK75:BJ75)/AB$57</f>
        <v>287.32584916925606</v>
      </c>
      <c r="AC75" s="38">
        <f>SUM($AK75:BK75)/AC$57</f>
        <v>285.93970660743173</v>
      </c>
      <c r="AD75" s="38">
        <f>SUM($AK75:BL75)/AD$57</f>
        <v>284.20971708573774</v>
      </c>
      <c r="AE75" s="38">
        <f>SUM($AK75:BM75)/AE$57</f>
        <v>282.17145097933303</v>
      </c>
      <c r="AF75" s="38">
        <f>SUM($AK75:BN75)/AF$57</f>
        <v>279.85573594668858</v>
      </c>
      <c r="AJ75" s="39" t="s">
        <v>94</v>
      </c>
      <c r="AK75" s="38">
        <v>235.84868003265896</v>
      </c>
      <c r="AL75" s="38">
        <v>348.81559891199998</v>
      </c>
      <c r="AM75" s="38">
        <v>379.20779945599998</v>
      </c>
      <c r="AN75" s="38">
        <v>409.6</v>
      </c>
      <c r="AO75" s="38">
        <v>378.3</v>
      </c>
      <c r="AP75" s="38">
        <v>347</v>
      </c>
      <c r="AQ75" s="38">
        <v>308.55</v>
      </c>
      <c r="AR75" s="38">
        <v>270.10000000000002</v>
      </c>
      <c r="AS75" s="38">
        <v>263.35000000000002</v>
      </c>
      <c r="AT75" s="38">
        <v>256.59999999999997</v>
      </c>
      <c r="AU75" s="38">
        <v>257.71999999999997</v>
      </c>
      <c r="AV75" s="38">
        <v>258.83999999999997</v>
      </c>
      <c r="AW75" s="38">
        <v>259.95999999999998</v>
      </c>
      <c r="AX75" s="38">
        <v>261.07999999999993</v>
      </c>
      <c r="AY75" s="38">
        <v>262.19999999999993</v>
      </c>
      <c r="AZ75" s="38">
        <v>264.25999999999993</v>
      </c>
      <c r="BA75" s="38">
        <v>266.32</v>
      </c>
      <c r="BB75" s="38">
        <v>268.38</v>
      </c>
      <c r="BC75" s="38">
        <v>270.44</v>
      </c>
      <c r="BD75" s="38">
        <v>272.50000000000006</v>
      </c>
      <c r="BE75" s="38">
        <v>272.94000000000005</v>
      </c>
      <c r="BF75" s="38">
        <v>273.38000000000005</v>
      </c>
      <c r="BG75" s="38">
        <v>273.82000000000005</v>
      </c>
      <c r="BH75" s="38">
        <v>274.26000000000005</v>
      </c>
      <c r="BI75" s="38">
        <v>274.7</v>
      </c>
      <c r="BJ75" s="38">
        <v>262.3</v>
      </c>
      <c r="BK75" s="38">
        <v>249.9</v>
      </c>
      <c r="BL75" s="38">
        <v>237.5</v>
      </c>
      <c r="BM75" s="38">
        <v>225.1</v>
      </c>
      <c r="BN75" s="38">
        <v>212.7</v>
      </c>
    </row>
    <row r="76" spans="2:66" x14ac:dyDescent="0.35">
      <c r="B76" s="39" t="s">
        <v>95</v>
      </c>
      <c r="C76" s="38">
        <v>141.39435725301641</v>
      </c>
      <c r="D76" s="38">
        <f>SUM($AK76:AL76)/D$57</f>
        <v>164.55733815717485</v>
      </c>
      <c r="E76" s="38">
        <f>SUM($AK76:AM76)/E$57</f>
        <v>188.07494528167209</v>
      </c>
      <c r="F76" s="38">
        <f>SUM($AK76:AN76)/F$57</f>
        <v>211.68120896125407</v>
      </c>
      <c r="G76" s="38">
        <f>SUM($AK76:AO76)/G$57</f>
        <v>221.12496716900324</v>
      </c>
      <c r="H76" s="38">
        <f>SUM($AK76:AP76)/H$57</f>
        <v>223.48747264083602</v>
      </c>
      <c r="I76" s="38">
        <f>SUM($AK76:AQ76)/I$57</f>
        <v>221.58926226357374</v>
      </c>
      <c r="J76" s="38">
        <f>SUM($AK76:AR76)/J$57</f>
        <v>217.02810448062701</v>
      </c>
      <c r="K76" s="38">
        <f>SUM($AK76:AS76)/K$57</f>
        <v>212.28053731611288</v>
      </c>
      <c r="L76" s="38">
        <f>SUM($AK76:AT76)/L$57</f>
        <v>207.40248358450162</v>
      </c>
      <c r="M76" s="38">
        <f>SUM($AK76:AU76)/M$57</f>
        <v>203.27498507681966</v>
      </c>
      <c r="N76" s="38">
        <f>SUM($AK76:AV76)/N$57</f>
        <v>199.71040298708468</v>
      </c>
      <c r="O76" s="38">
        <f>SUM($AK76:AW76)/O$57</f>
        <v>196.57883352653971</v>
      </c>
      <c r="P76" s="38">
        <f>SUM($AK76:AX76)/P$57</f>
        <v>193.78748827464401</v>
      </c>
      <c r="Q76" s="38">
        <f>SUM($AK76:AY76)/Q$57</f>
        <v>191.26832238966776</v>
      </c>
      <c r="R76" s="38">
        <f>SUM($AK76:AZ76)/R$57</f>
        <v>189.15405224031352</v>
      </c>
      <c r="S76" s="38">
        <f>SUM($AK76:BA76)/S$57</f>
        <v>187.37322563794214</v>
      </c>
      <c r="T76" s="38">
        <f>SUM($AK76:BB76)/T$57</f>
        <v>185.87026865805649</v>
      </c>
      <c r="U76" s="38">
        <f>SUM($AK76:BC76)/U$57</f>
        <v>184.60130714973772</v>
      </c>
      <c r="V76" s="38">
        <f>SUM($AK76:BD76)/V$57</f>
        <v>183.53124179225082</v>
      </c>
      <c r="W76" s="38">
        <f>SUM($AK76:BE76)/W$57</f>
        <v>182.61165884976268</v>
      </c>
      <c r="X76" s="38">
        <f>SUM($AK76:BF76)/X$57</f>
        <v>181.82203799295527</v>
      </c>
      <c r="Y76" s="38">
        <f>SUM($AK76:BG76)/Y$57</f>
        <v>181.14542764543549</v>
      </c>
      <c r="Z76" s="38">
        <f>SUM($AK76:BH76)/Z$57</f>
        <v>180.56770149354233</v>
      </c>
      <c r="AA76" s="38">
        <f>SUM($AK76:BI76)/AA$57</f>
        <v>180.07699343380062</v>
      </c>
      <c r="AB76" s="38">
        <f>SUM($AK76:BJ76)/AB$57</f>
        <v>179.54326291711598</v>
      </c>
      <c r="AC76" s="38">
        <f>SUM($AK76:BK76)/AC$57</f>
        <v>178.97129021648209</v>
      </c>
      <c r="AD76" s="38">
        <f>SUM($AK76:BL76)/AD$57</f>
        <v>178.36517270875058</v>
      </c>
      <c r="AE76" s="38">
        <f>SUM($AK76:BM76)/AE$57</f>
        <v>177.72844261534536</v>
      </c>
      <c r="AF76" s="38">
        <f>SUM($AK76:BN76)/AF$57</f>
        <v>177.06416119483387</v>
      </c>
      <c r="AJ76" s="39" t="s">
        <v>95</v>
      </c>
      <c r="AK76" s="38">
        <v>141.39435725301641</v>
      </c>
      <c r="AL76" s="38">
        <v>187.7203190613333</v>
      </c>
      <c r="AM76" s="38">
        <v>235.11015953066664</v>
      </c>
      <c r="AN76" s="38">
        <v>282.5</v>
      </c>
      <c r="AO76" s="38">
        <v>258.89999999999998</v>
      </c>
      <c r="AP76" s="38">
        <v>235.29999999999995</v>
      </c>
      <c r="AQ76" s="38">
        <v>210.19999999999996</v>
      </c>
      <c r="AR76" s="38">
        <v>185.09999999999997</v>
      </c>
      <c r="AS76" s="38">
        <v>174.29999999999998</v>
      </c>
      <c r="AT76" s="38">
        <v>163.5</v>
      </c>
      <c r="AU76" s="38">
        <v>162</v>
      </c>
      <c r="AV76" s="38">
        <v>160.5</v>
      </c>
      <c r="AW76" s="38">
        <v>159</v>
      </c>
      <c r="AX76" s="38">
        <v>157.5</v>
      </c>
      <c r="AY76" s="38">
        <v>156</v>
      </c>
      <c r="AZ76" s="38">
        <v>157.44</v>
      </c>
      <c r="BA76" s="38">
        <v>158.88</v>
      </c>
      <c r="BB76" s="38">
        <v>160.32</v>
      </c>
      <c r="BC76" s="38">
        <v>161.76</v>
      </c>
      <c r="BD76" s="38">
        <v>163.19999999999999</v>
      </c>
      <c r="BE76" s="38">
        <v>164.22</v>
      </c>
      <c r="BF76" s="38">
        <v>165.23999999999998</v>
      </c>
      <c r="BG76" s="38">
        <v>166.26</v>
      </c>
      <c r="BH76" s="38">
        <v>167.28</v>
      </c>
      <c r="BI76" s="38">
        <v>168.3</v>
      </c>
      <c r="BJ76" s="38">
        <v>166.20000000000002</v>
      </c>
      <c r="BK76" s="38">
        <v>164.10000000000002</v>
      </c>
      <c r="BL76" s="38">
        <v>162</v>
      </c>
      <c r="BM76" s="38">
        <v>159.9</v>
      </c>
      <c r="BN76" s="38">
        <v>157.80000000000001</v>
      </c>
    </row>
    <row r="77" spans="2:66" x14ac:dyDescent="0.35">
      <c r="B77" s="39" t="s">
        <v>96</v>
      </c>
      <c r="C77" s="38">
        <v>357.3723124376304</v>
      </c>
      <c r="D77" s="38">
        <f>SUM($AK77:AL77)/D$57</f>
        <v>403.80461600281518</v>
      </c>
      <c r="E77" s="38">
        <f>SUM($AK77:AM77)/E$57</f>
        <v>416.60923059654345</v>
      </c>
      <c r="F77" s="38">
        <f>SUM($AK77:AN77)/F$57</f>
        <v>421.00692294740759</v>
      </c>
      <c r="G77" s="38">
        <f>SUM($AK77:AO77)/G$57</f>
        <v>422.34553835792605</v>
      </c>
      <c r="H77" s="38">
        <f>SUM($AK77:AP77)/H$57</f>
        <v>422.15461529827166</v>
      </c>
      <c r="I77" s="38">
        <f>SUM($AK77:AQ77)/I$57</f>
        <v>421.56824168423282</v>
      </c>
      <c r="J77" s="38">
        <f>SUM($AK77:AR77)/J$57</f>
        <v>420.73471147370373</v>
      </c>
      <c r="K77" s="38">
        <f>SUM($AK77:AS77)/K$57</f>
        <v>420.04196575440329</v>
      </c>
      <c r="L77" s="38">
        <f>SUM($AK77:AT77)/L$57</f>
        <v>419.44776917896297</v>
      </c>
      <c r="M77" s="38">
        <f>SUM($AK77:AU77)/M$57</f>
        <v>419.2416083445118</v>
      </c>
      <c r="N77" s="38">
        <f>SUM($AK77:AV77)/N$57</f>
        <v>419.3264743158025</v>
      </c>
      <c r="O77" s="38">
        <f>SUM($AK77:AW77)/O$57</f>
        <v>419.63520706074081</v>
      </c>
      <c r="P77" s="38">
        <f>SUM($AK77:AX77)/P$57</f>
        <v>420.11983512783075</v>
      </c>
      <c r="Q77" s="38">
        <f>SUM($AK77:AY77)/Q$57</f>
        <v>420.74517945264205</v>
      </c>
      <c r="R77" s="38">
        <f>SUM($AK77:AZ77)/R$57</f>
        <v>421.3286057368519</v>
      </c>
      <c r="S77" s="38">
        <f>SUM($AK77:BA77)/S$57</f>
        <v>421.87751128174295</v>
      </c>
      <c r="T77" s="38">
        <f>SUM($AK77:BB77)/T$57</f>
        <v>422.39764954386834</v>
      </c>
      <c r="U77" s="38">
        <f>SUM($AK77:BC77)/U$57</f>
        <v>422.89356272576998</v>
      </c>
      <c r="V77" s="38">
        <f>SUM($AK77:BD77)/V$57</f>
        <v>423.36888458948152</v>
      </c>
      <c r="W77" s="38">
        <f>SUM($AK77:BE77)/W$57</f>
        <v>423.77322341855387</v>
      </c>
      <c r="X77" s="38">
        <f>SUM($AK77:BF77)/X$57</f>
        <v>424.11625871771048</v>
      </c>
      <c r="Y77" s="38">
        <f>SUM($AK77:BG77)/Y$57</f>
        <v>424.40598659954918</v>
      </c>
      <c r="Z77" s="38">
        <f>SUM($AK77:BH77)/Z$57</f>
        <v>424.64907049123462</v>
      </c>
      <c r="AA77" s="38">
        <f>SUM($AK77:BI77)/AA$57</f>
        <v>424.85110767158528</v>
      </c>
      <c r="AB77" s="38">
        <f>SUM($AK77:BJ77)/AB$57</f>
        <v>425.01068045344738</v>
      </c>
      <c r="AC77" s="38">
        <f>SUM($AK77:BK77)/AC$57</f>
        <v>425.13250710331965</v>
      </c>
      <c r="AD77" s="38">
        <f>SUM($AK77:BL77)/AD$57</f>
        <v>425.22063184962968</v>
      </c>
      <c r="AE77" s="38">
        <f>SUM($AK77:BM77)/AE$57</f>
        <v>425.27854109619415</v>
      </c>
      <c r="AF77" s="38">
        <f>SUM($AK77:BN77)/AF$57</f>
        <v>425.30925639298772</v>
      </c>
      <c r="AJ77" s="39" t="s">
        <v>96</v>
      </c>
      <c r="AK77" s="38">
        <v>357.3723124376304</v>
      </c>
      <c r="AL77" s="38">
        <v>450.23691956799996</v>
      </c>
      <c r="AM77" s="38">
        <v>442.21845978399995</v>
      </c>
      <c r="AN77" s="38">
        <v>434.19999999999993</v>
      </c>
      <c r="AO77" s="38">
        <v>427.7</v>
      </c>
      <c r="AP77" s="38">
        <v>421.19999999999993</v>
      </c>
      <c r="AQ77" s="38">
        <v>418.04999999999995</v>
      </c>
      <c r="AR77" s="38">
        <v>414.89999999999992</v>
      </c>
      <c r="AS77" s="38">
        <v>414.5</v>
      </c>
      <c r="AT77" s="38">
        <v>414.1</v>
      </c>
      <c r="AU77" s="38">
        <v>417.18</v>
      </c>
      <c r="AV77" s="38">
        <v>420.26000000000005</v>
      </c>
      <c r="AW77" s="38">
        <v>423.34000000000003</v>
      </c>
      <c r="AX77" s="38">
        <v>426.42</v>
      </c>
      <c r="AY77" s="38">
        <v>429.5</v>
      </c>
      <c r="AZ77" s="38">
        <v>430.08</v>
      </c>
      <c r="BA77" s="38">
        <v>430.66</v>
      </c>
      <c r="BB77" s="38">
        <v>431.24</v>
      </c>
      <c r="BC77" s="38">
        <v>431.82</v>
      </c>
      <c r="BD77" s="38">
        <v>432.39999999999992</v>
      </c>
      <c r="BE77" s="38">
        <v>431.85999999999996</v>
      </c>
      <c r="BF77" s="38">
        <v>431.31999999999994</v>
      </c>
      <c r="BG77" s="38">
        <v>430.78</v>
      </c>
      <c r="BH77" s="38">
        <v>430.23999999999995</v>
      </c>
      <c r="BI77" s="38">
        <v>429.69999999999987</v>
      </c>
      <c r="BJ77" s="38">
        <v>428.99999999999989</v>
      </c>
      <c r="BK77" s="38">
        <v>428.2999999999999</v>
      </c>
      <c r="BL77" s="38">
        <v>427.59999999999991</v>
      </c>
      <c r="BM77" s="38">
        <v>426.89999999999992</v>
      </c>
      <c r="BN77" s="38">
        <v>426.19999999999993</v>
      </c>
    </row>
    <row r="78" spans="2:66" x14ac:dyDescent="0.35">
      <c r="B78" s="39" t="s">
        <v>97</v>
      </c>
      <c r="C78" s="38">
        <v>339.0111584868003</v>
      </c>
      <c r="D78" s="38">
        <f>SUM($AK78:AL78)/D$57</f>
        <v>342.80129562740012</v>
      </c>
      <c r="E78" s="38">
        <f>SUM($AK78:AM78)/E$57</f>
        <v>333.86610254626675</v>
      </c>
      <c r="F78" s="38">
        <f>SUM($AK78:AN78)/F$57</f>
        <v>321.74957690970001</v>
      </c>
      <c r="G78" s="38">
        <f>SUM($AK78:AO78)/G$57</f>
        <v>302.30966152776</v>
      </c>
      <c r="H78" s="38">
        <f>SUM($AK78:AP78)/H$57</f>
        <v>279.20805127313332</v>
      </c>
      <c r="I78" s="38">
        <f>SUM($AK78:AQ78)/I$57</f>
        <v>257.63547251982857</v>
      </c>
      <c r="J78" s="38">
        <f>SUM($AK78:AR78)/J$57</f>
        <v>237.01853845485002</v>
      </c>
      <c r="K78" s="38">
        <f>SUM($AK78:AS78)/K$57</f>
        <v>221.91647862653335</v>
      </c>
      <c r="L78" s="38">
        <f>SUM($AK78:AT78)/L$57</f>
        <v>210.67483076387998</v>
      </c>
      <c r="M78" s="38">
        <f>SUM($AK78:AU78)/M$57</f>
        <v>201.9989370580727</v>
      </c>
      <c r="N78" s="38">
        <f>SUM($AK78:AV78)/N$57</f>
        <v>195.24735896989998</v>
      </c>
      <c r="O78" s="38">
        <f>SUM($AK78:AW78)/O$57</f>
        <v>189.97602366452304</v>
      </c>
      <c r="P78" s="38">
        <f>SUM($AK78:AX78)/P$57</f>
        <v>185.86773625991424</v>
      </c>
      <c r="Q78" s="38">
        <f>SUM($AK78:AY78)/Q$57</f>
        <v>182.68988717591995</v>
      </c>
      <c r="R78" s="38">
        <f>SUM($AK78:AZ78)/R$57</f>
        <v>180.14051922742496</v>
      </c>
      <c r="S78" s="38">
        <f>SUM($AK78:BA78)/S$57</f>
        <v>178.10872397875289</v>
      </c>
      <c r="T78" s="38">
        <f>SUM($AK78:BB78)/T$57</f>
        <v>176.50823931326664</v>
      </c>
      <c r="U78" s="38">
        <f>SUM($AK78:BC78)/U$57</f>
        <v>175.2709635599368</v>
      </c>
      <c r="V78" s="38">
        <f>SUM($AK78:BD78)/V$57</f>
        <v>174.34241538193996</v>
      </c>
      <c r="W78" s="38">
        <f>SUM($AK78:BE78)/W$57</f>
        <v>173.50134798279996</v>
      </c>
      <c r="X78" s="38">
        <f>SUM($AK78:BF78)/X$57</f>
        <v>172.73583216539996</v>
      </c>
      <c r="Y78" s="38">
        <f>SUM($AK78:BG78)/Y$57</f>
        <v>172.03601337559994</v>
      </c>
      <c r="Z78" s="38">
        <f>SUM($AK78:BH78)/Z$57</f>
        <v>171.39367948494996</v>
      </c>
      <c r="AA78" s="38">
        <f>SUM($AK78:BI78)/AA$57</f>
        <v>170.80193230555196</v>
      </c>
      <c r="AB78" s="38">
        <f>SUM($AK78:BJ78)/AB$57</f>
        <v>172.40647337072306</v>
      </c>
      <c r="AC78" s="38">
        <f>SUM($AK78:BK78)/AC$57</f>
        <v>175.96327065328884</v>
      </c>
      <c r="AD78" s="38">
        <f>SUM($AK78:BL78)/AD$57</f>
        <v>181.26315384424282</v>
      </c>
      <c r="AE78" s="38">
        <f>SUM($AK78:BM78)/AE$57</f>
        <v>188.12580371168272</v>
      </c>
      <c r="AF78" s="38">
        <f>SUM($AK78:BN78)/AF$57</f>
        <v>196.39494358795994</v>
      </c>
      <c r="AJ78" s="39" t="s">
        <v>97</v>
      </c>
      <c r="AK78" s="38">
        <v>339.0111584868003</v>
      </c>
      <c r="AL78" s="38">
        <v>346.591432768</v>
      </c>
      <c r="AM78" s="38">
        <v>315.99571638399993</v>
      </c>
      <c r="AN78" s="38">
        <v>285.39999999999992</v>
      </c>
      <c r="AO78" s="38">
        <v>224.55</v>
      </c>
      <c r="AP78" s="38">
        <v>163.69999999999999</v>
      </c>
      <c r="AQ78" s="38">
        <v>128.19999999999999</v>
      </c>
      <c r="AR78" s="38">
        <v>92.700000000000017</v>
      </c>
      <c r="AS78" s="38">
        <v>101.10000000000001</v>
      </c>
      <c r="AT78" s="38">
        <v>109.5</v>
      </c>
      <c r="AU78" s="38">
        <v>115.24</v>
      </c>
      <c r="AV78" s="38">
        <v>120.97999999999999</v>
      </c>
      <c r="AW78" s="38">
        <v>126.71999999999998</v>
      </c>
      <c r="AX78" s="38">
        <v>132.45999999999998</v>
      </c>
      <c r="AY78" s="38">
        <v>138.19999999999999</v>
      </c>
      <c r="AZ78" s="38">
        <v>141.9</v>
      </c>
      <c r="BA78" s="38">
        <v>145.6</v>
      </c>
      <c r="BB78" s="38">
        <v>149.29999999999998</v>
      </c>
      <c r="BC78" s="38">
        <v>153</v>
      </c>
      <c r="BD78" s="38">
        <v>156.69999999999996</v>
      </c>
      <c r="BE78" s="38">
        <v>156.67999999999998</v>
      </c>
      <c r="BF78" s="38">
        <v>156.65999999999997</v>
      </c>
      <c r="BG78" s="38">
        <v>156.63999999999999</v>
      </c>
      <c r="BH78" s="38">
        <v>156.61999999999998</v>
      </c>
      <c r="BI78" s="38">
        <v>156.59999999999997</v>
      </c>
      <c r="BJ78" s="38">
        <v>212.51999999999998</v>
      </c>
      <c r="BK78" s="38">
        <v>268.43999999999994</v>
      </c>
      <c r="BL78" s="38">
        <v>324.36</v>
      </c>
      <c r="BM78" s="38">
        <v>380.28</v>
      </c>
      <c r="BN78" s="38">
        <v>436.19999999999993</v>
      </c>
    </row>
    <row r="79" spans="2:66" x14ac:dyDescent="0.35">
      <c r="B79" s="39" t="s">
        <v>98</v>
      </c>
      <c r="C79" s="38">
        <v>653.7820919894765</v>
      </c>
      <c r="D79" s="38">
        <f>SUM($AK79:AL79)/D$57</f>
        <v>642.87909138140492</v>
      </c>
      <c r="E79" s="38">
        <f>SUM($AK79:AM79)/E$57</f>
        <v>600.58207604982556</v>
      </c>
      <c r="F79" s="38">
        <f>SUM($AK79:AN79)/F$57</f>
        <v>550.4365570373692</v>
      </c>
      <c r="G79" s="38">
        <f>SUM($AK79:AO79)/G$57</f>
        <v>509.15924562989539</v>
      </c>
      <c r="H79" s="38">
        <f>SUM($AK79:AP79)/H$57</f>
        <v>472.31603802491281</v>
      </c>
      <c r="I79" s="38">
        <f>SUM($AK79:AQ79)/I$57</f>
        <v>438.94231830706809</v>
      </c>
      <c r="J79" s="38">
        <f>SUM($AK79:AR79)/J$57</f>
        <v>407.73702851868461</v>
      </c>
      <c r="K79" s="38">
        <f>SUM($AK79:AS79)/K$57</f>
        <v>382.26069201660852</v>
      </c>
      <c r="L79" s="38">
        <f>SUM($AK79:AT79)/L$57</f>
        <v>360.79462281494767</v>
      </c>
      <c r="M79" s="38">
        <f>SUM($AK79:AU79)/M$57</f>
        <v>343.9660207408615</v>
      </c>
      <c r="N79" s="38">
        <f>SUM($AK79:AV79)/N$57</f>
        <v>330.61551901245639</v>
      </c>
      <c r="O79" s="38">
        <f>SUM($AK79:AW79)/O$57</f>
        <v>319.94047908842128</v>
      </c>
      <c r="P79" s="38">
        <f>SUM($AK79:AX79)/P$57</f>
        <v>311.36758772496262</v>
      </c>
      <c r="Q79" s="38">
        <f>SUM($AK79:AY79)/Q$57</f>
        <v>304.47641520996513</v>
      </c>
      <c r="R79" s="38">
        <f>SUM($AK79:AZ79)/R$57</f>
        <v>298.54163925934233</v>
      </c>
      <c r="S79" s="38">
        <f>SUM($AK79:BA79)/S$57</f>
        <v>293.3944840087928</v>
      </c>
      <c r="T79" s="38">
        <f>SUM($AK79:BB79)/T$57</f>
        <v>288.90367934163766</v>
      </c>
      <c r="U79" s="38">
        <f>SUM($AK79:BC79)/U$57</f>
        <v>284.96559095523565</v>
      </c>
      <c r="V79" s="38">
        <f>SUM($AK79:BD79)/V$57</f>
        <v>281.49731140747389</v>
      </c>
      <c r="W79" s="38">
        <f>SUM($AK79:BE79)/W$57</f>
        <v>278.39934419759419</v>
      </c>
      <c r="X79" s="38">
        <f>SUM($AK79:BF79)/X$57</f>
        <v>275.62119218861261</v>
      </c>
      <c r="Y79" s="38">
        <f>SUM($AK79:BG79)/Y$57</f>
        <v>273.12114035432512</v>
      </c>
      <c r="Z79" s="38">
        <f>SUM($AK79:BH79)/Z$57</f>
        <v>270.86442617289487</v>
      </c>
      <c r="AA79" s="38">
        <f>SUM($AK79:BI79)/AA$57</f>
        <v>268.8218491259791</v>
      </c>
      <c r="AB79" s="38">
        <f>SUM($AK79:BJ79)/AB$57</f>
        <v>268.91023954421064</v>
      </c>
      <c r="AC79" s="38">
        <f>SUM($AK79:BK79)/AC$57</f>
        <v>270.89282326479548</v>
      </c>
      <c r="AD79" s="38">
        <f>SUM($AK79:BL79)/AD$57</f>
        <v>274.56665100533849</v>
      </c>
      <c r="AE79" s="38">
        <f>SUM($AK79:BM79)/AE$57</f>
        <v>279.75676648791301</v>
      </c>
      <c r="AF79" s="38">
        <f>SUM($AK79:BN79)/AF$57</f>
        <v>286.31154093831594</v>
      </c>
      <c r="AJ79" s="39" t="s">
        <v>98</v>
      </c>
      <c r="AK79" s="38">
        <v>653.7820919894765</v>
      </c>
      <c r="AL79" s="38">
        <v>631.97609077333334</v>
      </c>
      <c r="AM79" s="38">
        <v>515.98804538666673</v>
      </c>
      <c r="AN79" s="38">
        <v>400.00000000000006</v>
      </c>
      <c r="AO79" s="38">
        <v>344.05</v>
      </c>
      <c r="AP79" s="38">
        <v>288.10000000000002</v>
      </c>
      <c r="AQ79" s="38">
        <v>238.7</v>
      </c>
      <c r="AR79" s="38">
        <v>189.29999999999998</v>
      </c>
      <c r="AS79" s="38">
        <v>178.45</v>
      </c>
      <c r="AT79" s="38">
        <v>167.60000000000002</v>
      </c>
      <c r="AU79" s="38">
        <v>175.68</v>
      </c>
      <c r="AV79" s="38">
        <v>183.76</v>
      </c>
      <c r="AW79" s="38">
        <v>191.84</v>
      </c>
      <c r="AX79" s="38">
        <v>199.92000000000002</v>
      </c>
      <c r="AY79" s="38">
        <v>208.00000000000003</v>
      </c>
      <c r="AZ79" s="38">
        <v>209.52</v>
      </c>
      <c r="BA79" s="38">
        <v>211.04000000000002</v>
      </c>
      <c r="BB79" s="38">
        <v>212.56</v>
      </c>
      <c r="BC79" s="38">
        <v>214.08</v>
      </c>
      <c r="BD79" s="38">
        <v>215.60000000000002</v>
      </c>
      <c r="BE79" s="38">
        <v>216.44000000000003</v>
      </c>
      <c r="BF79" s="38">
        <v>217.28</v>
      </c>
      <c r="BG79" s="38">
        <v>218.12</v>
      </c>
      <c r="BH79" s="38">
        <v>218.96</v>
      </c>
      <c r="BI79" s="38">
        <v>219.8000000000001</v>
      </c>
      <c r="BJ79" s="38">
        <v>271.12000000000006</v>
      </c>
      <c r="BK79" s="38">
        <v>322.44000000000005</v>
      </c>
      <c r="BL79" s="38">
        <v>373.76</v>
      </c>
      <c r="BM79" s="38">
        <v>425.08</v>
      </c>
      <c r="BN79" s="38">
        <v>476.4</v>
      </c>
    </row>
    <row r="80" spans="2:66" x14ac:dyDescent="0.35">
      <c r="B80" s="39" t="s">
        <v>99</v>
      </c>
      <c r="C80" s="38">
        <v>374.82309716048263</v>
      </c>
      <c r="D80" s="38">
        <f>SUM($AK80:AL80)/D$57</f>
        <v>392.08391934824135</v>
      </c>
      <c r="E80" s="38">
        <f>SUM($AK80:AM80)/E$57</f>
        <v>407.83006982149419</v>
      </c>
      <c r="F80" s="38">
        <f>SUM($AK80:AN80)/F$57</f>
        <v>423.1975523661207</v>
      </c>
      <c r="G80" s="38">
        <f>SUM($AK80:AO80)/G$57</f>
        <v>429.26804189289658</v>
      </c>
      <c r="H80" s="38">
        <f>SUM($AK80:AP80)/H$57</f>
        <v>430.69003491074722</v>
      </c>
      <c r="I80" s="38">
        <f>SUM($AK80:AQ80)/I$57</f>
        <v>428.62717278064048</v>
      </c>
      <c r="J80" s="38">
        <f>SUM($AK80:AR80)/J$57</f>
        <v>424.38627618306037</v>
      </c>
      <c r="K80" s="38">
        <f>SUM($AK80:AS80)/K$57</f>
        <v>421.59335660716476</v>
      </c>
      <c r="L80" s="38">
        <f>SUM($AK80:AT80)/L$57</f>
        <v>419.8140209464483</v>
      </c>
      <c r="M80" s="38">
        <f>SUM($AK80:AU80)/M$57</f>
        <v>418.21456449677117</v>
      </c>
      <c r="N80" s="38">
        <f>SUM($AK80:AV80)/N$57</f>
        <v>416.75001745537361</v>
      </c>
      <c r="O80" s="38">
        <f>SUM($AK80:AW80)/O$57</f>
        <v>415.38924688188337</v>
      </c>
      <c r="P80" s="38">
        <f>SUM($AK80:AX80)/P$57</f>
        <v>414.11001496174879</v>
      </c>
      <c r="Q80" s="38">
        <f>SUM($AK80:AY80)/Q$57</f>
        <v>412.89601396429885</v>
      </c>
      <c r="R80" s="38">
        <f>SUM($AK80:AZ80)/R$57</f>
        <v>411.50376309153017</v>
      </c>
      <c r="S80" s="38">
        <f>SUM($AK80:BA80)/S$57</f>
        <v>409.9647182037931</v>
      </c>
      <c r="T80" s="38">
        <f>SUM($AK80:BB80)/T$57</f>
        <v>408.3033449702491</v>
      </c>
      <c r="U80" s="38">
        <f>SUM($AK80:BC80)/U$57</f>
        <v>406.53895839286753</v>
      </c>
      <c r="V80" s="38">
        <f>SUM($AK80:BD80)/V$57</f>
        <v>404.68701047322418</v>
      </c>
      <c r="W80" s="38">
        <f>SUM($AK80:BE80)/W$57</f>
        <v>402.46381949830868</v>
      </c>
      <c r="X80" s="38">
        <f>SUM($AK80:BF80)/X$57</f>
        <v>399.92000952111283</v>
      </c>
      <c r="Y80" s="38">
        <f>SUM($AK80:BG80)/Y$57</f>
        <v>397.09740041149922</v>
      </c>
      <c r="Z80" s="38">
        <f>SUM($AK80:BH80)/Z$57</f>
        <v>394.03084206102011</v>
      </c>
      <c r="AA80" s="38">
        <f>SUM($AK80:BI80)/AA$57</f>
        <v>390.7496083785793</v>
      </c>
      <c r="AB80" s="38">
        <f>SUM($AK80:BJ80)/AB$57</f>
        <v>388.95539267171085</v>
      </c>
      <c r="AC80" s="38">
        <f>SUM($AK80:BK80)/AC$57</f>
        <v>388.48297072090679</v>
      </c>
      <c r="AD80" s="38">
        <f>SUM($AK80:BL80)/AD$57</f>
        <v>389.19072176658864</v>
      </c>
      <c r="AE80" s="38">
        <f>SUM($AK80:BM80)/AE$57</f>
        <v>390.95655894705112</v>
      </c>
      <c r="AF80" s="38">
        <f>SUM($AK80:BN80)/AF$57</f>
        <v>393.67467364881605</v>
      </c>
      <c r="AJ80" s="39" t="s">
        <v>99</v>
      </c>
      <c r="AK80" s="38">
        <v>374.82309716048263</v>
      </c>
      <c r="AL80" s="38">
        <v>409.34474153600002</v>
      </c>
      <c r="AM80" s="38">
        <v>439.32237076800004</v>
      </c>
      <c r="AN80" s="38">
        <v>469.30000000000007</v>
      </c>
      <c r="AO80" s="38">
        <v>453.55</v>
      </c>
      <c r="AP80" s="38">
        <v>437.8</v>
      </c>
      <c r="AQ80" s="38">
        <v>416.25</v>
      </c>
      <c r="AR80" s="38">
        <v>394.7</v>
      </c>
      <c r="AS80" s="38">
        <v>399.25</v>
      </c>
      <c r="AT80" s="38">
        <v>403.80000000000007</v>
      </c>
      <c r="AU80" s="38">
        <v>402.22</v>
      </c>
      <c r="AV80" s="38">
        <v>400.64000000000004</v>
      </c>
      <c r="AW80" s="38">
        <v>399.06</v>
      </c>
      <c r="AX80" s="38">
        <v>397.48</v>
      </c>
      <c r="AY80" s="38">
        <v>395.90000000000003</v>
      </c>
      <c r="AZ80" s="38">
        <v>390.62000000000006</v>
      </c>
      <c r="BA80" s="38">
        <v>385.34000000000003</v>
      </c>
      <c r="BB80" s="38">
        <v>380.06000000000006</v>
      </c>
      <c r="BC80" s="38">
        <v>374.78000000000003</v>
      </c>
      <c r="BD80" s="38">
        <v>369.5</v>
      </c>
      <c r="BE80" s="38">
        <v>358</v>
      </c>
      <c r="BF80" s="38">
        <v>346.5</v>
      </c>
      <c r="BG80" s="38">
        <v>335</v>
      </c>
      <c r="BH80" s="38">
        <v>323.5</v>
      </c>
      <c r="BI80" s="38">
        <v>312</v>
      </c>
      <c r="BJ80" s="38">
        <v>344.1</v>
      </c>
      <c r="BK80" s="38">
        <v>376.2</v>
      </c>
      <c r="BL80" s="38">
        <v>408.29999999999995</v>
      </c>
      <c r="BM80" s="38">
        <v>440.4</v>
      </c>
      <c r="BN80" s="38">
        <v>472.49999999999994</v>
      </c>
    </row>
    <row r="81" spans="2:66" x14ac:dyDescent="0.35">
      <c r="B81" s="39" t="s">
        <v>100</v>
      </c>
      <c r="C81" s="38">
        <v>479.07420847319236</v>
      </c>
      <c r="D81" s="38">
        <f>SUM($AK81:AL81)/D$57</f>
        <v>460.82106438859614</v>
      </c>
      <c r="E81" s="38">
        <f>SUM($AK81:AM81)/E$57</f>
        <v>443.0420296430641</v>
      </c>
      <c r="F81" s="38">
        <f>SUM($AK81:AN81)/F$57</f>
        <v>425.38152223229804</v>
      </c>
      <c r="G81" s="38">
        <f>SUM($AK81:AO81)/G$57</f>
        <v>404.63521778583845</v>
      </c>
      <c r="H81" s="38">
        <f>SUM($AK81:AP81)/H$57</f>
        <v>382.34601482153204</v>
      </c>
      <c r="I81" s="38">
        <f>SUM($AK81:AQ81)/I$57</f>
        <v>360.60372698988465</v>
      </c>
      <c r="J81" s="38">
        <f>SUM($AK81:AR81)/J$57</f>
        <v>339.20326111614906</v>
      </c>
      <c r="K81" s="38">
        <f>SUM($AK81:AS81)/K$57</f>
        <v>320.90845432546587</v>
      </c>
      <c r="L81" s="38">
        <f>SUM($AK81:AT81)/L$57</f>
        <v>304.78760889291925</v>
      </c>
      <c r="M81" s="38">
        <f>SUM($AK81:AU81)/M$57</f>
        <v>292.34146262992658</v>
      </c>
      <c r="N81" s="38">
        <f>SUM($AK81:AV81)/N$57</f>
        <v>282.6513407440994</v>
      </c>
      <c r="O81" s="38">
        <f>SUM($AK81:AW81)/O$57</f>
        <v>275.08123760993789</v>
      </c>
      <c r="P81" s="38">
        <f>SUM($AK81:AX81)/P$57</f>
        <v>269.17686349494232</v>
      </c>
      <c r="Q81" s="38">
        <f>SUM($AK81:AY81)/Q$57</f>
        <v>264.60507259527947</v>
      </c>
      <c r="R81" s="38">
        <f>SUM($AK81:AZ81)/R$57</f>
        <v>261.1185055580745</v>
      </c>
      <c r="S81" s="38">
        <f>SUM($AK81:BA81)/S$57</f>
        <v>258.52565228995246</v>
      </c>
      <c r="T81" s="38">
        <f>SUM($AK81:BB81)/T$57</f>
        <v>256.67756049606623</v>
      </c>
      <c r="U81" s="38">
        <f>SUM($AK81:BC81)/U$57</f>
        <v>255.45663625943115</v>
      </c>
      <c r="V81" s="38">
        <f>SUM($AK81:BD81)/V$57</f>
        <v>254.76880444645957</v>
      </c>
      <c r="W81" s="38">
        <f>SUM($AK81:BE81)/W$57</f>
        <v>254.09886137758053</v>
      </c>
      <c r="X81" s="38">
        <f>SUM($AK81:BF81)/X$57</f>
        <v>253.4443676785996</v>
      </c>
      <c r="Y81" s="38">
        <f>SUM($AK81:BG81)/Y$57</f>
        <v>252.80330821431266</v>
      </c>
      <c r="Z81" s="38">
        <f>SUM($AK81:BH81)/Z$57</f>
        <v>252.17400370538294</v>
      </c>
      <c r="AA81" s="38">
        <f>SUM($AK81:BI81)/AA$57</f>
        <v>251.55504355716764</v>
      </c>
      <c r="AB81" s="38">
        <f>SUM($AK81:BJ81)/AB$57</f>
        <v>252.96292649727656</v>
      </c>
      <c r="AC81" s="38">
        <f>SUM($AK81:BK81)/AC$57</f>
        <v>256.17244773811814</v>
      </c>
      <c r="AD81" s="38">
        <f>SUM($AK81:BL81)/AD$57</f>
        <v>260.99057460461393</v>
      </c>
      <c r="AE81" s="38">
        <f>SUM($AK81:BM81)/AE$57</f>
        <v>267.25089961824796</v>
      </c>
      <c r="AF81" s="38">
        <f>SUM($AK81:BN81)/AF$57</f>
        <v>274.80920296430634</v>
      </c>
      <c r="AJ81" s="39" t="s">
        <v>100</v>
      </c>
      <c r="AK81" s="38">
        <v>479.07420847319236</v>
      </c>
      <c r="AL81" s="38">
        <v>442.56792030399998</v>
      </c>
      <c r="AM81" s="38">
        <v>407.48396015199995</v>
      </c>
      <c r="AN81" s="38">
        <v>372.4</v>
      </c>
      <c r="AO81" s="38">
        <v>321.64999999999998</v>
      </c>
      <c r="AP81" s="38">
        <v>270.89999999999998</v>
      </c>
      <c r="AQ81" s="38">
        <v>230.14999999999998</v>
      </c>
      <c r="AR81" s="38">
        <v>189.4</v>
      </c>
      <c r="AS81" s="38">
        <v>174.55</v>
      </c>
      <c r="AT81" s="38">
        <v>159.69999999999999</v>
      </c>
      <c r="AU81" s="38">
        <v>167.87999999999997</v>
      </c>
      <c r="AV81" s="38">
        <v>176.05999999999997</v>
      </c>
      <c r="AW81" s="38">
        <v>184.23999999999998</v>
      </c>
      <c r="AX81" s="38">
        <v>192.41999999999996</v>
      </c>
      <c r="AY81" s="38">
        <v>200.59999999999997</v>
      </c>
      <c r="AZ81" s="38">
        <v>208.81999999999996</v>
      </c>
      <c r="BA81" s="38">
        <v>217.03999999999996</v>
      </c>
      <c r="BB81" s="38">
        <v>225.26</v>
      </c>
      <c r="BC81" s="38">
        <v>233.48</v>
      </c>
      <c r="BD81" s="38">
        <v>241.7</v>
      </c>
      <c r="BE81" s="38">
        <v>240.7</v>
      </c>
      <c r="BF81" s="38">
        <v>239.7</v>
      </c>
      <c r="BG81" s="38">
        <v>238.7</v>
      </c>
      <c r="BH81" s="38">
        <v>237.7</v>
      </c>
      <c r="BI81" s="38">
        <v>236.70000000000002</v>
      </c>
      <c r="BJ81" s="38">
        <v>288.16000000000003</v>
      </c>
      <c r="BK81" s="38">
        <v>339.62</v>
      </c>
      <c r="BL81" s="38">
        <v>391.08000000000004</v>
      </c>
      <c r="BM81" s="38">
        <v>442.54</v>
      </c>
      <c r="BN81" s="38">
        <v>494</v>
      </c>
    </row>
    <row r="82" spans="2:66" x14ac:dyDescent="0.35">
      <c r="B82" s="39" t="s">
        <v>101</v>
      </c>
      <c r="C82" s="38">
        <v>283.01778100335662</v>
      </c>
      <c r="D82" s="38">
        <f>SUM($AK82:AL82)/D$57</f>
        <v>305.77950181634498</v>
      </c>
      <c r="E82" s="38">
        <f>SUM($AK82:AM82)/E$57</f>
        <v>321.17653831578554</v>
      </c>
      <c r="F82" s="38">
        <f>SUM($AK82:AN82)/F$57</f>
        <v>334.73240373683916</v>
      </c>
      <c r="G82" s="38">
        <f>SUM($AK82:AO82)/G$57</f>
        <v>332.83592298947133</v>
      </c>
      <c r="H82" s="38">
        <f>SUM($AK82:AP82)/H$57</f>
        <v>323.21326915789274</v>
      </c>
      <c r="I82" s="38">
        <f>SUM($AK82:AQ82)/I$57</f>
        <v>310.80423070676522</v>
      </c>
      <c r="J82" s="38">
        <f>SUM($AK82:AR82)/J$57</f>
        <v>296.65370186841955</v>
      </c>
      <c r="K82" s="38">
        <f>SUM($AK82:AS82)/K$57</f>
        <v>284.71440166081737</v>
      </c>
      <c r="L82" s="38">
        <f>SUM($AK82:AT82)/L$57</f>
        <v>274.32296149473564</v>
      </c>
      <c r="M82" s="38">
        <f>SUM($AK82:AU82)/M$57</f>
        <v>265.3026922679415</v>
      </c>
      <c r="N82" s="38">
        <f>SUM($AK82:AV82)/N$57</f>
        <v>257.31080124561305</v>
      </c>
      <c r="O82" s="38">
        <f>SUM($AK82:AW82)/O$57</f>
        <v>250.10997038056587</v>
      </c>
      <c r="P82" s="38">
        <f>SUM($AK82:AX82)/P$57</f>
        <v>243.53068678195402</v>
      </c>
      <c r="Q82" s="38">
        <f>SUM($AK82:AY82)/Q$57</f>
        <v>237.44864099649041</v>
      </c>
      <c r="R82" s="38">
        <f>SUM($AK82:AZ82)/R$57</f>
        <v>231.60935093420977</v>
      </c>
      <c r="S82" s="38">
        <f>SUM($AK82:BA82)/S$57</f>
        <v>225.96997734984447</v>
      </c>
      <c r="T82" s="38">
        <f>SUM($AK82:BB82)/T$57</f>
        <v>220.49720083040867</v>
      </c>
      <c r="U82" s="38">
        <f>SUM($AK82:BC82)/U$57</f>
        <v>215.16471657617663</v>
      </c>
      <c r="V82" s="38">
        <f>SUM($AK82:BD82)/V$57</f>
        <v>209.95148074736781</v>
      </c>
      <c r="W82" s="38">
        <f>SUM($AK82:BE82)/W$57</f>
        <v>204.6756959498741</v>
      </c>
      <c r="X82" s="38">
        <f>SUM($AK82:BF82)/X$57</f>
        <v>199.3458915885162</v>
      </c>
      <c r="Y82" s="38">
        <f>SUM($AK82:BG82)/Y$57</f>
        <v>193.96911369336331</v>
      </c>
      <c r="Z82" s="38">
        <f>SUM($AK82:BH82)/Z$57</f>
        <v>188.55123395613984</v>
      </c>
      <c r="AA82" s="38">
        <f>SUM($AK82:BI82)/AA$57</f>
        <v>183.09718459789423</v>
      </c>
      <c r="AB82" s="38">
        <f>SUM($AK82:BJ82)/AB$57</f>
        <v>177.66113903643677</v>
      </c>
      <c r="AC82" s="38">
        <f>SUM($AK82:BK82)/AC$57</f>
        <v>172.24109684990205</v>
      </c>
      <c r="AD82" s="38">
        <f>SUM($AK82:BL82)/AD$57</f>
        <v>166.83534339097699</v>
      </c>
      <c r="AE82" s="38">
        <f>SUM($AK82:BM82)/AE$57</f>
        <v>161.44240051542604</v>
      </c>
      <c r="AF82" s="38">
        <f>SUM($AK82:BN82)/AF$57</f>
        <v>156.06098716491184</v>
      </c>
      <c r="AJ82" s="39" t="s">
        <v>101</v>
      </c>
      <c r="AK82" s="38">
        <v>283.01778100335662</v>
      </c>
      <c r="AL82" s="38">
        <v>328.54122262933333</v>
      </c>
      <c r="AM82" s="38">
        <v>351.97061131466666</v>
      </c>
      <c r="AN82" s="38">
        <v>375.4</v>
      </c>
      <c r="AO82" s="38">
        <v>325.25</v>
      </c>
      <c r="AP82" s="38">
        <v>275.10000000000002</v>
      </c>
      <c r="AQ82" s="38">
        <v>236.35</v>
      </c>
      <c r="AR82" s="38">
        <v>197.59999999999997</v>
      </c>
      <c r="AS82" s="38">
        <v>189.2</v>
      </c>
      <c r="AT82" s="38">
        <v>180.8</v>
      </c>
      <c r="AU82" s="38">
        <v>175.1</v>
      </c>
      <c r="AV82" s="38">
        <v>169.4</v>
      </c>
      <c r="AW82" s="38">
        <v>163.69999999999999</v>
      </c>
      <c r="AX82" s="38">
        <v>158</v>
      </c>
      <c r="AY82" s="38">
        <v>152.30000000000001</v>
      </c>
      <c r="AZ82" s="38">
        <v>144.02000000000001</v>
      </c>
      <c r="BA82" s="38">
        <v>135.74</v>
      </c>
      <c r="BB82" s="38">
        <v>127.46000000000002</v>
      </c>
      <c r="BC82" s="38">
        <v>119.18000000000002</v>
      </c>
      <c r="BD82" s="38">
        <v>110.90000000000002</v>
      </c>
      <c r="BE82" s="38">
        <v>99.160000000000025</v>
      </c>
      <c r="BF82" s="38">
        <v>87.420000000000016</v>
      </c>
      <c r="BG82" s="38">
        <v>75.680000000000007</v>
      </c>
      <c r="BH82" s="38">
        <v>63.94</v>
      </c>
      <c r="BI82" s="38">
        <v>52.2</v>
      </c>
      <c r="BJ82" s="38">
        <v>41.760000000000005</v>
      </c>
      <c r="BK82" s="38">
        <v>31.320000000000004</v>
      </c>
      <c r="BL82" s="38">
        <v>20.880000000000003</v>
      </c>
      <c r="BM82" s="38">
        <v>10.440000000000005</v>
      </c>
      <c r="BN82" s="38">
        <v>0</v>
      </c>
    </row>
    <row r="83" spans="2:66" x14ac:dyDescent="0.35">
      <c r="B83" s="39" t="s">
        <v>102</v>
      </c>
      <c r="C83" s="38">
        <v>584.39807674861652</v>
      </c>
      <c r="D83" s="38">
        <f>SUM($AK83:AL83)/D$57</f>
        <v>544.54422354230826</v>
      </c>
      <c r="E83" s="38">
        <f>SUM($AK83:AM83)/E$57</f>
        <v>495.22787741753882</v>
      </c>
      <c r="F83" s="38">
        <f>SUM($AK83:AN83)/F$57</f>
        <v>443.54590806315412</v>
      </c>
      <c r="G83" s="38">
        <f>SUM($AK83:AO83)/G$57</f>
        <v>400.75672645052327</v>
      </c>
      <c r="H83" s="38">
        <f>SUM($AK83:AP83)/H$57</f>
        <v>362.41393870876936</v>
      </c>
      <c r="I83" s="38">
        <f>SUM($AK83:AQ83)/I$57</f>
        <v>330.46194746465943</v>
      </c>
      <c r="J83" s="38">
        <f>SUM($AK83:AR83)/J$57</f>
        <v>302.50420403157705</v>
      </c>
      <c r="K83" s="38">
        <f>SUM($AK83:AS83)/K$57</f>
        <v>281.89818136140184</v>
      </c>
      <c r="L83" s="38">
        <f>SUM($AK83:AT83)/L$57</f>
        <v>266.4383632252617</v>
      </c>
      <c r="M83" s="38">
        <f>SUM($AK83:AU83)/M$57</f>
        <v>254.45487565932879</v>
      </c>
      <c r="N83" s="38">
        <f>SUM($AK83:AV83)/N$57</f>
        <v>245.07863602105138</v>
      </c>
      <c r="O83" s="38">
        <f>SUM($AK83:AW83)/O$57</f>
        <v>237.70797171173976</v>
      </c>
      <c r="P83" s="38">
        <f>SUM($AK83:AX83)/P$57</f>
        <v>231.91311658947262</v>
      </c>
      <c r="Q83" s="38">
        <f>SUM($AK83:AY83)/Q$57</f>
        <v>227.37890881684112</v>
      </c>
      <c r="R83" s="38">
        <f>SUM($AK83:AZ83)/R$57</f>
        <v>223.73772701578855</v>
      </c>
      <c r="S83" s="38">
        <f>SUM($AK83:BA83)/S$57</f>
        <v>220.83197836780099</v>
      </c>
      <c r="T83" s="38">
        <f>SUM($AK83:BB83)/T$57</f>
        <v>218.53909068070095</v>
      </c>
      <c r="U83" s="38">
        <f>SUM($AK83:BC83)/U$57</f>
        <v>216.76229643434826</v>
      </c>
      <c r="V83" s="38">
        <f>SUM($AK83:BD83)/V$57</f>
        <v>215.42418161263086</v>
      </c>
      <c r="W83" s="38">
        <f>SUM($AK83:BE83)/W$57</f>
        <v>214.27160153583893</v>
      </c>
      <c r="X83" s="38">
        <f>SUM($AK83:BF83)/X$57</f>
        <v>213.2792560114826</v>
      </c>
      <c r="Y83" s="38">
        <f>SUM($AK83:BG83)/Y$57</f>
        <v>212.42624488054855</v>
      </c>
      <c r="Z83" s="38">
        <f>SUM($AK83:BH83)/Z$57</f>
        <v>211.69515134385904</v>
      </c>
      <c r="AA83" s="38">
        <f>SUM($AK83:BI83)/AA$57</f>
        <v>211.07134529010469</v>
      </c>
      <c r="AB83" s="38">
        <f>SUM($AK83:BJ83)/AB$57</f>
        <v>212.83706277894683</v>
      </c>
      <c r="AC83" s="38">
        <f>SUM($AK83:BK83)/AC$57</f>
        <v>216.72680119454139</v>
      </c>
      <c r="AD83" s="38">
        <f>SUM($AK83:BL83)/AD$57</f>
        <v>222.51298686616491</v>
      </c>
      <c r="AE83" s="38">
        <f>SUM($AK83:BM83)/AE$57</f>
        <v>229.99943559491783</v>
      </c>
      <c r="AF83" s="38">
        <f>SUM($AK83:BN83)/AF$57</f>
        <v>239.01612107508723</v>
      </c>
      <c r="AJ83" s="39" t="s">
        <v>102</v>
      </c>
      <c r="AK83" s="38">
        <v>584.39807674861652</v>
      </c>
      <c r="AL83" s="38">
        <v>504.69037033600006</v>
      </c>
      <c r="AM83" s="38">
        <v>396.59518516800006</v>
      </c>
      <c r="AN83" s="38">
        <v>288.50000000000011</v>
      </c>
      <c r="AO83" s="38">
        <v>229.60000000000002</v>
      </c>
      <c r="AP83" s="38">
        <v>170.70000000000002</v>
      </c>
      <c r="AQ83" s="38">
        <v>138.75</v>
      </c>
      <c r="AR83" s="38">
        <v>106.80000000000001</v>
      </c>
      <c r="AS83" s="38">
        <v>117.05000000000001</v>
      </c>
      <c r="AT83" s="38">
        <v>127.30000000000003</v>
      </c>
      <c r="AU83" s="38">
        <v>134.62000000000003</v>
      </c>
      <c r="AV83" s="38">
        <v>141.94000000000003</v>
      </c>
      <c r="AW83" s="38">
        <v>149.26000000000002</v>
      </c>
      <c r="AX83" s="38">
        <v>156.58000000000001</v>
      </c>
      <c r="AY83" s="38">
        <v>163.9</v>
      </c>
      <c r="AZ83" s="38">
        <v>169.12</v>
      </c>
      <c r="BA83" s="38">
        <v>174.34</v>
      </c>
      <c r="BB83" s="38">
        <v>179.56</v>
      </c>
      <c r="BC83" s="38">
        <v>184.77999999999997</v>
      </c>
      <c r="BD83" s="38">
        <v>190.00000000000003</v>
      </c>
      <c r="BE83" s="38">
        <v>191.22000000000003</v>
      </c>
      <c r="BF83" s="38">
        <v>192.44000000000003</v>
      </c>
      <c r="BG83" s="38">
        <v>193.66000000000003</v>
      </c>
      <c r="BH83" s="38">
        <v>194.88000000000002</v>
      </c>
      <c r="BI83" s="38">
        <v>196.10000000000008</v>
      </c>
      <c r="BJ83" s="38">
        <v>256.98</v>
      </c>
      <c r="BK83" s="38">
        <v>317.86</v>
      </c>
      <c r="BL83" s="38">
        <v>378.74</v>
      </c>
      <c r="BM83" s="38">
        <v>439.62</v>
      </c>
      <c r="BN83" s="38">
        <v>500.49999999999994</v>
      </c>
    </row>
    <row r="84" spans="2:66" x14ac:dyDescent="0.35">
      <c r="B84" s="39" t="s">
        <v>103</v>
      </c>
      <c r="C84" s="38">
        <v>461.80486256010158</v>
      </c>
      <c r="D84" s="38">
        <f>SUM($AK84:AL84)/D$57</f>
        <v>451.24954218938416</v>
      </c>
      <c r="E84" s="38">
        <f>SUM($AK84:AM84)/E$57</f>
        <v>423.21539842936727</v>
      </c>
      <c r="F84" s="38">
        <f>SUM($AK84:AN84)/F$57</f>
        <v>390.81154882202549</v>
      </c>
      <c r="G84" s="38">
        <f>SUM($AK84:AO84)/G$57</f>
        <v>359.98923905762041</v>
      </c>
      <c r="H84" s="38">
        <f>SUM($AK84:AP84)/H$57</f>
        <v>329.95769921468366</v>
      </c>
      <c r="I84" s="38">
        <f>SUM($AK84:AQ84)/I$57</f>
        <v>303.87088504115746</v>
      </c>
      <c r="J84" s="38">
        <f>SUM($AK84:AR84)/J$57</f>
        <v>280.24952441101277</v>
      </c>
      <c r="K84" s="38">
        <f>SUM($AK84:AS84)/K$57</f>
        <v>262.73291058756689</v>
      </c>
      <c r="L84" s="38">
        <f>SUM($AK84:AT84)/L$57</f>
        <v>249.48961952881024</v>
      </c>
      <c r="M84" s="38">
        <f>SUM($AK84:AU84)/M$57</f>
        <v>239.26874502619111</v>
      </c>
      <c r="N84" s="38">
        <f>SUM($AK84:AV84)/N$57</f>
        <v>231.3146829406752</v>
      </c>
      <c r="O84" s="38">
        <f>SUM($AK84:AW84)/O$57</f>
        <v>225.10432271446942</v>
      </c>
      <c r="P84" s="38">
        <f>SUM($AK84:AX84)/P$57</f>
        <v>220.26401394915018</v>
      </c>
      <c r="Q84" s="38">
        <f>SUM($AK84:AY84)/Q$57</f>
        <v>216.51974635254015</v>
      </c>
      <c r="R84" s="38">
        <f>SUM($AK84:AZ84)/R$57</f>
        <v>213.56601220550641</v>
      </c>
      <c r="S84" s="38">
        <f>SUM($AK84:BA84)/S$57</f>
        <v>211.2633056051825</v>
      </c>
      <c r="T84" s="38">
        <f>SUM($AK84:BB84)/T$57</f>
        <v>209.50312196045013</v>
      </c>
      <c r="U84" s="38">
        <f>SUM($AK84:BC84)/U$57</f>
        <v>208.19979975200539</v>
      </c>
      <c r="V84" s="38">
        <f>SUM($AK84:BD84)/V$57</f>
        <v>207.28480976440511</v>
      </c>
      <c r="W84" s="38">
        <f>SUM($AK84:BE84)/W$57</f>
        <v>206.51886644229057</v>
      </c>
      <c r="X84" s="38">
        <f>SUM($AK84:BF84)/X$57</f>
        <v>205.88164524036827</v>
      </c>
      <c r="Y84" s="38">
        <f>SUM($AK84:BG84)/Y$57</f>
        <v>205.35635631687401</v>
      </c>
      <c r="Z84" s="38">
        <f>SUM($AK84:BH84)/Z$57</f>
        <v>204.92900813700427</v>
      </c>
      <c r="AA84" s="38">
        <f>SUM($AK84:BI84)/AA$57</f>
        <v>204.58784781152409</v>
      </c>
      <c r="AB84" s="38">
        <f>SUM($AK84:BJ84)/AB$57</f>
        <v>206.70677674185009</v>
      </c>
      <c r="AC84" s="38">
        <f>SUM($AK84:BK84)/AC$57</f>
        <v>211.01245167733711</v>
      </c>
      <c r="AD84" s="38">
        <f>SUM($AK84:BL84)/AD$57</f>
        <v>217.27057840314652</v>
      </c>
      <c r="AE84" s="38">
        <f>SUM($AK84:BM84)/AE$57</f>
        <v>225.27917914786556</v>
      </c>
      <c r="AF84" s="38">
        <f>SUM($AK84:BN84)/AF$57</f>
        <v>234.8632065096034</v>
      </c>
      <c r="AJ84" s="39" t="s">
        <v>103</v>
      </c>
      <c r="AK84" s="38">
        <v>461.80486256010158</v>
      </c>
      <c r="AL84" s="38">
        <v>440.69422181866673</v>
      </c>
      <c r="AM84" s="38">
        <v>367.14711090933338</v>
      </c>
      <c r="AN84" s="38">
        <v>293.60000000000008</v>
      </c>
      <c r="AO84" s="38">
        <v>236.7</v>
      </c>
      <c r="AP84" s="38">
        <v>179.8</v>
      </c>
      <c r="AQ84" s="38">
        <v>147.35</v>
      </c>
      <c r="AR84" s="38">
        <v>114.89999999999999</v>
      </c>
      <c r="AS84" s="38">
        <v>122.6</v>
      </c>
      <c r="AT84" s="38">
        <v>130.30000000000001</v>
      </c>
      <c r="AU84" s="38">
        <v>137.06</v>
      </c>
      <c r="AV84" s="38">
        <v>143.82</v>
      </c>
      <c r="AW84" s="38">
        <v>150.57999999999998</v>
      </c>
      <c r="AX84" s="38">
        <v>157.33999999999997</v>
      </c>
      <c r="AY84" s="38">
        <v>164.09999999999997</v>
      </c>
      <c r="AZ84" s="38">
        <v>169.26</v>
      </c>
      <c r="BA84" s="38">
        <v>174.42</v>
      </c>
      <c r="BB84" s="38">
        <v>179.58</v>
      </c>
      <c r="BC84" s="38">
        <v>184.74</v>
      </c>
      <c r="BD84" s="38">
        <v>189.90000000000003</v>
      </c>
      <c r="BE84" s="38">
        <v>191.20000000000005</v>
      </c>
      <c r="BF84" s="38">
        <v>192.50000000000003</v>
      </c>
      <c r="BG84" s="38">
        <v>193.80000000000004</v>
      </c>
      <c r="BH84" s="38">
        <v>195.10000000000002</v>
      </c>
      <c r="BI84" s="38">
        <v>196.40000000000006</v>
      </c>
      <c r="BJ84" s="38">
        <v>259.68</v>
      </c>
      <c r="BK84" s="38">
        <v>322.95999999999998</v>
      </c>
      <c r="BL84" s="38">
        <v>386.23999999999995</v>
      </c>
      <c r="BM84" s="38">
        <v>449.51999999999987</v>
      </c>
      <c r="BN84" s="38">
        <v>512.79999999999984</v>
      </c>
    </row>
    <row r="85" spans="2:66" x14ac:dyDescent="0.35">
      <c r="B85" s="39" t="s">
        <v>104</v>
      </c>
      <c r="C85" s="38">
        <v>123.76576249659801</v>
      </c>
      <c r="D85" s="38">
        <f>SUM($AK85:AL85)/D$57</f>
        <v>177.34179712829902</v>
      </c>
      <c r="E85" s="38">
        <f>SUM($AK85:AM85)/E$57</f>
        <v>225.59750337886604</v>
      </c>
      <c r="F85" s="38">
        <f>SUM($AK85:AN85)/F$57</f>
        <v>272.52312753414958</v>
      </c>
      <c r="G85" s="38">
        <f>SUM($AK85:AO85)/G$57</f>
        <v>298.17850202731967</v>
      </c>
      <c r="H85" s="38">
        <f>SUM($AK85:AP85)/H$57</f>
        <v>313.19875168943304</v>
      </c>
      <c r="I85" s="38">
        <f>SUM($AK85:AQ85)/I$57</f>
        <v>323.77750144808545</v>
      </c>
      <c r="J85" s="38">
        <f>SUM($AK85:AR85)/J$57</f>
        <v>331.58031376707476</v>
      </c>
      <c r="K85" s="38">
        <f>SUM($AK85:AS85)/K$57</f>
        <v>338.04361223739977</v>
      </c>
      <c r="L85" s="38">
        <f>SUM($AK85:AT85)/L$57</f>
        <v>343.56925101365982</v>
      </c>
      <c r="M85" s="38">
        <f>SUM($AK85:AU85)/M$57</f>
        <v>348.18659183059987</v>
      </c>
      <c r="N85" s="38">
        <f>SUM($AK85:AV85)/N$57</f>
        <v>352.12270917804989</v>
      </c>
      <c r="O85" s="38">
        <f>SUM($AK85:AW85)/O$57</f>
        <v>355.53480847204605</v>
      </c>
      <c r="P85" s="38">
        <f>SUM($AK85:AX85)/P$57</f>
        <v>358.53517929547132</v>
      </c>
      <c r="Q85" s="38">
        <f>SUM($AK85:AY85)/Q$57</f>
        <v>361.20616734243993</v>
      </c>
      <c r="R85" s="38">
        <f>SUM($AK85:AZ85)/R$57</f>
        <v>363.18703188353743</v>
      </c>
      <c r="S85" s="38">
        <f>SUM($AK85:BA85)/S$57</f>
        <v>364.5995594197999</v>
      </c>
      <c r="T85" s="38">
        <f>SUM($AK85:BB85)/T$57</f>
        <v>365.53847278536659</v>
      </c>
      <c r="U85" s="38">
        <f>SUM($AK85:BC85)/U$57</f>
        <v>366.07855316508414</v>
      </c>
      <c r="V85" s="38">
        <f>SUM($AK85:BD85)/V$57</f>
        <v>366.27962550682997</v>
      </c>
      <c r="W85" s="38">
        <f>SUM($AK85:BE85)/W$57</f>
        <v>365.99773857793326</v>
      </c>
      <c r="X85" s="38">
        <f>SUM($AK85:BF85)/X$57</f>
        <v>365.29875046075449</v>
      </c>
      <c r="Y85" s="38">
        <f>SUM($AK85:BG85)/Y$57</f>
        <v>364.23706565811295</v>
      </c>
      <c r="Z85" s="38">
        <f>SUM($AK85:BH85)/Z$57</f>
        <v>362.85802125569154</v>
      </c>
      <c r="AA85" s="38">
        <f>SUM($AK85:BI85)/AA$57</f>
        <v>361.19970040546389</v>
      </c>
      <c r="AB85" s="38">
        <f>SUM($AK85:BJ85)/AB$57</f>
        <v>360.08586577448449</v>
      </c>
      <c r="AC85" s="38">
        <f>SUM($AK85:BK85)/AC$57</f>
        <v>359.45601889394806</v>
      </c>
      <c r="AD85" s="38">
        <f>SUM($AK85:BL85)/AD$57</f>
        <v>359.25830393344989</v>
      </c>
      <c r="AE85" s="38">
        <f>SUM($AK85:BM85)/AE$57</f>
        <v>359.44801759091712</v>
      </c>
      <c r="AF85" s="38">
        <f>SUM($AK85:BN85)/AF$57</f>
        <v>359.98641700455323</v>
      </c>
      <c r="AJ85" s="39" t="s">
        <v>104</v>
      </c>
      <c r="AK85" s="38">
        <v>123.76576249659801</v>
      </c>
      <c r="AL85" s="38">
        <v>230.91783176000001</v>
      </c>
      <c r="AM85" s="38">
        <v>322.10891588000004</v>
      </c>
      <c r="AN85" s="38">
        <v>413.30000000000007</v>
      </c>
      <c r="AO85" s="38">
        <v>400.8</v>
      </c>
      <c r="AP85" s="38">
        <v>388.3</v>
      </c>
      <c r="AQ85" s="38">
        <v>387.25</v>
      </c>
      <c r="AR85" s="38">
        <v>386.2</v>
      </c>
      <c r="AS85" s="38">
        <v>389.75</v>
      </c>
      <c r="AT85" s="38">
        <v>393.30000000000007</v>
      </c>
      <c r="AU85" s="38">
        <v>394.36000000000007</v>
      </c>
      <c r="AV85" s="38">
        <v>395.42000000000007</v>
      </c>
      <c r="AW85" s="38">
        <v>396.48000000000008</v>
      </c>
      <c r="AX85" s="38">
        <v>397.54000000000008</v>
      </c>
      <c r="AY85" s="38">
        <v>398.60000000000008</v>
      </c>
      <c r="AZ85" s="38">
        <v>392.90000000000003</v>
      </c>
      <c r="BA85" s="38">
        <v>387.20000000000005</v>
      </c>
      <c r="BB85" s="38">
        <v>381.5</v>
      </c>
      <c r="BC85" s="38">
        <v>375.8</v>
      </c>
      <c r="BD85" s="38">
        <v>370.1</v>
      </c>
      <c r="BE85" s="38">
        <v>360.36</v>
      </c>
      <c r="BF85" s="38">
        <v>350.62</v>
      </c>
      <c r="BG85" s="38">
        <v>340.88</v>
      </c>
      <c r="BH85" s="38">
        <v>331.14</v>
      </c>
      <c r="BI85" s="38">
        <v>321.40000000000003</v>
      </c>
      <c r="BJ85" s="38">
        <v>332.24</v>
      </c>
      <c r="BK85" s="38">
        <v>343.08000000000004</v>
      </c>
      <c r="BL85" s="38">
        <v>353.92</v>
      </c>
      <c r="BM85" s="38">
        <v>364.76000000000005</v>
      </c>
      <c r="BN85" s="38">
        <v>375.6</v>
      </c>
    </row>
    <row r="86" spans="2:66" x14ac:dyDescent="0.35">
      <c r="B86" s="39" t="s">
        <v>105</v>
      </c>
      <c r="C86" s="38">
        <v>211.83389276966344</v>
      </c>
      <c r="D86" s="38">
        <f>SUM($AK86:AL86)/D$57</f>
        <v>247.34885216083177</v>
      </c>
      <c r="E86" s="38">
        <f>SUM($AK86:AM86)/E$57</f>
        <v>280.42653669922123</v>
      </c>
      <c r="F86" s="38">
        <f>SUM($AK86:AN86)/F$57</f>
        <v>312.8949025244159</v>
      </c>
      <c r="G86" s="38">
        <f>SUM($AK86:AO86)/G$57</f>
        <v>327.37592201953277</v>
      </c>
      <c r="H86" s="38">
        <f>SUM($AK86:AP86)/H$57</f>
        <v>332.86326834961062</v>
      </c>
      <c r="I86" s="38">
        <f>SUM($AK86:AQ86)/I$57</f>
        <v>331.63280144252337</v>
      </c>
      <c r="J86" s="38">
        <f>SUM($AK86:AR86)/J$57</f>
        <v>326.20370126220791</v>
      </c>
      <c r="K86" s="38">
        <f>SUM($AK86:AS86)/K$57</f>
        <v>321.80884556640706</v>
      </c>
      <c r="L86" s="38">
        <f>SUM($AK86:AT86)/L$57</f>
        <v>318.13796100976634</v>
      </c>
      <c r="M86" s="38">
        <f>SUM($AK86:AU86)/M$57</f>
        <v>315.22178273615123</v>
      </c>
      <c r="N86" s="38">
        <f>SUM($AK86:AV86)/N$57</f>
        <v>312.87163417480525</v>
      </c>
      <c r="O86" s="38">
        <f>SUM($AK86:AW86)/O$57</f>
        <v>310.95689308443565</v>
      </c>
      <c r="P86" s="38">
        <f>SUM($AK86:AX86)/P$57</f>
        <v>309.38425786411881</v>
      </c>
      <c r="Q86" s="38">
        <f>SUM($AK86:AY86)/Q$57</f>
        <v>308.08530733984418</v>
      </c>
      <c r="R86" s="38">
        <f>SUM($AK86:AZ86)/R$57</f>
        <v>307.19997563110394</v>
      </c>
      <c r="S86" s="38">
        <f>SUM($AK86:BA86)/S$57</f>
        <v>306.65527118221547</v>
      </c>
      <c r="T86" s="38">
        <f>SUM($AK86:BB86)/T$57</f>
        <v>306.39442278320348</v>
      </c>
      <c r="U86" s="38">
        <f>SUM($AK86:BC86)/U$57</f>
        <v>306.37261105777168</v>
      </c>
      <c r="V86" s="38">
        <f>SUM($AK86:BD86)/V$57</f>
        <v>306.5539805048831</v>
      </c>
      <c r="W86" s="38">
        <f>SUM($AK86:BE86)/W$57</f>
        <v>306.76760048084105</v>
      </c>
      <c r="X86" s="38">
        <f>SUM($AK86:BF86)/X$57</f>
        <v>307.00907318625735</v>
      </c>
      <c r="Y86" s="38">
        <f>SUM($AK86:BG86)/Y$57</f>
        <v>307.27476565642007</v>
      </c>
      <c r="Z86" s="38">
        <f>SUM($AK86:BH86)/Z$57</f>
        <v>307.56165042073593</v>
      </c>
      <c r="AA86" s="38">
        <f>SUM($AK86:BI86)/AA$57</f>
        <v>307.86718440390649</v>
      </c>
      <c r="AB86" s="38">
        <f>SUM($AK86:BJ86)/AB$57</f>
        <v>307.58844654221775</v>
      </c>
      <c r="AC86" s="38">
        <f>SUM($AK86:BK86)/AC$57</f>
        <v>306.79035592954307</v>
      </c>
      <c r="AD86" s="38">
        <f>SUM($AK86:BL86)/AD$57</f>
        <v>305.528557503488</v>
      </c>
      <c r="AE86" s="38">
        <f>SUM($AK86:BM86)/AE$57</f>
        <v>303.85102103785044</v>
      </c>
      <c r="AF86" s="38">
        <f>SUM($AK86:BN86)/AF$57</f>
        <v>301.79932033658872</v>
      </c>
      <c r="AJ86" s="39" t="s">
        <v>105</v>
      </c>
      <c r="AK86" s="38">
        <v>211.83389276966344</v>
      </c>
      <c r="AL86" s="38">
        <v>282.86381155200007</v>
      </c>
      <c r="AM86" s="38">
        <v>346.5819057760001</v>
      </c>
      <c r="AN86" s="38">
        <v>410.30000000000007</v>
      </c>
      <c r="AO86" s="38">
        <v>385.30000000000007</v>
      </c>
      <c r="AP86" s="38">
        <v>360.3</v>
      </c>
      <c r="AQ86" s="38">
        <v>324.25</v>
      </c>
      <c r="AR86" s="38">
        <v>288.19999999999993</v>
      </c>
      <c r="AS86" s="38">
        <v>286.64999999999998</v>
      </c>
      <c r="AT86" s="38">
        <v>285.10000000000002</v>
      </c>
      <c r="AU86" s="38">
        <v>286.06</v>
      </c>
      <c r="AV86" s="38">
        <v>287.02000000000004</v>
      </c>
      <c r="AW86" s="38">
        <v>287.98</v>
      </c>
      <c r="AX86" s="38">
        <v>288.94</v>
      </c>
      <c r="AY86" s="38">
        <v>289.89999999999998</v>
      </c>
      <c r="AZ86" s="38">
        <v>293.92</v>
      </c>
      <c r="BA86" s="38">
        <v>297.94</v>
      </c>
      <c r="BB86" s="38">
        <v>301.96000000000004</v>
      </c>
      <c r="BC86" s="38">
        <v>305.98</v>
      </c>
      <c r="BD86" s="38">
        <v>310.00000000000006</v>
      </c>
      <c r="BE86" s="38">
        <v>311.04000000000002</v>
      </c>
      <c r="BF86" s="38">
        <v>312.08000000000004</v>
      </c>
      <c r="BG86" s="38">
        <v>313.12</v>
      </c>
      <c r="BH86" s="38">
        <v>314.16000000000003</v>
      </c>
      <c r="BI86" s="38">
        <v>315.20000000000005</v>
      </c>
      <c r="BJ86" s="38">
        <v>300.62</v>
      </c>
      <c r="BK86" s="38">
        <v>286.04000000000002</v>
      </c>
      <c r="BL86" s="38">
        <v>271.46000000000004</v>
      </c>
      <c r="BM86" s="38">
        <v>256.88</v>
      </c>
      <c r="BN86" s="38">
        <v>242.3</v>
      </c>
    </row>
    <row r="87" spans="2:66" x14ac:dyDescent="0.35">
      <c r="B87" s="39" t="s">
        <v>106</v>
      </c>
      <c r="C87" s="38">
        <v>348.91590311167556</v>
      </c>
      <c r="D87" s="38">
        <f>SUM($AK87:AL87)/D$57</f>
        <v>403.31567679850446</v>
      </c>
      <c r="E87" s="38">
        <f>SUM($AK87:AM87)/E$57</f>
        <v>401.5296929465585</v>
      </c>
      <c r="F87" s="38">
        <f>SUM($AK87:AN87)/F$57</f>
        <v>385.69726970991883</v>
      </c>
      <c r="G87" s="38">
        <f>SUM($AK87:AO87)/G$57</f>
        <v>363.78781576793506</v>
      </c>
      <c r="H87" s="38">
        <f>SUM($AK87:AP87)/H$57</f>
        <v>338.83984647327924</v>
      </c>
      <c r="I87" s="38">
        <f>SUM($AK87:AQ87)/I$57</f>
        <v>315.4198684056679</v>
      </c>
      <c r="J87" s="38">
        <f>SUM($AK87:AR87)/J$57</f>
        <v>292.9548848549594</v>
      </c>
      <c r="K87" s="38">
        <f>SUM($AK87:AS87)/K$57</f>
        <v>272.42100875996391</v>
      </c>
      <c r="L87" s="38">
        <f>SUM($AK87:AT87)/L$57</f>
        <v>253.23890788396753</v>
      </c>
      <c r="M87" s="38">
        <f>SUM($AK87:AU87)/M$57</f>
        <v>237.88264353087959</v>
      </c>
      <c r="N87" s="38">
        <f>SUM($AK87:AV87)/N$57</f>
        <v>225.39575656997295</v>
      </c>
      <c r="O87" s="38">
        <f>SUM($AK87:AW87)/O$57</f>
        <v>215.11608298766734</v>
      </c>
      <c r="P87" s="38">
        <f>SUM($AK87:AX87)/P$57</f>
        <v>206.57064848854824</v>
      </c>
      <c r="Q87" s="38">
        <f>SUM($AK87:AY87)/Q$57</f>
        <v>199.41260525597835</v>
      </c>
      <c r="R87" s="38">
        <f>SUM($AK87:AZ87)/R$57</f>
        <v>193.20306742747971</v>
      </c>
      <c r="S87" s="38">
        <f>SUM($AK87:BA87)/S$57</f>
        <v>187.77465169645149</v>
      </c>
      <c r="T87" s="38">
        <f>SUM($AK87:BB87)/T$57</f>
        <v>182.99717104664865</v>
      </c>
      <c r="U87" s="38">
        <f>SUM($AK87:BC87)/U$57</f>
        <v>178.76784625471976</v>
      </c>
      <c r="V87" s="38">
        <f>SUM($AK87:BD87)/V$57</f>
        <v>175.00445394198377</v>
      </c>
      <c r="W87" s="38">
        <f>SUM($AK87:BE87)/W$57</f>
        <v>171.24424184950834</v>
      </c>
      <c r="X87" s="38">
        <f>SUM($AK87:BF87)/X$57</f>
        <v>167.48677631089433</v>
      </c>
      <c r="Y87" s="38">
        <f>SUM($AK87:BG87)/Y$57</f>
        <v>163.73169907998587</v>
      </c>
      <c r="Z87" s="38">
        <f>SUM($AK87:BH87)/Z$57</f>
        <v>159.97871161831981</v>
      </c>
      <c r="AA87" s="38">
        <f>SUM($AK87:BI87)/AA$57</f>
        <v>156.227563153587</v>
      </c>
      <c r="AB87" s="38">
        <f>SUM($AK87:BJ87)/AB$57</f>
        <v>152.25573380152596</v>
      </c>
      <c r="AC87" s="38">
        <f>SUM($AK87:BK87)/AC$57</f>
        <v>148.08774366072871</v>
      </c>
      <c r="AD87" s="38">
        <f>SUM($AK87:BL87)/AD$57</f>
        <v>143.74460995855981</v>
      </c>
      <c r="AE87" s="38">
        <f>SUM($AK87:BM87)/AE$57</f>
        <v>139.24445099447155</v>
      </c>
      <c r="AF87" s="38">
        <f>SUM($AK87:BN87)/AF$57</f>
        <v>134.60296929465582</v>
      </c>
      <c r="AJ87" s="39" t="s">
        <v>106</v>
      </c>
      <c r="AK87" s="38">
        <v>348.91590311167556</v>
      </c>
      <c r="AL87" s="38">
        <v>457.71545048533329</v>
      </c>
      <c r="AM87" s="38">
        <v>397.95772524266664</v>
      </c>
      <c r="AN87" s="38">
        <v>338.19999999999993</v>
      </c>
      <c r="AO87" s="38">
        <v>276.14999999999998</v>
      </c>
      <c r="AP87" s="38">
        <v>214.09999999999991</v>
      </c>
      <c r="AQ87" s="38">
        <v>174.89999999999995</v>
      </c>
      <c r="AR87" s="38">
        <v>135.69999999999999</v>
      </c>
      <c r="AS87" s="38">
        <v>108.15</v>
      </c>
      <c r="AT87" s="38">
        <v>80.600000000000009</v>
      </c>
      <c r="AU87" s="38">
        <v>84.320000000000007</v>
      </c>
      <c r="AV87" s="38">
        <v>88.04</v>
      </c>
      <c r="AW87" s="38">
        <v>91.76</v>
      </c>
      <c r="AX87" s="38">
        <v>95.48</v>
      </c>
      <c r="AY87" s="38">
        <v>99.2</v>
      </c>
      <c r="AZ87" s="38">
        <v>100.06</v>
      </c>
      <c r="BA87" s="38">
        <v>100.92</v>
      </c>
      <c r="BB87" s="38">
        <v>101.78</v>
      </c>
      <c r="BC87" s="38">
        <v>102.64</v>
      </c>
      <c r="BD87" s="38">
        <v>103.5</v>
      </c>
      <c r="BE87" s="38">
        <v>96.039999999999992</v>
      </c>
      <c r="BF87" s="38">
        <v>88.58</v>
      </c>
      <c r="BG87" s="38">
        <v>81.12</v>
      </c>
      <c r="BH87" s="38">
        <v>73.66</v>
      </c>
      <c r="BI87" s="38">
        <v>66.199999999999989</v>
      </c>
      <c r="BJ87" s="38">
        <v>52.959999999999994</v>
      </c>
      <c r="BK87" s="38">
        <v>39.72</v>
      </c>
      <c r="BL87" s="38">
        <v>26.480000000000004</v>
      </c>
      <c r="BM87" s="38">
        <v>13.240000000000009</v>
      </c>
      <c r="BN87" s="38">
        <v>1.4210854715202004E-14</v>
      </c>
    </row>
    <row r="88" spans="2:66" x14ac:dyDescent="0.35">
      <c r="B88" s="39" t="s">
        <v>107</v>
      </c>
      <c r="C88" s="38">
        <v>290.83053615168279</v>
      </c>
      <c r="D88" s="38">
        <f>SUM($AK88:AL88)/D$57</f>
        <v>308.58652657184143</v>
      </c>
      <c r="E88" s="38">
        <f>SUM($AK88:AM88)/E$57</f>
        <v>314.89810387989428</v>
      </c>
      <c r="F88" s="38">
        <f>SUM($AK88:AN88)/F$57</f>
        <v>318.34857790992072</v>
      </c>
      <c r="G88" s="38">
        <f>SUM($AK88:AO88)/G$57</f>
        <v>309.39886232793663</v>
      </c>
      <c r="H88" s="38">
        <f>SUM($AK88:AP88)/H$57</f>
        <v>294.24905193994715</v>
      </c>
      <c r="I88" s="38">
        <f>SUM($AK88:AQ88)/I$57</f>
        <v>278.18490166281185</v>
      </c>
      <c r="J88" s="38">
        <f>SUM($AK88:AR88)/J$57</f>
        <v>261.54928895496039</v>
      </c>
      <c r="K88" s="38">
        <f>SUM($AK88:AS88)/K$57</f>
        <v>246.14936795996476</v>
      </c>
      <c r="L88" s="38">
        <f>SUM($AK88:AT88)/L$57</f>
        <v>231.61443116396831</v>
      </c>
      <c r="M88" s="38">
        <f>SUM($AK88:AU88)/M$57</f>
        <v>220.3131192399712</v>
      </c>
      <c r="N88" s="38">
        <f>SUM($AK88:AV88)/N$57</f>
        <v>211.43702596997363</v>
      </c>
      <c r="O88" s="38">
        <f>SUM($AK88:AW88)/O$57</f>
        <v>204.4264855107449</v>
      </c>
      <c r="P88" s="38">
        <f>SUM($AK88:AX88)/P$57</f>
        <v>198.88173654569169</v>
      </c>
      <c r="Q88" s="38">
        <f>SUM($AK88:AY88)/Q$57</f>
        <v>194.50962077597893</v>
      </c>
      <c r="R88" s="38">
        <f>SUM($AK88:AZ88)/R$57</f>
        <v>191.08401947748024</v>
      </c>
      <c r="S88" s="38">
        <f>SUM($AK88:BA88)/S$57</f>
        <v>188.43790068468729</v>
      </c>
      <c r="T88" s="38">
        <f>SUM($AK88:BB88)/T$57</f>
        <v>186.44135064664908</v>
      </c>
      <c r="U88" s="38">
        <f>SUM($AK88:BC88)/U$57</f>
        <v>184.99180587577283</v>
      </c>
      <c r="V88" s="38">
        <f>SUM($AK88:BD88)/V$57</f>
        <v>184.00721558198421</v>
      </c>
      <c r="W88" s="38">
        <f>SUM($AK88:BE88)/W$57</f>
        <v>183.14591960188972</v>
      </c>
      <c r="X88" s="38">
        <f>SUM($AK88:BF88)/X$57</f>
        <v>182.39110507453108</v>
      </c>
      <c r="Y88" s="38">
        <f>SUM($AK88:BG88)/Y$57</f>
        <v>181.72888311476888</v>
      </c>
      <c r="Z88" s="38">
        <f>SUM($AK88:BH88)/Z$57</f>
        <v>181.14767965165348</v>
      </c>
      <c r="AA88" s="38">
        <f>SUM($AK88:BI88)/AA$57</f>
        <v>180.63777246558732</v>
      </c>
      <c r="AB88" s="38">
        <f>SUM($AK88:BJ88)/AB$57</f>
        <v>181.17785813998782</v>
      </c>
      <c r="AC88" s="38">
        <f>SUM($AK88:BK88)/AC$57</f>
        <v>182.65127080146976</v>
      </c>
      <c r="AD88" s="38">
        <f>SUM($AK88:BL88)/AD$57</f>
        <v>184.95801112998871</v>
      </c>
      <c r="AE88" s="38">
        <f>SUM($AK88:BM88)/AE$57</f>
        <v>188.01187281516147</v>
      </c>
      <c r="AF88" s="38">
        <f>SUM($AK88:BN88)/AF$57</f>
        <v>191.73814372132276</v>
      </c>
      <c r="AJ88" s="39" t="s">
        <v>107</v>
      </c>
      <c r="AK88" s="38">
        <v>290.83053615168279</v>
      </c>
      <c r="AL88" s="38">
        <v>326.34251699200001</v>
      </c>
      <c r="AM88" s="38">
        <v>327.52125849600003</v>
      </c>
      <c r="AN88" s="38">
        <v>328.70000000000005</v>
      </c>
      <c r="AO88" s="38">
        <v>273.60000000000002</v>
      </c>
      <c r="AP88" s="38">
        <v>218.50000000000003</v>
      </c>
      <c r="AQ88" s="38">
        <v>181.8</v>
      </c>
      <c r="AR88" s="38">
        <v>145.1</v>
      </c>
      <c r="AS88" s="38">
        <v>122.94999999999999</v>
      </c>
      <c r="AT88" s="38">
        <v>100.80000000000001</v>
      </c>
      <c r="AU88" s="38">
        <v>107.30000000000001</v>
      </c>
      <c r="AV88" s="38">
        <v>113.80000000000001</v>
      </c>
      <c r="AW88" s="38">
        <v>120.30000000000001</v>
      </c>
      <c r="AX88" s="38">
        <v>126.80000000000001</v>
      </c>
      <c r="AY88" s="38">
        <v>133.30000000000001</v>
      </c>
      <c r="AZ88" s="38">
        <v>139.70000000000002</v>
      </c>
      <c r="BA88" s="38">
        <v>146.1</v>
      </c>
      <c r="BB88" s="38">
        <v>152.5</v>
      </c>
      <c r="BC88" s="38">
        <v>158.9</v>
      </c>
      <c r="BD88" s="38">
        <v>165.30000000000004</v>
      </c>
      <c r="BE88" s="38">
        <v>165.92000000000004</v>
      </c>
      <c r="BF88" s="38">
        <v>166.54000000000002</v>
      </c>
      <c r="BG88" s="38">
        <v>167.16000000000003</v>
      </c>
      <c r="BH88" s="38">
        <v>167.78000000000003</v>
      </c>
      <c r="BI88" s="38">
        <v>168.40000000000003</v>
      </c>
      <c r="BJ88" s="38">
        <v>194.68000000000004</v>
      </c>
      <c r="BK88" s="38">
        <v>220.96000000000004</v>
      </c>
      <c r="BL88" s="38">
        <v>247.24</v>
      </c>
      <c r="BM88" s="38">
        <v>273.52</v>
      </c>
      <c r="BN88" s="38">
        <v>299.79999999999995</v>
      </c>
    </row>
    <row r="89" spans="2:66" x14ac:dyDescent="0.35">
      <c r="B89" s="39" t="s">
        <v>108</v>
      </c>
      <c r="C89" s="38">
        <v>217.18089449333212</v>
      </c>
      <c r="D89" s="38">
        <f>SUM($AK89:AL89)/D$57</f>
        <v>228.90747039066608</v>
      </c>
      <c r="E89" s="38">
        <f>SUM($AK89:AM89)/E$57</f>
        <v>243.92732130844402</v>
      </c>
      <c r="F89" s="38">
        <f>SUM($AK89:AN89)/F$57</f>
        <v>259.77049098133307</v>
      </c>
      <c r="G89" s="38">
        <f>SUM($AK89:AO89)/G$57</f>
        <v>265.18639278506646</v>
      </c>
      <c r="H89" s="38">
        <f>SUM($AK89:AP89)/H$57</f>
        <v>265.38866065422206</v>
      </c>
      <c r="I89" s="38">
        <f>SUM($AK89:AQ89)/I$57</f>
        <v>258.97599484647606</v>
      </c>
      <c r="J89" s="38">
        <f>SUM($AK89:AR89)/J$57</f>
        <v>248.42899549066652</v>
      </c>
      <c r="K89" s="38">
        <f>SUM($AK89:AS89)/K$57</f>
        <v>236.19244043614805</v>
      </c>
      <c r="L89" s="38">
        <f>SUM($AK89:AT89)/L$57</f>
        <v>222.77319639253324</v>
      </c>
      <c r="M89" s="38">
        <f>SUM($AK89:AU89)/M$57</f>
        <v>210.50654217503023</v>
      </c>
      <c r="N89" s="38">
        <f>SUM($AK89:AV89)/N$57</f>
        <v>199.10433032711103</v>
      </c>
      <c r="O89" s="38">
        <f>SUM($AK89:AW89)/O$57</f>
        <v>188.36707414810249</v>
      </c>
      <c r="P89" s="38">
        <f>SUM($AK89:AX89)/P$57</f>
        <v>178.15228313752374</v>
      </c>
      <c r="Q89" s="38">
        <f>SUM($AK89:AY89)/Q$57</f>
        <v>168.35546426168881</v>
      </c>
      <c r="R89" s="38">
        <f>SUM($AK89:AZ89)/R$57</f>
        <v>159.50574774533328</v>
      </c>
      <c r="S89" s="38">
        <f>SUM($AK89:BA89)/S$57</f>
        <v>151.43599787796074</v>
      </c>
      <c r="T89" s="38">
        <f>SUM($AK89:BB89)/T$57</f>
        <v>144.01622021807404</v>
      </c>
      <c r="U89" s="38">
        <f>SUM($AK89:BC89)/U$57</f>
        <v>137.14378757501751</v>
      </c>
      <c r="V89" s="38">
        <f>SUM($AK89:BD89)/V$57</f>
        <v>130.73659819626664</v>
      </c>
      <c r="W89" s="38">
        <f>SUM($AK89:BE89)/W$57</f>
        <v>124.85390304406346</v>
      </c>
      <c r="X89" s="38">
        <f>SUM($AK89:BF89)/X$57</f>
        <v>119.42418017842421</v>
      </c>
      <c r="Y89" s="38">
        <f>SUM($AK89:BG89)/Y$57</f>
        <v>114.38834625762316</v>
      </c>
      <c r="Z89" s="38">
        <f>SUM($AK89:BH89)/Z$57</f>
        <v>109.69716516355554</v>
      </c>
      <c r="AA89" s="38">
        <f>SUM($AK89:BI89)/AA$57</f>
        <v>105.30927855701331</v>
      </c>
      <c r="AB89" s="38">
        <f>SUM($AK89:BJ89)/AB$57</f>
        <v>101.25892168943588</v>
      </c>
      <c r="AC89" s="38">
        <f>SUM($AK89:BK89)/AC$57</f>
        <v>97.508591256493801</v>
      </c>
      <c r="AD89" s="38">
        <f>SUM($AK89:BL89)/AD$57</f>
        <v>94.026141568761886</v>
      </c>
      <c r="AE89" s="38">
        <f>SUM($AK89:BM89)/AE$57</f>
        <v>90.783860825011473</v>
      </c>
      <c r="AF89" s="38">
        <f>SUM($AK89:BN89)/AF$57</f>
        <v>87.757732130844431</v>
      </c>
      <c r="AJ89" s="39" t="s">
        <v>108</v>
      </c>
      <c r="AK89" s="38">
        <v>217.18089449333212</v>
      </c>
      <c r="AL89" s="38">
        <v>240.63404628800004</v>
      </c>
      <c r="AM89" s="38">
        <v>273.967023144</v>
      </c>
      <c r="AN89" s="38">
        <v>307.30000000000007</v>
      </c>
      <c r="AO89" s="38">
        <v>286.85000000000002</v>
      </c>
      <c r="AP89" s="38">
        <v>266.40000000000003</v>
      </c>
      <c r="AQ89" s="38">
        <v>220.5</v>
      </c>
      <c r="AR89" s="38">
        <v>174.60000000000002</v>
      </c>
      <c r="AS89" s="38">
        <v>138.30000000000001</v>
      </c>
      <c r="AT89" s="38">
        <v>101.99999999999997</v>
      </c>
      <c r="AU89" s="38">
        <v>87.839999999999975</v>
      </c>
      <c r="AV89" s="38">
        <v>73.679999999999978</v>
      </c>
      <c r="AW89" s="38">
        <v>59.519999999999989</v>
      </c>
      <c r="AX89" s="38">
        <v>45.36</v>
      </c>
      <c r="AY89" s="38">
        <v>31.200000000000003</v>
      </c>
      <c r="AZ89" s="38">
        <v>26.76</v>
      </c>
      <c r="BA89" s="38">
        <v>22.32</v>
      </c>
      <c r="BB89" s="38">
        <v>17.880000000000003</v>
      </c>
      <c r="BC89" s="38">
        <v>13.440000000000005</v>
      </c>
      <c r="BD89" s="38">
        <v>9</v>
      </c>
      <c r="BE89" s="38">
        <v>7.2000000000000011</v>
      </c>
      <c r="BF89" s="38">
        <v>5.4</v>
      </c>
      <c r="BG89" s="38">
        <v>3.6000000000000005</v>
      </c>
      <c r="BH89" s="38">
        <v>1.8000000000000007</v>
      </c>
      <c r="BI89" s="38">
        <v>0</v>
      </c>
      <c r="BJ89" s="38">
        <v>0</v>
      </c>
      <c r="BK89" s="38">
        <v>0</v>
      </c>
      <c r="BL89" s="38">
        <v>0</v>
      </c>
      <c r="BM89" s="38">
        <v>0</v>
      </c>
      <c r="BN89" s="38">
        <v>0</v>
      </c>
    </row>
    <row r="90" spans="2:66" x14ac:dyDescent="0.35">
      <c r="B90" s="39" t="s">
        <v>109</v>
      </c>
      <c r="C90" s="38">
        <v>482.54604009797691</v>
      </c>
      <c r="D90" s="38">
        <f>SUM($AK90:AL90)/D$57</f>
        <v>500.2229766943218</v>
      </c>
      <c r="E90" s="38">
        <f>SUM($AK90:AM90)/E$57</f>
        <v>495.06530334465896</v>
      </c>
      <c r="F90" s="38">
        <f>SUM($AK90:AN90)/F$57</f>
        <v>484.19897750849418</v>
      </c>
      <c r="G90" s="38">
        <f>SUM($AK90:AO90)/G$57</f>
        <v>475.56918200679536</v>
      </c>
      <c r="H90" s="38">
        <f>SUM($AK90:AP90)/H$57</f>
        <v>468.05765167232948</v>
      </c>
      <c r="I90" s="38">
        <f>SUM($AK90:AQ90)/I$57</f>
        <v>459.627987147711</v>
      </c>
      <c r="J90" s="38">
        <f>SUM($AK90:AR90)/J$57</f>
        <v>450.62448875424712</v>
      </c>
      <c r="K90" s="38">
        <f>SUM($AK90:AS90)/K$57</f>
        <v>443.48843444821966</v>
      </c>
      <c r="L90" s="38">
        <f>SUM($AK90:AT90)/L$57</f>
        <v>437.65959100339768</v>
      </c>
      <c r="M90" s="38">
        <f>SUM($AK90:AU90)/M$57</f>
        <v>433.07781000308881</v>
      </c>
      <c r="N90" s="38">
        <f>SUM($AK90:AV90)/N$57</f>
        <v>429.43132583616472</v>
      </c>
      <c r="O90" s="38">
        <f>SUM($AK90:AW90)/O$57</f>
        <v>426.50430077184438</v>
      </c>
      <c r="P90" s="38">
        <f>SUM($AK90:AX90)/P$57</f>
        <v>424.14256500242692</v>
      </c>
      <c r="Q90" s="38">
        <f>SUM($AK90:AY90)/Q$57</f>
        <v>422.23306066893178</v>
      </c>
      <c r="R90" s="38">
        <f>SUM($AK90:AZ90)/R$57</f>
        <v>420.75599437712356</v>
      </c>
      <c r="S90" s="38">
        <f>SUM($AK90:BA90)/S$57</f>
        <v>419.63505353141039</v>
      </c>
      <c r="T90" s="38">
        <f>SUM($AK90:BB90)/T$57</f>
        <v>418.81088389077649</v>
      </c>
      <c r="U90" s="38">
        <f>SUM($AK90:BC90)/U$57</f>
        <v>418.23662684389348</v>
      </c>
      <c r="V90" s="38">
        <f>SUM($AK90:BD90)/V$57</f>
        <v>417.87479550169883</v>
      </c>
      <c r="W90" s="38">
        <f>SUM($AK90:BE90)/W$57</f>
        <v>417.52075762066556</v>
      </c>
      <c r="X90" s="38">
        <f>SUM($AK90:BF90)/X$57</f>
        <v>417.17345045608982</v>
      </c>
      <c r="Y90" s="38">
        <f>SUM($AK90:BG90)/Y$57</f>
        <v>416.83199608843375</v>
      </c>
      <c r="Z90" s="38">
        <f>SUM($AK90:BH90)/Z$57</f>
        <v>416.49566291808236</v>
      </c>
      <c r="AA90" s="38">
        <f>SUM($AK90:BI90)/AA$57</f>
        <v>416.16383640135905</v>
      </c>
      <c r="AB90" s="38">
        <f>SUM($AK90:BJ90)/AB$57</f>
        <v>416.26830423207599</v>
      </c>
      <c r="AC90" s="38">
        <f>SUM($AK90:BK90)/AC$57</f>
        <v>416.76058926051763</v>
      </c>
      <c r="AD90" s="38">
        <f>SUM($AK90:BL90)/AD$57</f>
        <v>417.59913964407053</v>
      </c>
      <c r="AE90" s="38">
        <f>SUM($AK90:BM90)/AE$57</f>
        <v>418.74813482875777</v>
      </c>
      <c r="AF90" s="38">
        <f>SUM($AK90:BN90)/AF$57</f>
        <v>420.17653033446584</v>
      </c>
      <c r="AJ90" s="39" t="s">
        <v>109</v>
      </c>
      <c r="AK90" s="38">
        <v>482.54604009797691</v>
      </c>
      <c r="AL90" s="38">
        <v>517.89991329066663</v>
      </c>
      <c r="AM90" s="38">
        <v>484.74995664533333</v>
      </c>
      <c r="AN90" s="38">
        <v>451.6</v>
      </c>
      <c r="AO90" s="38">
        <v>441.05</v>
      </c>
      <c r="AP90" s="38">
        <v>430.5</v>
      </c>
      <c r="AQ90" s="38">
        <v>409.05</v>
      </c>
      <c r="AR90" s="38">
        <v>387.59999999999997</v>
      </c>
      <c r="AS90" s="38">
        <v>386.4</v>
      </c>
      <c r="AT90" s="38">
        <v>385.19999999999993</v>
      </c>
      <c r="AU90" s="38">
        <v>387.25999999999993</v>
      </c>
      <c r="AV90" s="38">
        <v>389.32</v>
      </c>
      <c r="AW90" s="38">
        <v>391.38</v>
      </c>
      <c r="AX90" s="38">
        <v>393.44</v>
      </c>
      <c r="AY90" s="38">
        <v>395.5</v>
      </c>
      <c r="AZ90" s="38">
        <v>398.59999999999997</v>
      </c>
      <c r="BA90" s="38">
        <v>401.7</v>
      </c>
      <c r="BB90" s="38">
        <v>404.79999999999995</v>
      </c>
      <c r="BC90" s="38">
        <v>407.9</v>
      </c>
      <c r="BD90" s="38">
        <v>411</v>
      </c>
      <c r="BE90" s="38">
        <v>410.44</v>
      </c>
      <c r="BF90" s="38">
        <v>409.88</v>
      </c>
      <c r="BG90" s="38">
        <v>409.32</v>
      </c>
      <c r="BH90" s="38">
        <v>408.76</v>
      </c>
      <c r="BI90" s="38">
        <v>408.2</v>
      </c>
      <c r="BJ90" s="38">
        <v>418.88</v>
      </c>
      <c r="BK90" s="38">
        <v>429.56</v>
      </c>
      <c r="BL90" s="38">
        <v>440.24</v>
      </c>
      <c r="BM90" s="38">
        <v>450.91999999999996</v>
      </c>
      <c r="BN90" s="38">
        <v>461.6</v>
      </c>
    </row>
    <row r="91" spans="2:66" x14ac:dyDescent="0.35">
      <c r="B91" s="39" t="s">
        <v>110</v>
      </c>
      <c r="C91" s="38">
        <v>293.33665971151231</v>
      </c>
      <c r="D91" s="38">
        <f>SUM($AK91:AL91)/D$57</f>
        <v>328.13770280242278</v>
      </c>
      <c r="E91" s="38">
        <f>SUM($AK91:AM91)/E$57</f>
        <v>346.31492618383737</v>
      </c>
      <c r="F91" s="38">
        <f>SUM($AK91:AN91)/F$57</f>
        <v>360.33619463787801</v>
      </c>
      <c r="G91" s="38">
        <f>SUM($AK91:AO91)/G$57</f>
        <v>356.82895571030241</v>
      </c>
      <c r="H91" s="38">
        <f>SUM($AK91:AP91)/H$57</f>
        <v>344.55746309191863</v>
      </c>
      <c r="I91" s="38">
        <f>SUM($AK91:AQ91)/I$57</f>
        <v>328.37782550735886</v>
      </c>
      <c r="J91" s="38">
        <f>SUM($AK91:AR91)/J$57</f>
        <v>309.75559731893901</v>
      </c>
      <c r="K91" s="38">
        <f>SUM($AK91:AS91)/K$57</f>
        <v>292.16608650572357</v>
      </c>
      <c r="L91" s="38">
        <f>SUM($AK91:AT91)/L$57</f>
        <v>275.29947785515117</v>
      </c>
      <c r="M91" s="38">
        <f>SUM($AK91:AU91)/M$57</f>
        <v>262.03043441377383</v>
      </c>
      <c r="N91" s="38">
        <f>SUM($AK91:AV91)/N$57</f>
        <v>251.45956487929266</v>
      </c>
      <c r="O91" s="38">
        <f>SUM($AK91:AW91)/O$57</f>
        <v>242.96421373473169</v>
      </c>
      <c r="P91" s="38">
        <f>SUM($AK91:AX91)/P$57</f>
        <v>236.09962703939371</v>
      </c>
      <c r="Q91" s="38">
        <f>SUM($AK91:AY91)/Q$57</f>
        <v>230.53965190343413</v>
      </c>
      <c r="R91" s="38">
        <f>SUM($AK91:AZ91)/R$57</f>
        <v>226.1509236594695</v>
      </c>
      <c r="S91" s="38">
        <f>SUM($AK91:BA91)/S$57</f>
        <v>222.72675167950069</v>
      </c>
      <c r="T91" s="38">
        <f>SUM($AK91:BB91)/T$57</f>
        <v>220.1063765861951</v>
      </c>
      <c r="U91" s="38">
        <f>SUM($AK91:BC91)/U$57</f>
        <v>218.16288308165852</v>
      </c>
      <c r="V91" s="38">
        <f>SUM($AK91:BD91)/V$57</f>
        <v>216.79473892757559</v>
      </c>
      <c r="W91" s="38">
        <f>SUM($AK91:BE91)/W$57</f>
        <v>215.72070374054817</v>
      </c>
      <c r="X91" s="38">
        <f>SUM($AK91:BF91)/X$57</f>
        <v>214.90067175234145</v>
      </c>
      <c r="Y91" s="38">
        <f>SUM($AK91:BG91)/Y$57</f>
        <v>214.30151211093531</v>
      </c>
      <c r="Z91" s="38">
        <f>SUM($AK91:BH91)/Z$57</f>
        <v>213.89561577297968</v>
      </c>
      <c r="AA91" s="38">
        <f>SUM($AK91:BI91)/AA$57</f>
        <v>213.6597911420605</v>
      </c>
      <c r="AB91" s="38">
        <f>SUM($AK91:BJ91)/AB$57</f>
        <v>215.46210686736589</v>
      </c>
      <c r="AC91" s="38">
        <f>SUM($AK91:BK91)/AC$57</f>
        <v>219.0761029093153</v>
      </c>
      <c r="AD91" s="38">
        <f>SUM($AK91:BL91)/AD$57</f>
        <v>224.30767066255405</v>
      </c>
      <c r="AE91" s="38">
        <f>SUM($AK91:BM91)/AE$57</f>
        <v>230.98947512246596</v>
      </c>
      <c r="AF91" s="38">
        <f>SUM($AK91:BN91)/AF$57</f>
        <v>238.97649261838379</v>
      </c>
      <c r="AJ91" s="39" t="s">
        <v>110</v>
      </c>
      <c r="AK91" s="38">
        <v>293.33665971151231</v>
      </c>
      <c r="AL91" s="38">
        <v>362.93874589333325</v>
      </c>
      <c r="AM91" s="38">
        <v>382.66937294666656</v>
      </c>
      <c r="AN91" s="38">
        <v>402.39999999999986</v>
      </c>
      <c r="AO91" s="38">
        <v>342.79999999999995</v>
      </c>
      <c r="AP91" s="38">
        <v>283.19999999999993</v>
      </c>
      <c r="AQ91" s="38">
        <v>231.29999999999995</v>
      </c>
      <c r="AR91" s="38">
        <v>179.39999999999998</v>
      </c>
      <c r="AS91" s="38">
        <v>151.44999999999999</v>
      </c>
      <c r="AT91" s="38">
        <v>123.49999999999997</v>
      </c>
      <c r="AU91" s="38">
        <v>129.33999999999997</v>
      </c>
      <c r="AV91" s="38">
        <v>135.17999999999998</v>
      </c>
      <c r="AW91" s="38">
        <v>141.01999999999998</v>
      </c>
      <c r="AX91" s="38">
        <v>146.85999999999996</v>
      </c>
      <c r="AY91" s="38">
        <v>152.69999999999999</v>
      </c>
      <c r="AZ91" s="38">
        <v>160.32</v>
      </c>
      <c r="BA91" s="38">
        <v>167.94</v>
      </c>
      <c r="BB91" s="38">
        <v>175.56</v>
      </c>
      <c r="BC91" s="38">
        <v>183.18</v>
      </c>
      <c r="BD91" s="38">
        <v>190.8</v>
      </c>
      <c r="BE91" s="38">
        <v>194.24</v>
      </c>
      <c r="BF91" s="38">
        <v>197.68</v>
      </c>
      <c r="BG91" s="38">
        <v>201.12</v>
      </c>
      <c r="BH91" s="38">
        <v>204.56</v>
      </c>
      <c r="BI91" s="38">
        <v>208</v>
      </c>
      <c r="BJ91" s="38">
        <v>260.52</v>
      </c>
      <c r="BK91" s="38">
        <v>313.03999999999996</v>
      </c>
      <c r="BL91" s="38">
        <v>365.56</v>
      </c>
      <c r="BM91" s="38">
        <v>418.08000000000004</v>
      </c>
      <c r="BN91" s="38">
        <v>470.6</v>
      </c>
    </row>
    <row r="92" spans="2:66" x14ac:dyDescent="0.35">
      <c r="B92" s="39" t="s">
        <v>111</v>
      </c>
      <c r="C92" s="38">
        <v>165.17282046629774</v>
      </c>
      <c r="D92" s="38">
        <f>SUM($AK92:AL92)/D$57</f>
        <v>193.45211844914888</v>
      </c>
      <c r="E92" s="38">
        <f>SUM($AK92:AM92)/E$57</f>
        <v>227.38998170476592</v>
      </c>
      <c r="F92" s="38">
        <f>SUM($AK92:AN92)/F$57</f>
        <v>262.74248627857446</v>
      </c>
      <c r="G92" s="38">
        <f>SUM($AK92:AO92)/G$57</f>
        <v>273.90398902285955</v>
      </c>
      <c r="H92" s="38">
        <f>SUM($AK92:AP92)/H$57</f>
        <v>272.96999085238298</v>
      </c>
      <c r="I92" s="38">
        <f>SUM($AK92:AQ92)/I$57</f>
        <v>265.82427787347109</v>
      </c>
      <c r="J92" s="38">
        <f>SUM($AK92:AR92)/J$57</f>
        <v>254.79624313928724</v>
      </c>
      <c r="K92" s="38">
        <f>SUM($AK92:AS92)/K$57</f>
        <v>240.82999390158864</v>
      </c>
      <c r="L92" s="38">
        <f>SUM($AK92:AT92)/L$57</f>
        <v>224.80699451142976</v>
      </c>
      <c r="M92" s="38">
        <f>SUM($AK92:AU92)/M$57</f>
        <v>211.14272228311799</v>
      </c>
      <c r="N92" s="38">
        <f>SUM($AK92:AV92)/N$57</f>
        <v>199.24749542619148</v>
      </c>
      <c r="O92" s="38">
        <f>SUM($AK92:AW92)/O$57</f>
        <v>188.71307270109986</v>
      </c>
      <c r="P92" s="38">
        <f>SUM($AK92:AX92)/P$57</f>
        <v>179.24785322244983</v>
      </c>
      <c r="Q92" s="38">
        <f>SUM($AK92:AY92)/Q$57</f>
        <v>170.63799634095318</v>
      </c>
      <c r="R92" s="38">
        <f>SUM($AK92:AZ92)/R$57</f>
        <v>162.7056215696436</v>
      </c>
      <c r="S92" s="38">
        <f>SUM($AK92:BA92)/S$57</f>
        <v>155.33117324201751</v>
      </c>
      <c r="T92" s="38">
        <f>SUM($AK92:BB92)/T$57</f>
        <v>148.42166361746098</v>
      </c>
      <c r="U92" s="38">
        <f>SUM($AK92:BC92)/U$57</f>
        <v>141.90368132180515</v>
      </c>
      <c r="V92" s="38">
        <f>SUM($AK92:BD92)/V$57</f>
        <v>135.71849725571488</v>
      </c>
      <c r="W92" s="38">
        <f>SUM($AK92:BE92)/W$57</f>
        <v>129.94904500544274</v>
      </c>
      <c r="X92" s="38">
        <f>SUM($AK92:BF92)/X$57</f>
        <v>124.53863386883171</v>
      </c>
      <c r="Y92" s="38">
        <f>SUM($AK92:BG92)/Y$57</f>
        <v>119.44043239627381</v>
      </c>
      <c r="Z92" s="38">
        <f>SUM($AK92:BH92)/Z$57</f>
        <v>114.6154143797624</v>
      </c>
      <c r="AA92" s="38">
        <f>SUM($AK92:BI92)/AA$57</f>
        <v>110.0307978045719</v>
      </c>
      <c r="AB92" s="38">
        <f>SUM($AK92:BJ92)/AB$57</f>
        <v>105.7988440428576</v>
      </c>
      <c r="AC92" s="38">
        <f>SUM($AK92:BK92)/AC$57</f>
        <v>101.88036833756658</v>
      </c>
      <c r="AD92" s="38">
        <f>SUM($AK92:BL92)/AD$57</f>
        <v>98.24178375408205</v>
      </c>
      <c r="AE92" s="38">
        <f>SUM($AK92:BM92)/AE$57</f>
        <v>94.854136038424059</v>
      </c>
      <c r="AF92" s="38">
        <f>SUM($AK92:BN92)/AF$57</f>
        <v>91.692331503809925</v>
      </c>
      <c r="AJ92" s="39" t="s">
        <v>111</v>
      </c>
      <c r="AK92" s="38">
        <v>165.17282046629774</v>
      </c>
      <c r="AL92" s="38">
        <v>221.73141643200003</v>
      </c>
      <c r="AM92" s="38">
        <v>295.26570821600001</v>
      </c>
      <c r="AN92" s="38">
        <v>368.80000000000007</v>
      </c>
      <c r="AO92" s="38">
        <v>318.55</v>
      </c>
      <c r="AP92" s="38">
        <v>268.3</v>
      </c>
      <c r="AQ92" s="38">
        <v>222.95000000000002</v>
      </c>
      <c r="AR92" s="38">
        <v>177.60000000000005</v>
      </c>
      <c r="AS92" s="38">
        <v>129.10000000000002</v>
      </c>
      <c r="AT92" s="38">
        <v>80.599999999999966</v>
      </c>
      <c r="AU92" s="38">
        <v>74.499999999999972</v>
      </c>
      <c r="AV92" s="38">
        <v>68.399999999999977</v>
      </c>
      <c r="AW92" s="38">
        <v>62.29999999999999</v>
      </c>
      <c r="AX92" s="38">
        <v>56.199999999999996</v>
      </c>
      <c r="AY92" s="38">
        <v>50.100000000000009</v>
      </c>
      <c r="AZ92" s="38">
        <v>43.720000000000006</v>
      </c>
      <c r="BA92" s="38">
        <v>37.340000000000003</v>
      </c>
      <c r="BB92" s="38">
        <v>30.960000000000004</v>
      </c>
      <c r="BC92" s="38">
        <v>24.580000000000002</v>
      </c>
      <c r="BD92" s="38">
        <v>18.200000000000003</v>
      </c>
      <c r="BE92" s="38">
        <v>14.560000000000002</v>
      </c>
      <c r="BF92" s="38">
        <v>10.920000000000003</v>
      </c>
      <c r="BG92" s="38">
        <v>7.2800000000000029</v>
      </c>
      <c r="BH92" s="38">
        <v>3.6400000000000041</v>
      </c>
      <c r="BI92" s="38">
        <v>3.5527136788005009E-15</v>
      </c>
      <c r="BJ92" s="38">
        <v>2.8421709430404009E-15</v>
      </c>
      <c r="BK92" s="38">
        <v>2.1316282072803005E-15</v>
      </c>
      <c r="BL92" s="38">
        <v>1.4210854715202005E-15</v>
      </c>
      <c r="BM92" s="38">
        <v>7.1054273576010042E-16</v>
      </c>
      <c r="BN92" s="38">
        <v>0</v>
      </c>
    </row>
    <row r="93" spans="2:66" x14ac:dyDescent="0.35">
      <c r="B93" s="39" t="s">
        <v>112</v>
      </c>
      <c r="C93" s="38">
        <v>291.88741721854302</v>
      </c>
      <c r="D93" s="38">
        <f>SUM($AK93:AL93)/D$57</f>
        <v>328.24621064393813</v>
      </c>
      <c r="E93" s="38">
        <f>SUM($AK93:AM93)/E$57</f>
        <v>351.58164110751432</v>
      </c>
      <c r="F93" s="38">
        <f>SUM($AK93:AN93)/F$57</f>
        <v>371.66123083063576</v>
      </c>
      <c r="G93" s="38">
        <f>SUM($AK93:AO93)/G$57</f>
        <v>380.22898466450863</v>
      </c>
      <c r="H93" s="38">
        <f>SUM($AK93:AP93)/H$57</f>
        <v>383.04082055375716</v>
      </c>
      <c r="I93" s="38">
        <f>SUM($AK93:AQ93)/I$57</f>
        <v>381.67070333179191</v>
      </c>
      <c r="J93" s="38">
        <f>SUM($AK93:AR93)/J$57</f>
        <v>377.68686541531792</v>
      </c>
      <c r="K93" s="38">
        <f>SUM($AK93:AS93)/K$57</f>
        <v>375.54943592472705</v>
      </c>
      <c r="L93" s="38">
        <f>SUM($AK93:AT93)/L$57</f>
        <v>374.70449233225429</v>
      </c>
      <c r="M93" s="38">
        <f>SUM($AK93:AU93)/M$57</f>
        <v>374.57135666568576</v>
      </c>
      <c r="N93" s="38">
        <f>SUM($AK93:AV93)/N$57</f>
        <v>374.97207694354529</v>
      </c>
      <c r="O93" s="38">
        <f>SUM($AK93:AW93)/O$57</f>
        <v>375.78345564019571</v>
      </c>
      <c r="P93" s="38">
        <f>SUM($AK93:AX93)/P$57</f>
        <v>376.91749452303884</v>
      </c>
      <c r="Q93" s="38">
        <f>SUM($AK93:AY93)/Q$57</f>
        <v>378.30966155483628</v>
      </c>
      <c r="R93" s="38">
        <f>SUM($AK93:AZ93)/R$57</f>
        <v>379.884057707659</v>
      </c>
      <c r="S93" s="38">
        <f>SUM($AK93:BA93)/S$57</f>
        <v>381.60852490132612</v>
      </c>
      <c r="T93" s="38">
        <f>SUM($AK93:BB93)/T$57</f>
        <v>383.45805129569686</v>
      </c>
      <c r="U93" s="38">
        <f>SUM($AK93:BC93)/U$57</f>
        <v>385.41289070118654</v>
      </c>
      <c r="V93" s="38">
        <f>SUM($AK93:BD93)/V$57</f>
        <v>387.45724616612722</v>
      </c>
      <c r="W93" s="38">
        <f>SUM($AK93:BE93)/W$57</f>
        <v>389.29832968202589</v>
      </c>
      <c r="X93" s="38">
        <f>SUM($AK93:BF93)/X$57</f>
        <v>390.96386015102473</v>
      </c>
      <c r="Y93" s="38">
        <f>SUM($AK93:BG93)/Y$57</f>
        <v>392.4767357966324</v>
      </c>
      <c r="Z93" s="38">
        <f>SUM($AK93:BH93)/Z$57</f>
        <v>393.85603847177271</v>
      </c>
      <c r="AA93" s="38">
        <f>SUM($AK93:BI93)/AA$57</f>
        <v>395.11779693290174</v>
      </c>
      <c r="AB93" s="38">
        <f>SUM($AK93:BJ93)/AB$57</f>
        <v>396.27711243548248</v>
      </c>
      <c r="AC93" s="38">
        <f>SUM($AK93:BK93)/AC$57</f>
        <v>397.34536753046461</v>
      </c>
      <c r="AD93" s="38">
        <f>SUM($AK93:BL93)/AD$57</f>
        <v>398.33231869009086</v>
      </c>
      <c r="AE93" s="38">
        <f>SUM($AK93:BM93)/AE$57</f>
        <v>399.24637666629462</v>
      </c>
      <c r="AF93" s="38">
        <f>SUM($AK93:BN93)/AF$57</f>
        <v>400.09483077741817</v>
      </c>
      <c r="AJ93" s="39" t="s">
        <v>112</v>
      </c>
      <c r="AK93" s="38">
        <v>291.88741721854302</v>
      </c>
      <c r="AL93" s="38">
        <v>364.60500406933323</v>
      </c>
      <c r="AM93" s="38">
        <v>398.25250203466658</v>
      </c>
      <c r="AN93" s="38">
        <v>431.9</v>
      </c>
      <c r="AO93" s="38">
        <v>414.5</v>
      </c>
      <c r="AP93" s="38">
        <v>397.1</v>
      </c>
      <c r="AQ93" s="38">
        <v>373.45000000000005</v>
      </c>
      <c r="AR93" s="38">
        <v>349.80000000000007</v>
      </c>
      <c r="AS93" s="38">
        <v>358.45000000000005</v>
      </c>
      <c r="AT93" s="38">
        <v>367.1</v>
      </c>
      <c r="AU93" s="38">
        <v>373.24</v>
      </c>
      <c r="AV93" s="38">
        <v>379.38</v>
      </c>
      <c r="AW93" s="38">
        <v>385.52000000000004</v>
      </c>
      <c r="AX93" s="38">
        <v>391.66</v>
      </c>
      <c r="AY93" s="38">
        <v>397.8</v>
      </c>
      <c r="AZ93" s="38">
        <v>403.5</v>
      </c>
      <c r="BA93" s="38">
        <v>409.20000000000005</v>
      </c>
      <c r="BB93" s="38">
        <v>414.90000000000003</v>
      </c>
      <c r="BC93" s="38">
        <v>420.6</v>
      </c>
      <c r="BD93" s="38">
        <v>426.3</v>
      </c>
      <c r="BE93" s="38">
        <v>426.12</v>
      </c>
      <c r="BF93" s="38">
        <v>425.94</v>
      </c>
      <c r="BG93" s="38">
        <v>425.76</v>
      </c>
      <c r="BH93" s="38">
        <v>425.58</v>
      </c>
      <c r="BI93" s="38">
        <v>425.4</v>
      </c>
      <c r="BJ93" s="38">
        <v>425.26</v>
      </c>
      <c r="BK93" s="38">
        <v>425.11999999999995</v>
      </c>
      <c r="BL93" s="38">
        <v>424.97999999999996</v>
      </c>
      <c r="BM93" s="38">
        <v>424.84</v>
      </c>
      <c r="BN93" s="38">
        <v>424.7</v>
      </c>
    </row>
    <row r="94" spans="2:66" x14ac:dyDescent="0.35">
      <c r="B94" s="39" t="s">
        <v>113</v>
      </c>
      <c r="C94" s="38">
        <v>380.61689195318877</v>
      </c>
      <c r="D94" s="38">
        <f>SUM($AK94:AL94)/D$57</f>
        <v>379.82655003526105</v>
      </c>
      <c r="E94" s="38">
        <f>SUM($AK94:AM94)/E$57</f>
        <v>379.8737347097296</v>
      </c>
      <c r="F94" s="38">
        <f>SUM($AK94:AN94)/F$57</f>
        <v>380.13030103229721</v>
      </c>
      <c r="G94" s="38">
        <f>SUM($AK94:AO94)/G$57</f>
        <v>373.5342408258378</v>
      </c>
      <c r="H94" s="38">
        <f>SUM($AK94:AP94)/H$57</f>
        <v>363.51186735486482</v>
      </c>
      <c r="I94" s="38">
        <f>SUM($AK94:AQ94)/I$57</f>
        <v>350.62445773274129</v>
      </c>
      <c r="J94" s="38">
        <f>SUM($AK94:AR94)/J$57</f>
        <v>335.94640051614863</v>
      </c>
      <c r="K94" s="38">
        <f>SUM($AK94:AS94)/K$57</f>
        <v>318.94124490324322</v>
      </c>
      <c r="L94" s="38">
        <f>SUM($AK94:AT94)/L$57</f>
        <v>300.30712041291889</v>
      </c>
      <c r="M94" s="38">
        <f>SUM($AK94:AU94)/M$57</f>
        <v>283.67738219356266</v>
      </c>
      <c r="N94" s="38">
        <f>SUM($AK94:AV94)/N$57</f>
        <v>268.5509336774324</v>
      </c>
      <c r="O94" s="38">
        <f>SUM($AK94:AW94)/O$57</f>
        <v>254.58086185609147</v>
      </c>
      <c r="P94" s="38">
        <f>SUM($AK94:AX94)/P$57</f>
        <v>241.5193717235135</v>
      </c>
      <c r="Q94" s="38">
        <f>SUM($AK94:AY94)/Q$57</f>
        <v>229.18474694194592</v>
      </c>
      <c r="R94" s="38">
        <f>SUM($AK94:AZ94)/R$57</f>
        <v>217.76070025807431</v>
      </c>
      <c r="S94" s="38">
        <f>SUM($AK94:BA94)/S$57</f>
        <v>207.08654141936407</v>
      </c>
      <c r="T94" s="38">
        <f>SUM($AK94:BB94)/T$57</f>
        <v>197.03728911828827</v>
      </c>
      <c r="U94" s="38">
        <f>SUM($AK94:BC94)/U$57</f>
        <v>187.51427390153626</v>
      </c>
      <c r="V94" s="38">
        <f>SUM($AK94:BD94)/V$57</f>
        <v>178.43856020645944</v>
      </c>
      <c r="W94" s="38">
        <f>SUM($AK94:BE94)/W$57</f>
        <v>170.22910495853279</v>
      </c>
      <c r="X94" s="38">
        <f>SUM($AK94:BF94)/X$57</f>
        <v>162.76778200587222</v>
      </c>
      <c r="Y94" s="38">
        <f>SUM($AK94:BG94)/Y$57</f>
        <v>155.95700887518211</v>
      </c>
      <c r="Z94" s="38">
        <f>SUM($AK94:BH94)/Z$57</f>
        <v>149.7154668387162</v>
      </c>
      <c r="AA94" s="38">
        <f>SUM($AK94:BI94)/AA$57</f>
        <v>143.97484816516754</v>
      </c>
      <c r="AB94" s="38">
        <f>SUM($AK94:BJ94)/AB$57</f>
        <v>138.67273862035339</v>
      </c>
      <c r="AC94" s="38">
        <f>SUM($AK94:BK94)/AC$57</f>
        <v>133.76041496774772</v>
      </c>
      <c r="AD94" s="38">
        <f>SUM($AK94:BL94)/AD$57</f>
        <v>129.1961144331853</v>
      </c>
      <c r="AE94" s="38">
        <f>SUM($AK94:BM94)/AE$57</f>
        <v>124.94383462514442</v>
      </c>
      <c r="AF94" s="38">
        <f>SUM($AK94:BN94)/AF$57</f>
        <v>120.97237347097295</v>
      </c>
      <c r="AJ94" s="39" t="s">
        <v>113</v>
      </c>
      <c r="AK94" s="38">
        <v>380.61689195318877</v>
      </c>
      <c r="AL94" s="38">
        <v>379.03620811733333</v>
      </c>
      <c r="AM94" s="38">
        <v>379.96810405866665</v>
      </c>
      <c r="AN94" s="38">
        <v>380.9</v>
      </c>
      <c r="AO94" s="38">
        <v>347.15</v>
      </c>
      <c r="AP94" s="38">
        <v>313.39999999999992</v>
      </c>
      <c r="AQ94" s="38">
        <v>273.29999999999995</v>
      </c>
      <c r="AR94" s="38">
        <v>233.19999999999996</v>
      </c>
      <c r="AS94" s="38">
        <v>182.89999999999998</v>
      </c>
      <c r="AT94" s="38">
        <v>132.59999999999994</v>
      </c>
      <c r="AU94" s="38">
        <v>117.37999999999995</v>
      </c>
      <c r="AV94" s="38">
        <v>102.15999999999997</v>
      </c>
      <c r="AW94" s="38">
        <v>86.939999999999969</v>
      </c>
      <c r="AX94" s="38">
        <v>71.71999999999997</v>
      </c>
      <c r="AY94" s="38">
        <v>56.499999999999986</v>
      </c>
      <c r="AZ94" s="38">
        <v>46.399999999999991</v>
      </c>
      <c r="BA94" s="38">
        <v>36.29999999999999</v>
      </c>
      <c r="BB94" s="38">
        <v>26.199999999999996</v>
      </c>
      <c r="BC94" s="38">
        <v>16.100000000000001</v>
      </c>
      <c r="BD94" s="38">
        <v>6</v>
      </c>
      <c r="BE94" s="38">
        <v>6.04</v>
      </c>
      <c r="BF94" s="38">
        <v>6.08</v>
      </c>
      <c r="BG94" s="38">
        <v>6.12</v>
      </c>
      <c r="BH94" s="38">
        <v>6.16</v>
      </c>
      <c r="BI94" s="38">
        <v>6.2</v>
      </c>
      <c r="BJ94" s="38">
        <v>6.12</v>
      </c>
      <c r="BK94" s="38">
        <v>6.04</v>
      </c>
      <c r="BL94" s="38">
        <v>5.96</v>
      </c>
      <c r="BM94" s="38">
        <v>5.88</v>
      </c>
      <c r="BN94" s="38">
        <v>5.8</v>
      </c>
    </row>
    <row r="95" spans="2:66" x14ac:dyDescent="0.35">
      <c r="B95" s="39" t="s">
        <v>114</v>
      </c>
      <c r="C95" s="38">
        <v>251.02104690193229</v>
      </c>
      <c r="D95" s="38">
        <f>SUM($AK95:AL95)/D$57</f>
        <v>274.8525752002995</v>
      </c>
      <c r="E95" s="38">
        <f>SUM($AK95:AM95)/E$57</f>
        <v>296.11573404997745</v>
      </c>
      <c r="F95" s="38">
        <f>SUM($AK95:AN95)/F$57</f>
        <v>316.73680053748308</v>
      </c>
      <c r="G95" s="38">
        <f>SUM($AK95:AO95)/G$57</f>
        <v>319.58944042998644</v>
      </c>
      <c r="H95" s="38">
        <f>SUM($AK95:AP95)/H$57</f>
        <v>313.55786702498875</v>
      </c>
      <c r="I95" s="38">
        <f>SUM($AK95:AQ95)/I$57</f>
        <v>305.24245744999035</v>
      </c>
      <c r="J95" s="38">
        <f>SUM($AK95:AR95)/J$57</f>
        <v>295.49965026874156</v>
      </c>
      <c r="K95" s="38">
        <f>SUM($AK95:AS95)/K$57</f>
        <v>288.86635579443697</v>
      </c>
      <c r="L95" s="38">
        <f>SUM($AK95:AT95)/L$57</f>
        <v>284.40972021499329</v>
      </c>
      <c r="M95" s="38">
        <f>SUM($AK95:AU95)/M$57</f>
        <v>281.79610928635753</v>
      </c>
      <c r="N95" s="38">
        <f>SUM($AK95:AV95)/N$57</f>
        <v>280.56476684582771</v>
      </c>
      <c r="O95" s="38">
        <f>SUM($AK95:AW95)/O$57</f>
        <v>280.39670785768715</v>
      </c>
      <c r="P95" s="38">
        <f>SUM($AK95:AX95)/P$57</f>
        <v>281.06408586785238</v>
      </c>
      <c r="Q95" s="38">
        <f>SUM($AK95:AY95)/Q$57</f>
        <v>282.39981347666225</v>
      </c>
      <c r="R95" s="38">
        <f>SUM($AK95:AZ95)/R$57</f>
        <v>284.25107513437086</v>
      </c>
      <c r="S95" s="38">
        <f>SUM($AK95:BA95)/S$57</f>
        <v>286.52689424411375</v>
      </c>
      <c r="T95" s="38">
        <f>SUM($AK95:BB95)/T$57</f>
        <v>289.15651123055181</v>
      </c>
      <c r="U95" s="38">
        <f>SUM($AK95:BC95)/U$57</f>
        <v>292.0840632710491</v>
      </c>
      <c r="V95" s="38">
        <f>SUM($AK95:BD95)/V$57</f>
        <v>295.26486010749665</v>
      </c>
      <c r="W95" s="38">
        <f>SUM($AK95:BE95)/W$57</f>
        <v>298.34462867380631</v>
      </c>
      <c r="X95" s="38">
        <f>SUM($AK95:BF95)/X$57</f>
        <v>301.33714555226965</v>
      </c>
      <c r="Y95" s="38">
        <f>SUM($AK95:BG95)/Y$57</f>
        <v>304.25379139782314</v>
      </c>
      <c r="Z95" s="38">
        <f>SUM($AK95:BH95)/Z$57</f>
        <v>307.10405008958054</v>
      </c>
      <c r="AA95" s="38">
        <f>SUM($AK95:BI95)/AA$57</f>
        <v>309.89588808599729</v>
      </c>
      <c r="AB95" s="38">
        <f>SUM($AK95:BJ95)/AB$57</f>
        <v>312.90835392884355</v>
      </c>
      <c r="AC95" s="38">
        <f>SUM($AK95:BK95)/AC$57</f>
        <v>316.11693341296046</v>
      </c>
      <c r="AD95" s="38">
        <f>SUM($AK95:BL95)/AD$57</f>
        <v>319.50061436249763</v>
      </c>
      <c r="AE95" s="38">
        <f>SUM($AK95:BM95)/AE$57</f>
        <v>323.04128283275634</v>
      </c>
      <c r="AF95" s="38">
        <f>SUM($AK95:BN95)/AF$57</f>
        <v>326.72324007166446</v>
      </c>
      <c r="AJ95" s="39" t="s">
        <v>114</v>
      </c>
      <c r="AK95" s="38">
        <v>251.02104690193229</v>
      </c>
      <c r="AL95" s="38">
        <v>298.68410349866667</v>
      </c>
      <c r="AM95" s="38">
        <v>338.6420517493334</v>
      </c>
      <c r="AN95" s="38">
        <v>378.6</v>
      </c>
      <c r="AO95" s="38">
        <v>331</v>
      </c>
      <c r="AP95" s="38">
        <v>283.39999999999998</v>
      </c>
      <c r="AQ95" s="38">
        <v>255.35000000000002</v>
      </c>
      <c r="AR95" s="38">
        <v>227.3</v>
      </c>
      <c r="AS95" s="38">
        <v>235.8</v>
      </c>
      <c r="AT95" s="38">
        <v>244.30000000000007</v>
      </c>
      <c r="AU95" s="38">
        <v>255.66000000000005</v>
      </c>
      <c r="AV95" s="38">
        <v>267.02000000000004</v>
      </c>
      <c r="AW95" s="38">
        <v>278.38000000000005</v>
      </c>
      <c r="AX95" s="38">
        <v>289.74000000000007</v>
      </c>
      <c r="AY95" s="38">
        <v>301.10000000000008</v>
      </c>
      <c r="AZ95" s="38">
        <v>312.0200000000001</v>
      </c>
      <c r="BA95" s="38">
        <v>322.94000000000005</v>
      </c>
      <c r="BB95" s="38">
        <v>333.86</v>
      </c>
      <c r="BC95" s="38">
        <v>344.78000000000003</v>
      </c>
      <c r="BD95" s="38">
        <v>355.7</v>
      </c>
      <c r="BE95" s="38">
        <v>359.94</v>
      </c>
      <c r="BF95" s="38">
        <v>364.17999999999995</v>
      </c>
      <c r="BG95" s="38">
        <v>368.41999999999996</v>
      </c>
      <c r="BH95" s="38">
        <v>372.65999999999997</v>
      </c>
      <c r="BI95" s="38">
        <v>376.9</v>
      </c>
      <c r="BJ95" s="38">
        <v>388.21999999999997</v>
      </c>
      <c r="BK95" s="38">
        <v>399.53999999999996</v>
      </c>
      <c r="BL95" s="38">
        <v>410.85999999999996</v>
      </c>
      <c r="BM95" s="38">
        <v>422.17999999999995</v>
      </c>
      <c r="BN95" s="38">
        <v>433.5</v>
      </c>
    </row>
    <row r="96" spans="2:66" x14ac:dyDescent="0.35">
      <c r="B96" s="39" t="s">
        <v>115</v>
      </c>
      <c r="C96" s="38">
        <v>151.50821010614169</v>
      </c>
      <c r="D96" s="38">
        <f>SUM($AK96:AL96)/D$57</f>
        <v>172.44048294907086</v>
      </c>
      <c r="E96" s="38">
        <f>SUM($AK96:AM96)/E$57</f>
        <v>197.82244793138057</v>
      </c>
      <c r="F96" s="38">
        <f>SUM($AK96:AN96)/F$57</f>
        <v>224.31683594853544</v>
      </c>
      <c r="G96" s="38">
        <f>SUM($AK96:AO96)/G$57</f>
        <v>229.06346875882838</v>
      </c>
      <c r="H96" s="38">
        <f>SUM($AK96:AP96)/H$57</f>
        <v>222.93622396569029</v>
      </c>
      <c r="I96" s="38">
        <f>SUM($AK96:AQ96)/I$57</f>
        <v>213.70247768487738</v>
      </c>
      <c r="J96" s="38">
        <f>SUM($AK96:AR96)/J$57</f>
        <v>202.52716797426771</v>
      </c>
      <c r="K96" s="38">
        <f>SUM($AK96:AS96)/K$57</f>
        <v>194.46859375490465</v>
      </c>
      <c r="L96" s="38">
        <f>SUM($AK96:AT96)/L$57</f>
        <v>188.59173437941416</v>
      </c>
      <c r="M96" s="38">
        <f>SUM($AK96:AU96)/M$57</f>
        <v>184.37975852674015</v>
      </c>
      <c r="N96" s="38">
        <f>SUM($AK96:AV96)/N$57</f>
        <v>181.41644531617848</v>
      </c>
      <c r="O96" s="38">
        <f>SUM($AK96:AW96)/O$57</f>
        <v>179.4136418303186</v>
      </c>
      <c r="P96" s="38">
        <f>SUM($AK96:AX96)/P$57</f>
        <v>178.16552455672442</v>
      </c>
      <c r="Q96" s="38">
        <f>SUM($AK96:AY96)/Q$57</f>
        <v>177.5211562529428</v>
      </c>
      <c r="R96" s="38">
        <f>SUM($AK96:AZ96)/R$57</f>
        <v>177.30358398713386</v>
      </c>
      <c r="S96" s="38">
        <f>SUM($AK96:BA96)/S$57</f>
        <v>177.4374908114201</v>
      </c>
      <c r="T96" s="38">
        <f>SUM($AK96:BB96)/T$57</f>
        <v>177.86429687745232</v>
      </c>
      <c r="U96" s="38">
        <f>SUM($AK96:BC96)/U$57</f>
        <v>178.53775493653376</v>
      </c>
      <c r="V96" s="38">
        <f>SUM($AK96:BD96)/V$57</f>
        <v>179.42086718970705</v>
      </c>
      <c r="W96" s="38">
        <f>SUM($AK96:BE96)/W$57</f>
        <v>180.26939732353054</v>
      </c>
      <c r="X96" s="38">
        <f>SUM($AK96:BF96)/X$57</f>
        <v>181.0880610815519</v>
      </c>
      <c r="Y96" s="38">
        <f>SUM($AK96:BG96)/Y$57</f>
        <v>181.88075407800616</v>
      </c>
      <c r="Z96" s="38">
        <f>SUM($AK96:BH96)/Z$57</f>
        <v>182.65072265808922</v>
      </c>
      <c r="AA96" s="38">
        <f>SUM($AK96:BI96)/AA$57</f>
        <v>183.40069375176566</v>
      </c>
      <c r="AB96" s="38">
        <f>SUM($AK96:BJ96)/AB$57</f>
        <v>186.45143629977468</v>
      </c>
      <c r="AC96" s="38">
        <f>SUM($AK96:BK96)/AC$57</f>
        <v>191.54730902941265</v>
      </c>
      <c r="AD96" s="38">
        <f>SUM($AK96:BL96)/AD$57</f>
        <v>198.46919084979075</v>
      </c>
      <c r="AE96" s="38">
        <f>SUM($AK96:BM96)/AE$57</f>
        <v>207.02818426876348</v>
      </c>
      <c r="AF96" s="38">
        <f>SUM($AK96:BN96)/AF$57</f>
        <v>217.06057812647137</v>
      </c>
      <c r="AJ96" s="39" t="s">
        <v>115</v>
      </c>
      <c r="AK96" s="38">
        <v>151.50821010614169</v>
      </c>
      <c r="AL96" s="38">
        <v>193.37275579200002</v>
      </c>
      <c r="AM96" s="38">
        <v>248.58637789600002</v>
      </c>
      <c r="AN96" s="38">
        <v>303.80000000000007</v>
      </c>
      <c r="AO96" s="38">
        <v>248.05</v>
      </c>
      <c r="AP96" s="38">
        <v>192.3</v>
      </c>
      <c r="AQ96" s="38">
        <v>158.30000000000001</v>
      </c>
      <c r="AR96" s="38">
        <v>124.3</v>
      </c>
      <c r="AS96" s="38">
        <v>130</v>
      </c>
      <c r="AT96" s="38">
        <v>135.69999999999999</v>
      </c>
      <c r="AU96" s="38">
        <v>142.26</v>
      </c>
      <c r="AV96" s="38">
        <v>148.82</v>
      </c>
      <c r="AW96" s="38">
        <v>155.38</v>
      </c>
      <c r="AX96" s="38">
        <v>161.94</v>
      </c>
      <c r="AY96" s="38">
        <v>168.5</v>
      </c>
      <c r="AZ96" s="38">
        <v>174.04</v>
      </c>
      <c r="BA96" s="38">
        <v>179.58</v>
      </c>
      <c r="BB96" s="38">
        <v>185.12</v>
      </c>
      <c r="BC96" s="38">
        <v>190.66</v>
      </c>
      <c r="BD96" s="38">
        <v>196.2</v>
      </c>
      <c r="BE96" s="38">
        <v>197.24</v>
      </c>
      <c r="BF96" s="38">
        <v>198.28</v>
      </c>
      <c r="BG96" s="38">
        <v>199.32000000000002</v>
      </c>
      <c r="BH96" s="38">
        <v>200.36</v>
      </c>
      <c r="BI96" s="38">
        <v>201.4</v>
      </c>
      <c r="BJ96" s="38">
        <v>262.72000000000003</v>
      </c>
      <c r="BK96" s="38">
        <v>324.03999999999996</v>
      </c>
      <c r="BL96" s="38">
        <v>385.36</v>
      </c>
      <c r="BM96" s="38">
        <v>446.67999999999995</v>
      </c>
      <c r="BN96" s="38">
        <v>508</v>
      </c>
    </row>
    <row r="97" spans="2:66" x14ac:dyDescent="0.35">
      <c r="B97" s="39" t="s">
        <v>116</v>
      </c>
      <c r="C97" s="38">
        <v>296.0183253197859</v>
      </c>
      <c r="D97" s="38">
        <f>SUM($AK97:AL97)/D$57</f>
        <v>315.48084866789293</v>
      </c>
      <c r="E97" s="38">
        <f>SUM($AK97:AM97)/E$57</f>
        <v>327.37779444792864</v>
      </c>
      <c r="F97" s="38">
        <f>SUM($AK97:AN97)/F$57</f>
        <v>337.38334583594644</v>
      </c>
      <c r="G97" s="38">
        <f>SUM($AK97:AO97)/G$57</f>
        <v>342.55667666875718</v>
      </c>
      <c r="H97" s="38">
        <f>SUM($AK97:AP97)/H$57</f>
        <v>345.31389722396426</v>
      </c>
      <c r="I97" s="38">
        <f>SUM($AK97:AQ97)/I$57</f>
        <v>347.8404833348265</v>
      </c>
      <c r="J97" s="38">
        <f>SUM($AK97:AR97)/J$57</f>
        <v>350.22292291797322</v>
      </c>
      <c r="K97" s="38">
        <f>SUM($AK97:AS97)/K$57</f>
        <v>355.80926481597618</v>
      </c>
      <c r="L97" s="38">
        <f>SUM($AK97:AT97)/L$57</f>
        <v>363.63833833437855</v>
      </c>
      <c r="M97" s="38">
        <f>SUM($AK97:AU97)/M$57</f>
        <v>370.97121666761689</v>
      </c>
      <c r="N97" s="38">
        <f>SUM($AK97:AV97)/N$57</f>
        <v>377.93194861198214</v>
      </c>
      <c r="O97" s="38">
        <f>SUM($AK97:AW97)/O$57</f>
        <v>384.60641410336814</v>
      </c>
      <c r="P97" s="38">
        <f>SUM($AK97:AX97)/P$57</f>
        <v>391.05595595312752</v>
      </c>
      <c r="Q97" s="38">
        <f>SUM($AK97:AY97)/Q$57</f>
        <v>397.32555888958569</v>
      </c>
      <c r="R97" s="38">
        <f>SUM($AK97:AZ97)/R$57</f>
        <v>402.73646145898658</v>
      </c>
      <c r="S97" s="38">
        <f>SUM($AK97:BA97)/S$57</f>
        <v>407.44019902022268</v>
      </c>
      <c r="T97" s="38">
        <f>SUM($AK97:BB97)/T$57</f>
        <v>411.55463240798804</v>
      </c>
      <c r="U97" s="38">
        <f>SUM($AK97:BC97)/U$57</f>
        <v>415.1728096496729</v>
      </c>
      <c r="V97" s="38">
        <f>SUM($AK97:BD97)/V$57</f>
        <v>418.36916916718928</v>
      </c>
      <c r="W97" s="38">
        <f>SUM($AK97:BE97)/W$57</f>
        <v>420.95349444494212</v>
      </c>
      <c r="X97" s="38">
        <f>SUM($AK97:BF97)/X$57</f>
        <v>423.00924469744479</v>
      </c>
      <c r="Y97" s="38">
        <f>SUM($AK97:BG97)/Y$57</f>
        <v>424.60536449320801</v>
      </c>
      <c r="Z97" s="38">
        <f>SUM($AK97:BH97)/Z$57</f>
        <v>425.79930763932435</v>
      </c>
      <c r="AA97" s="38">
        <f>SUM($AK97:BI97)/AA$57</f>
        <v>426.63933533375138</v>
      </c>
      <c r="AB97" s="38">
        <f>SUM($AK97:BJ97)/AB$57</f>
        <v>427.69936089783789</v>
      </c>
      <c r="AC97" s="38">
        <f>SUM($AK97:BK97)/AC$57</f>
        <v>428.95494012384393</v>
      </c>
      <c r="AD97" s="38">
        <f>SUM($AK97:BL97)/AD$57</f>
        <v>430.38512083370659</v>
      </c>
      <c r="AE97" s="38">
        <f>SUM($AK97:BM97)/AE$57</f>
        <v>431.97184080495811</v>
      </c>
      <c r="AF97" s="38">
        <f>SUM($AK97:BN97)/AF$57</f>
        <v>433.69944611145945</v>
      </c>
      <c r="AJ97" s="39" t="s">
        <v>116</v>
      </c>
      <c r="AK97" s="38">
        <v>296.0183253197859</v>
      </c>
      <c r="AL97" s="38">
        <v>334.94337201600001</v>
      </c>
      <c r="AM97" s="38">
        <v>351.17168600799999</v>
      </c>
      <c r="AN97" s="38">
        <v>367.4</v>
      </c>
      <c r="AO97" s="38">
        <v>363.25</v>
      </c>
      <c r="AP97" s="38">
        <v>359.1</v>
      </c>
      <c r="AQ97" s="38">
        <v>363</v>
      </c>
      <c r="AR97" s="38">
        <v>366.9</v>
      </c>
      <c r="AS97" s="38">
        <v>400.5</v>
      </c>
      <c r="AT97" s="38">
        <v>434.10000000000008</v>
      </c>
      <c r="AU97" s="38">
        <v>444.30000000000007</v>
      </c>
      <c r="AV97" s="38">
        <v>454.50000000000006</v>
      </c>
      <c r="AW97" s="38">
        <v>464.70000000000005</v>
      </c>
      <c r="AX97" s="38">
        <v>474.90000000000003</v>
      </c>
      <c r="AY97" s="38">
        <v>485.1</v>
      </c>
      <c r="AZ97" s="38">
        <v>483.90000000000003</v>
      </c>
      <c r="BA97" s="38">
        <v>482.7</v>
      </c>
      <c r="BB97" s="38">
        <v>481.5</v>
      </c>
      <c r="BC97" s="38">
        <v>480.3</v>
      </c>
      <c r="BD97" s="38">
        <v>479.10000000000008</v>
      </c>
      <c r="BE97" s="38">
        <v>472.64000000000004</v>
      </c>
      <c r="BF97" s="38">
        <v>466.18000000000006</v>
      </c>
      <c r="BG97" s="38">
        <v>459.72</v>
      </c>
      <c r="BH97" s="38">
        <v>453.26000000000005</v>
      </c>
      <c r="BI97" s="38">
        <v>446.80000000000007</v>
      </c>
      <c r="BJ97" s="38">
        <v>454.20000000000005</v>
      </c>
      <c r="BK97" s="38">
        <v>461.60000000000008</v>
      </c>
      <c r="BL97" s="38">
        <v>469.00000000000006</v>
      </c>
      <c r="BM97" s="38">
        <v>476.40000000000003</v>
      </c>
      <c r="BN97" s="38">
        <v>483.8</v>
      </c>
    </row>
    <row r="98" spans="2:66" x14ac:dyDescent="0.35">
      <c r="B98" s="39" t="s">
        <v>117</v>
      </c>
      <c r="C98" s="38">
        <v>350.24448879615346</v>
      </c>
      <c r="D98" s="38">
        <f>SUM($AK98:AL98)/D$57</f>
        <v>357.27187415274341</v>
      </c>
      <c r="E98" s="38">
        <f>SUM($AK98:AM98)/E$57</f>
        <v>350.98112602005114</v>
      </c>
      <c r="F98" s="38">
        <f>SUM($AK98:AN98)/F$57</f>
        <v>341.36084451503837</v>
      </c>
      <c r="G98" s="38">
        <f>SUM($AK98:AO98)/G$57</f>
        <v>325.27867561203072</v>
      </c>
      <c r="H98" s="38">
        <f>SUM($AK98:AP98)/H$57</f>
        <v>305.96556301002556</v>
      </c>
      <c r="I98" s="38">
        <f>SUM($AK98:AQ98)/I$57</f>
        <v>284.21333972287908</v>
      </c>
      <c r="J98" s="38">
        <f>SUM($AK98:AR98)/J$57</f>
        <v>260.93667225751915</v>
      </c>
      <c r="K98" s="38">
        <f>SUM($AK98:AS98)/K$57</f>
        <v>240.97704200668372</v>
      </c>
      <c r="L98" s="38">
        <f>SUM($AK98:AT98)/L$57</f>
        <v>223.33933780601532</v>
      </c>
      <c r="M98" s="38">
        <f>SUM($AK98:AU98)/M$57</f>
        <v>209.39757982365029</v>
      </c>
      <c r="N98" s="38">
        <f>SUM($AK98:AV98)/N$57</f>
        <v>198.22778150501279</v>
      </c>
      <c r="O98" s="38">
        <f>SUM($AK98:AW98)/O$57</f>
        <v>189.19025985078102</v>
      </c>
      <c r="P98" s="38">
        <f>SUM($AK98:AX98)/P$57</f>
        <v>181.82809843286807</v>
      </c>
      <c r="Q98" s="38">
        <f>SUM($AK98:AY98)/Q$57</f>
        <v>175.80622520401022</v>
      </c>
      <c r="R98" s="38">
        <f>SUM($AK98:AZ98)/R$57</f>
        <v>170.81708612875957</v>
      </c>
      <c r="S98" s="38">
        <f>SUM($AK98:BA98)/S$57</f>
        <v>166.67843400353843</v>
      </c>
      <c r="T98" s="38">
        <f>SUM($AK98:BB98)/T$57</f>
        <v>163.24852100334184</v>
      </c>
      <c r="U98" s="38">
        <f>SUM($AK98:BC98)/U$57</f>
        <v>160.41544095053439</v>
      </c>
      <c r="V98" s="38">
        <f>SUM($AK98:BD98)/V$57</f>
        <v>158.08966890300766</v>
      </c>
      <c r="W98" s="38">
        <f>SUM($AK98:BE98)/W$57</f>
        <v>155.88254181238824</v>
      </c>
      <c r="X98" s="38">
        <f>SUM($AK98:BF98)/X$57</f>
        <v>153.77788082091604</v>
      </c>
      <c r="Y98" s="38">
        <f>SUM($AK98:BG98)/Y$57</f>
        <v>151.76232078522406</v>
      </c>
      <c r="Z98" s="38">
        <f>SUM($AK98:BH98)/Z$57</f>
        <v>149.82472408583973</v>
      </c>
      <c r="AA98" s="38">
        <f>SUM($AK98:BI98)/AA$57</f>
        <v>147.95573512240614</v>
      </c>
      <c r="AB98" s="38">
        <f>SUM($AK98:BJ98)/AB$57</f>
        <v>148.69128377154436</v>
      </c>
      <c r="AC98" s="38">
        <f>SUM($AK98:BK98)/AC$57</f>
        <v>151.74197696519084</v>
      </c>
      <c r="AD98" s="38">
        <f>SUM($AK98:BL98)/AD$57</f>
        <v>156.85976350214833</v>
      </c>
      <c r="AE98" s="38">
        <f>SUM($AK98:BM98)/AE$57</f>
        <v>163.83080614000531</v>
      </c>
      <c r="AF98" s="38">
        <f>SUM($AK98:BN98)/AF$57</f>
        <v>172.46977926867177</v>
      </c>
      <c r="AJ98" s="39" t="s">
        <v>117</v>
      </c>
      <c r="AK98" s="38">
        <v>350.24448879615346</v>
      </c>
      <c r="AL98" s="38">
        <v>364.2992595093333</v>
      </c>
      <c r="AM98" s="38">
        <v>338.39962975466665</v>
      </c>
      <c r="AN98" s="38">
        <v>312.5</v>
      </c>
      <c r="AO98" s="38">
        <v>260.95</v>
      </c>
      <c r="AP98" s="38">
        <v>209.39999999999998</v>
      </c>
      <c r="AQ98" s="38">
        <v>153.69999999999996</v>
      </c>
      <c r="AR98" s="38">
        <v>97.999999999999943</v>
      </c>
      <c r="AS98" s="38">
        <v>81.299999999999969</v>
      </c>
      <c r="AT98" s="38">
        <v>64.599999999999994</v>
      </c>
      <c r="AU98" s="38">
        <v>69.97999999999999</v>
      </c>
      <c r="AV98" s="38">
        <v>75.359999999999985</v>
      </c>
      <c r="AW98" s="38">
        <v>80.739999999999995</v>
      </c>
      <c r="AX98" s="38">
        <v>86.12</v>
      </c>
      <c r="AY98" s="38">
        <v>91.5</v>
      </c>
      <c r="AZ98" s="38">
        <v>95.97999999999999</v>
      </c>
      <c r="BA98" s="38">
        <v>100.46</v>
      </c>
      <c r="BB98" s="38">
        <v>104.94</v>
      </c>
      <c r="BC98" s="38">
        <v>109.42</v>
      </c>
      <c r="BD98" s="38">
        <v>113.9</v>
      </c>
      <c r="BE98" s="38">
        <v>111.74</v>
      </c>
      <c r="BF98" s="38">
        <v>109.58</v>
      </c>
      <c r="BG98" s="38">
        <v>107.42</v>
      </c>
      <c r="BH98" s="38">
        <v>105.25999999999999</v>
      </c>
      <c r="BI98" s="38">
        <v>103.10000000000007</v>
      </c>
      <c r="BJ98" s="38">
        <v>167.08000000000004</v>
      </c>
      <c r="BK98" s="38">
        <v>231.06000000000003</v>
      </c>
      <c r="BL98" s="38">
        <v>295.03999999999996</v>
      </c>
      <c r="BM98" s="38">
        <v>359.02</v>
      </c>
      <c r="BN98" s="38">
        <v>423</v>
      </c>
    </row>
    <row r="99" spans="2:66" x14ac:dyDescent="0.35">
      <c r="B99" s="39" t="s">
        <v>118</v>
      </c>
      <c r="C99" s="38">
        <v>640.93985303456407</v>
      </c>
      <c r="D99" s="38">
        <f>SUM($AK99:AL99)/D$57</f>
        <v>620.18057186128203</v>
      </c>
      <c r="E99" s="38">
        <f>SUM($AK99:AM99)/E$57</f>
        <v>575.507263022188</v>
      </c>
      <c r="F99" s="38">
        <f>SUM($AK99:AN99)/F$57</f>
        <v>524.85544726664102</v>
      </c>
      <c r="G99" s="38">
        <f>SUM($AK99:AO99)/G$57</f>
        <v>484.29435781331284</v>
      </c>
      <c r="H99" s="38">
        <f>SUM($AK99:AP99)/H$57</f>
        <v>448.77863151109403</v>
      </c>
      <c r="I99" s="38">
        <f>SUM($AK99:AQ99)/I$57</f>
        <v>417.53882700950913</v>
      </c>
      <c r="J99" s="38">
        <f>SUM($AK99:AR99)/J$57</f>
        <v>388.9714736333205</v>
      </c>
      <c r="K99" s="38">
        <f>SUM($AK99:AS99)/K$57</f>
        <v>365.04686545184046</v>
      </c>
      <c r="L99" s="38">
        <f>SUM($AK99:AT99)/L$57</f>
        <v>344.37217890665642</v>
      </c>
      <c r="M99" s="38">
        <f>SUM($AK99:AU99)/M$57</f>
        <v>328.21470809696035</v>
      </c>
      <c r="N99" s="38">
        <f>SUM($AK99:AV99)/N$57</f>
        <v>315.44514908888033</v>
      </c>
      <c r="O99" s="38">
        <f>SUM($AK99:AW99)/O$57</f>
        <v>305.28167608204342</v>
      </c>
      <c r="P99" s="38">
        <f>SUM($AK99:AX99)/P$57</f>
        <v>297.1658420761832</v>
      </c>
      <c r="Q99" s="38">
        <f>SUM($AK99:AY99)/Q$57</f>
        <v>290.68811927110431</v>
      </c>
      <c r="R99" s="38">
        <f>SUM($AK99:AZ99)/R$57</f>
        <v>285.54511181666027</v>
      </c>
      <c r="S99" s="38">
        <f>SUM($AK99:BA99)/S$57</f>
        <v>281.50128170979792</v>
      </c>
      <c r="T99" s="38">
        <f>SUM($AK99:BB99)/T$57</f>
        <v>278.37343272592022</v>
      </c>
      <c r="U99" s="38">
        <f>SUM($AK99:BC99)/U$57</f>
        <v>276.01693626666128</v>
      </c>
      <c r="V99" s="38">
        <f>SUM($AK99:BD99)/V$57</f>
        <v>274.31608945332823</v>
      </c>
      <c r="W99" s="38">
        <f>SUM($AK99:BE99)/W$57</f>
        <v>272.72960900316974</v>
      </c>
      <c r="X99" s="38">
        <f>SUM($AK99:BF99)/X$57</f>
        <v>271.24189950302565</v>
      </c>
      <c r="Y99" s="38">
        <f>SUM($AK99:BG99)/Y$57</f>
        <v>269.84007778550279</v>
      </c>
      <c r="Z99" s="38">
        <f>SUM($AK99:BH99)/Z$57</f>
        <v>268.51340787777355</v>
      </c>
      <c r="AA99" s="38">
        <f>SUM($AK99:BI99)/AA$57</f>
        <v>267.25287156266256</v>
      </c>
      <c r="AB99" s="38">
        <f>SUM($AK99:BJ99)/AB$57</f>
        <v>268.06699188717556</v>
      </c>
      <c r="AC99" s="38">
        <f>SUM($AK99:BK99)/AC$57</f>
        <v>270.72525144690979</v>
      </c>
      <c r="AD99" s="38">
        <f>SUM($AK99:BL99)/AD$57</f>
        <v>275.03006389523449</v>
      </c>
      <c r="AE99" s="38">
        <f>SUM($AK99:BM99)/AE$57</f>
        <v>280.81109617470918</v>
      </c>
      <c r="AF99" s="38">
        <f>SUM($AK99:BN99)/AF$57</f>
        <v>287.92072630221884</v>
      </c>
      <c r="AJ99" s="39" t="s">
        <v>118</v>
      </c>
      <c r="AK99" s="38">
        <v>640.93985303456407</v>
      </c>
      <c r="AL99" s="38">
        <v>599.42129068799989</v>
      </c>
      <c r="AM99" s="38">
        <v>486.16064534399993</v>
      </c>
      <c r="AN99" s="38">
        <v>372.89999999999992</v>
      </c>
      <c r="AO99" s="38">
        <v>322.04999999999995</v>
      </c>
      <c r="AP99" s="38">
        <v>271.19999999999993</v>
      </c>
      <c r="AQ99" s="38">
        <v>230.09999999999997</v>
      </c>
      <c r="AR99" s="38">
        <v>189.00000000000003</v>
      </c>
      <c r="AS99" s="38">
        <v>173.65000000000003</v>
      </c>
      <c r="AT99" s="38">
        <v>158.30000000000004</v>
      </c>
      <c r="AU99" s="38">
        <v>166.64000000000001</v>
      </c>
      <c r="AV99" s="38">
        <v>174.98000000000002</v>
      </c>
      <c r="AW99" s="38">
        <v>183.32000000000002</v>
      </c>
      <c r="AX99" s="38">
        <v>191.66000000000003</v>
      </c>
      <c r="AY99" s="38">
        <v>200.00000000000003</v>
      </c>
      <c r="AZ99" s="38">
        <v>208.4</v>
      </c>
      <c r="BA99" s="38">
        <v>216.8</v>
      </c>
      <c r="BB99" s="38">
        <v>225.20000000000002</v>
      </c>
      <c r="BC99" s="38">
        <v>233.60000000000002</v>
      </c>
      <c r="BD99" s="38">
        <v>242</v>
      </c>
      <c r="BE99" s="38">
        <v>241</v>
      </c>
      <c r="BF99" s="38">
        <v>240</v>
      </c>
      <c r="BG99" s="38">
        <v>239</v>
      </c>
      <c r="BH99" s="38">
        <v>238</v>
      </c>
      <c r="BI99" s="38">
        <v>237.00000000000003</v>
      </c>
      <c r="BJ99" s="38">
        <v>288.42</v>
      </c>
      <c r="BK99" s="38">
        <v>339.84000000000003</v>
      </c>
      <c r="BL99" s="38">
        <v>391.26</v>
      </c>
      <c r="BM99" s="38">
        <v>442.67999999999995</v>
      </c>
      <c r="BN99" s="38">
        <v>494.09999999999997</v>
      </c>
    </row>
    <row r="100" spans="2:66" x14ac:dyDescent="0.35">
      <c r="B100" s="39" t="s">
        <v>119</v>
      </c>
      <c r="C100" s="38">
        <v>240.77429012065681</v>
      </c>
      <c r="D100" s="38">
        <f>SUM($AK100:AL100)/D$57</f>
        <v>276.92278066832841</v>
      </c>
      <c r="E100" s="38">
        <f>SUM($AK100:AM100)/E$57</f>
        <v>302.37706564821895</v>
      </c>
      <c r="F100" s="38">
        <f>SUM($AK100:AN100)/F$57</f>
        <v>325.15779923616424</v>
      </c>
      <c r="G100" s="38">
        <f>SUM($AK100:AO100)/G$57</f>
        <v>329.85623938893139</v>
      </c>
      <c r="H100" s="38">
        <f>SUM($AK100:AP100)/H$57</f>
        <v>325.51353282410952</v>
      </c>
      <c r="I100" s="38">
        <f>SUM($AK100:AQ100)/I$57</f>
        <v>317.79731384923667</v>
      </c>
      <c r="J100" s="38">
        <f>SUM($AK100:AR100)/J$57</f>
        <v>307.97264961808207</v>
      </c>
      <c r="K100" s="38">
        <f>SUM($AK100:AS100)/K$57</f>
        <v>300.48124410496189</v>
      </c>
      <c r="L100" s="38">
        <f>SUM($AK100:AT100)/L$57</f>
        <v>294.62311969446569</v>
      </c>
      <c r="M100" s="38">
        <f>SUM($AK100:AU100)/M$57</f>
        <v>289.53192699496879</v>
      </c>
      <c r="N100" s="38">
        <f>SUM($AK100:AV100)/N$57</f>
        <v>285.01593307872139</v>
      </c>
      <c r="O100" s="38">
        <f>SUM($AK100:AW100)/O$57</f>
        <v>280.94239976497363</v>
      </c>
      <c r="P100" s="38">
        <f>SUM($AK100:AX100)/P$57</f>
        <v>277.21651406747549</v>
      </c>
      <c r="Q100" s="38">
        <f>SUM($AK100:AY100)/Q$57</f>
        <v>273.76874646297716</v>
      </c>
      <c r="R100" s="38">
        <f>SUM($AK100:AZ100)/R$57</f>
        <v>269.87694980904109</v>
      </c>
      <c r="S100" s="38">
        <f>SUM($AK100:BA100)/S$57</f>
        <v>265.61948217321515</v>
      </c>
      <c r="T100" s="38">
        <f>SUM($AK100:BB100)/T$57</f>
        <v>261.05728871914766</v>
      </c>
      <c r="U100" s="38">
        <f>SUM($AK100:BC100)/U$57</f>
        <v>256.23848404971881</v>
      </c>
      <c r="V100" s="38">
        <f>SUM($AK100:BD100)/V$57</f>
        <v>251.20155984723289</v>
      </c>
      <c r="W100" s="38">
        <f>SUM($AK100:BE100)/W$57</f>
        <v>245.80434271165035</v>
      </c>
      <c r="X100" s="38">
        <f>SUM($AK100:BF100)/X$57</f>
        <v>240.09596349748443</v>
      </c>
      <c r="Y100" s="38">
        <f>SUM($AK100:BG100)/Y$57</f>
        <v>234.11700856281118</v>
      </c>
      <c r="Z100" s="38">
        <f>SUM($AK100:BH100)/Z$57</f>
        <v>227.90129987269404</v>
      </c>
      <c r="AA100" s="38">
        <f>SUM($AK100:BI100)/AA$57</f>
        <v>221.47724787778628</v>
      </c>
      <c r="AB100" s="38">
        <f>SUM($AK100:BJ100)/AB$57</f>
        <v>215.02966142094834</v>
      </c>
      <c r="AC100" s="38">
        <f>SUM($AK100:BK100)/AC$57</f>
        <v>208.56115544239472</v>
      </c>
      <c r="AD100" s="38">
        <f>SUM($AK100:BL100)/AD$57</f>
        <v>202.07397131945206</v>
      </c>
      <c r="AE100" s="38">
        <f>SUM($AK100:BM100)/AE$57</f>
        <v>195.57004127395371</v>
      </c>
      <c r="AF100" s="38">
        <f>SUM($AK100:BN100)/AF$57</f>
        <v>189.05103989815524</v>
      </c>
      <c r="AJ100" s="39" t="s">
        <v>119</v>
      </c>
      <c r="AK100" s="38">
        <v>240.77429012065681</v>
      </c>
      <c r="AL100" s="38">
        <v>313.07127121600001</v>
      </c>
      <c r="AM100" s="38">
        <v>353.28563560800001</v>
      </c>
      <c r="AN100" s="38">
        <v>393.5</v>
      </c>
      <c r="AO100" s="38">
        <v>348.65</v>
      </c>
      <c r="AP100" s="38">
        <v>303.8</v>
      </c>
      <c r="AQ100" s="38">
        <v>271.5</v>
      </c>
      <c r="AR100" s="38">
        <v>239.19999999999993</v>
      </c>
      <c r="AS100" s="38">
        <v>240.54999999999995</v>
      </c>
      <c r="AT100" s="38">
        <v>241.89999999999998</v>
      </c>
      <c r="AU100" s="38">
        <v>238.61999999999998</v>
      </c>
      <c r="AV100" s="38">
        <v>235.34</v>
      </c>
      <c r="AW100" s="38">
        <v>232.06</v>
      </c>
      <c r="AX100" s="38">
        <v>228.78</v>
      </c>
      <c r="AY100" s="38">
        <v>225.5</v>
      </c>
      <c r="AZ100" s="38">
        <v>211.5</v>
      </c>
      <c r="BA100" s="38">
        <v>197.5</v>
      </c>
      <c r="BB100" s="38">
        <v>183.5</v>
      </c>
      <c r="BC100" s="38">
        <v>169.5</v>
      </c>
      <c r="BD100" s="38">
        <v>155.50000000000003</v>
      </c>
      <c r="BE100" s="38">
        <v>137.86000000000001</v>
      </c>
      <c r="BF100" s="38">
        <v>120.22000000000003</v>
      </c>
      <c r="BG100" s="38">
        <v>102.58000000000001</v>
      </c>
      <c r="BH100" s="38">
        <v>84.94</v>
      </c>
      <c r="BI100" s="38">
        <v>67.3</v>
      </c>
      <c r="BJ100" s="38">
        <v>53.839999999999996</v>
      </c>
      <c r="BK100" s="38">
        <v>40.379999999999995</v>
      </c>
      <c r="BL100" s="38">
        <v>26.92</v>
      </c>
      <c r="BM100" s="38">
        <v>13.460000000000008</v>
      </c>
      <c r="BN100" s="38">
        <v>0</v>
      </c>
    </row>
    <row r="101" spans="2:66" x14ac:dyDescent="0.35">
      <c r="B101" s="39" t="s">
        <v>120</v>
      </c>
      <c r="C101" s="38">
        <v>19.490156944570444</v>
      </c>
      <c r="D101" s="38">
        <f>SUM($AK101:AL101)/D$57</f>
        <v>51.090526381618552</v>
      </c>
      <c r="E101" s="38">
        <f>SUM($AK101:AM101)/E$57</f>
        <v>82.408833557523494</v>
      </c>
      <c r="F101" s="38">
        <f>SUM($AK101:AN101)/F$57</f>
        <v>113.65662516814261</v>
      </c>
      <c r="G101" s="38">
        <f>SUM($AK101:AO101)/G$57</f>
        <v>130.31530013451408</v>
      </c>
      <c r="H101" s="38">
        <f>SUM($AK101:AP101)/H$57</f>
        <v>139.67941677876172</v>
      </c>
      <c r="I101" s="38">
        <f>SUM($AK101:AQ101)/I$57</f>
        <v>144.96092866751005</v>
      </c>
      <c r="J101" s="38">
        <f>SUM($AK101:AR101)/J$57</f>
        <v>147.6908125840713</v>
      </c>
      <c r="K101" s="38">
        <f>SUM($AK101:AS101)/K$57</f>
        <v>149.23072229695225</v>
      </c>
      <c r="L101" s="38">
        <f>SUM($AK101:AT101)/L$57</f>
        <v>149.93765006725704</v>
      </c>
      <c r="M101" s="38">
        <f>SUM($AK101:AU101)/M$57</f>
        <v>150.36331824296093</v>
      </c>
      <c r="N101" s="38">
        <f>SUM($AK101:AV101)/N$57</f>
        <v>150.57804172271418</v>
      </c>
      <c r="O101" s="38">
        <f>SUM($AK101:AW101)/O$57</f>
        <v>150.63050005173616</v>
      </c>
      <c r="P101" s="38">
        <f>SUM($AK101:AX101)/P$57</f>
        <v>150.55546433375503</v>
      </c>
      <c r="Q101" s="38">
        <f>SUM($AK101:AY101)/Q$57</f>
        <v>150.37843337817137</v>
      </c>
      <c r="R101" s="38">
        <f>SUM($AK101:AZ101)/R$57</f>
        <v>150.21353129203567</v>
      </c>
      <c r="S101" s="38">
        <f>SUM($AK101:BA101)/S$57</f>
        <v>150.0586176866218</v>
      </c>
      <c r="T101" s="38">
        <f>SUM($AK101:BB101)/T$57</f>
        <v>149.91202781514281</v>
      </c>
      <c r="U101" s="38">
        <f>SUM($AK101:BC101)/U$57</f>
        <v>149.77244740381951</v>
      </c>
      <c r="V101" s="38">
        <f>SUM($AK101:BD101)/V$57</f>
        <v>149.63882503362854</v>
      </c>
      <c r="W101" s="38">
        <f>SUM($AK101:BE101)/W$57</f>
        <v>149.56269050821766</v>
      </c>
      <c r="X101" s="38">
        <f>SUM($AK101:BF101)/X$57</f>
        <v>149.53620457602594</v>
      </c>
      <c r="Y101" s="38">
        <f>SUM($AK101:BG101)/Y$57</f>
        <v>149.55289133359003</v>
      </c>
      <c r="Z101" s="38">
        <f>SUM($AK101:BH101)/Z$57</f>
        <v>149.60735419469046</v>
      </c>
      <c r="AA101" s="38">
        <f>SUM($AK101:BI101)/AA$57</f>
        <v>149.69506002690284</v>
      </c>
      <c r="AB101" s="38">
        <f>SUM($AK101:BJ101)/AB$57</f>
        <v>149.70140387202198</v>
      </c>
      <c r="AC101" s="38">
        <f>SUM($AK101:BK101)/AC$57</f>
        <v>149.63542595083598</v>
      </c>
      <c r="AD101" s="38">
        <f>SUM($AK101:BL101)/AD$57</f>
        <v>149.50487502402038</v>
      </c>
      <c r="AE101" s="38">
        <f>SUM($AK101:BM101)/AE$57</f>
        <v>149.31643105767486</v>
      </c>
      <c r="AF101" s="38">
        <f>SUM($AK101:BN101)/AF$57</f>
        <v>149.07588335575238</v>
      </c>
      <c r="AJ101" s="39" t="s">
        <v>120</v>
      </c>
      <c r="AK101" s="38">
        <v>19.490156944570444</v>
      </c>
      <c r="AL101" s="38">
        <v>82.690895818666661</v>
      </c>
      <c r="AM101" s="38">
        <v>145.04544790933335</v>
      </c>
      <c r="AN101" s="38">
        <v>207.39999999999998</v>
      </c>
      <c r="AO101" s="38">
        <v>196.95</v>
      </c>
      <c r="AP101" s="38">
        <v>186.49999999999994</v>
      </c>
      <c r="AQ101" s="38">
        <v>176.64999999999998</v>
      </c>
      <c r="AR101" s="38">
        <v>166.79999999999998</v>
      </c>
      <c r="AS101" s="38">
        <v>161.55000000000001</v>
      </c>
      <c r="AT101" s="38">
        <v>156.30000000000001</v>
      </c>
      <c r="AU101" s="38">
        <v>154.62</v>
      </c>
      <c r="AV101" s="38">
        <v>152.94000000000003</v>
      </c>
      <c r="AW101" s="38">
        <v>151.26000000000002</v>
      </c>
      <c r="AX101" s="38">
        <v>149.58000000000001</v>
      </c>
      <c r="AY101" s="38">
        <v>147.9</v>
      </c>
      <c r="AZ101" s="38">
        <v>147.74</v>
      </c>
      <c r="BA101" s="38">
        <v>147.57999999999998</v>
      </c>
      <c r="BB101" s="38">
        <v>147.41999999999999</v>
      </c>
      <c r="BC101" s="38">
        <v>147.26</v>
      </c>
      <c r="BD101" s="38">
        <v>147.09999999999997</v>
      </c>
      <c r="BE101" s="38">
        <v>148.03999999999996</v>
      </c>
      <c r="BF101" s="38">
        <v>148.97999999999999</v>
      </c>
      <c r="BG101" s="38">
        <v>149.91999999999999</v>
      </c>
      <c r="BH101" s="38">
        <v>150.85999999999999</v>
      </c>
      <c r="BI101" s="38">
        <v>151.79999999999998</v>
      </c>
      <c r="BJ101" s="38">
        <v>149.85999999999999</v>
      </c>
      <c r="BK101" s="38">
        <v>147.91999999999999</v>
      </c>
      <c r="BL101" s="38">
        <v>145.97999999999999</v>
      </c>
      <c r="BM101" s="38">
        <v>144.04</v>
      </c>
      <c r="BN101" s="38">
        <v>142.1</v>
      </c>
    </row>
    <row r="102" spans="2:66" x14ac:dyDescent="0.35">
      <c r="B102" s="39" t="s">
        <v>121</v>
      </c>
      <c r="C102" s="38">
        <v>120.2571895128368</v>
      </c>
      <c r="D102" s="38">
        <f>SUM($AK102:AL102)/D$57</f>
        <v>137.98136501241839</v>
      </c>
      <c r="E102" s="38">
        <f>SUM($AK102:AM102)/E$57</f>
        <v>165.10516676027893</v>
      </c>
      <c r="F102" s="38">
        <f>SUM($AK102:AN102)/F$57</f>
        <v>194.57887507020919</v>
      </c>
      <c r="G102" s="38">
        <f>SUM($AK102:AO102)/G$57</f>
        <v>203.42310005616736</v>
      </c>
      <c r="H102" s="38">
        <f>SUM($AK102:AP102)/H$57</f>
        <v>201.95258338013946</v>
      </c>
      <c r="I102" s="38">
        <f>SUM($AK102:AQ102)/I$57</f>
        <v>194.36650004011952</v>
      </c>
      <c r="J102" s="38">
        <f>SUM($AK102:AR102)/J$57</f>
        <v>182.95818753510457</v>
      </c>
      <c r="K102" s="38">
        <f>SUM($AK102:AS102)/K$57</f>
        <v>170.07950003120405</v>
      </c>
      <c r="L102" s="38">
        <f>SUM($AK102:AT102)/L$57</f>
        <v>156.17155002808366</v>
      </c>
      <c r="M102" s="38">
        <f>SUM($AK102:AU102)/M$57</f>
        <v>144.22868184371239</v>
      </c>
      <c r="N102" s="38">
        <f>SUM($AK102:AV102)/N$57</f>
        <v>133.75962502340303</v>
      </c>
      <c r="O102" s="38">
        <f>SUM($AK102:AW102)/O$57</f>
        <v>124.42426925237204</v>
      </c>
      <c r="P102" s="38">
        <f>SUM($AK102:AX102)/P$57</f>
        <v>115.97967859148832</v>
      </c>
      <c r="Q102" s="38">
        <f>SUM($AK102:AY102)/Q$57</f>
        <v>108.24770001872244</v>
      </c>
      <c r="R102" s="38">
        <f>SUM($AK102:AZ102)/R$57</f>
        <v>101.48221876755228</v>
      </c>
      <c r="S102" s="38">
        <f>SUM($AK102:BA102)/S$57</f>
        <v>95.512676487108024</v>
      </c>
      <c r="T102" s="38">
        <f>SUM($AK102:BB102)/T$57</f>
        <v>90.206416682268696</v>
      </c>
      <c r="U102" s="38">
        <f>SUM($AK102:BC102)/U$57</f>
        <v>85.458710541096664</v>
      </c>
      <c r="V102" s="38">
        <f>SUM($AK102:BD102)/V$57</f>
        <v>81.185775014041823</v>
      </c>
      <c r="W102" s="38">
        <f>SUM($AK102:BE102)/W$57</f>
        <v>77.319785727658882</v>
      </c>
      <c r="X102" s="38">
        <f>SUM($AK102:BF102)/X$57</f>
        <v>73.805250012765299</v>
      </c>
      <c r="Y102" s="38">
        <f>SUM($AK102:BG102)/Y$57</f>
        <v>70.596326099166802</v>
      </c>
      <c r="Z102" s="38">
        <f>SUM($AK102:BH102)/Z$57</f>
        <v>67.654812511701522</v>
      </c>
      <c r="AA102" s="38">
        <f>SUM($AK102:BI102)/AA$57</f>
        <v>64.948620011233459</v>
      </c>
      <c r="AB102" s="38">
        <f>SUM($AK102:BJ102)/AB$57</f>
        <v>62.450596164647557</v>
      </c>
      <c r="AC102" s="38">
        <f>SUM($AK102:BK102)/AC$57</f>
        <v>60.137611121512464</v>
      </c>
      <c r="AD102" s="38">
        <f>SUM($AK102:BL102)/AD$57</f>
        <v>57.989839295744162</v>
      </c>
      <c r="AE102" s="38">
        <f>SUM($AK102:BM102)/AE$57</f>
        <v>55.99018966485643</v>
      </c>
      <c r="AF102" s="38">
        <f>SUM($AK102:BN102)/AF$57</f>
        <v>54.12385000936122</v>
      </c>
      <c r="AJ102" s="39" t="s">
        <v>121</v>
      </c>
      <c r="AK102" s="38">
        <v>120.2571895128368</v>
      </c>
      <c r="AL102" s="38">
        <v>155.705540512</v>
      </c>
      <c r="AM102" s="38">
        <v>219.35277025599999</v>
      </c>
      <c r="AN102" s="38">
        <v>283</v>
      </c>
      <c r="AO102" s="38">
        <v>238.8</v>
      </c>
      <c r="AP102" s="38">
        <v>194.6</v>
      </c>
      <c r="AQ102" s="38">
        <v>148.85</v>
      </c>
      <c r="AR102" s="38">
        <v>103.1</v>
      </c>
      <c r="AS102" s="38">
        <v>67.05</v>
      </c>
      <c r="AT102" s="38">
        <v>30.999999999999996</v>
      </c>
      <c r="AU102" s="38">
        <v>24.799999999999997</v>
      </c>
      <c r="AV102" s="38">
        <v>18.599999999999998</v>
      </c>
      <c r="AW102" s="38">
        <v>12.399999999999999</v>
      </c>
      <c r="AX102" s="38">
        <v>6.1999999999999993</v>
      </c>
      <c r="AY102" s="38">
        <v>0</v>
      </c>
      <c r="AZ102" s="38">
        <v>0</v>
      </c>
      <c r="BA102" s="38">
        <v>0</v>
      </c>
      <c r="BB102" s="38">
        <v>0</v>
      </c>
      <c r="BC102" s="38">
        <v>0</v>
      </c>
      <c r="BD102" s="38">
        <v>0</v>
      </c>
      <c r="BE102" s="38">
        <v>0</v>
      </c>
      <c r="BF102" s="38">
        <v>0</v>
      </c>
      <c r="BG102" s="38">
        <v>0</v>
      </c>
      <c r="BH102" s="38">
        <v>0</v>
      </c>
      <c r="BI102" s="38">
        <v>0</v>
      </c>
      <c r="BJ102" s="38">
        <v>0</v>
      </c>
      <c r="BK102" s="38">
        <v>0</v>
      </c>
      <c r="BL102" s="38">
        <v>0</v>
      </c>
      <c r="BM102" s="38">
        <v>0</v>
      </c>
      <c r="BN102" s="38">
        <v>0</v>
      </c>
    </row>
    <row r="103" spans="2:66" x14ac:dyDescent="0.35">
      <c r="B103" s="39" t="s">
        <v>122</v>
      </c>
      <c r="C103" s="38">
        <v>525.49396715957539</v>
      </c>
      <c r="D103" s="38">
        <f>SUM($AK103:AL103)/D$57</f>
        <v>518.46345335845433</v>
      </c>
      <c r="E103" s="38">
        <f>SUM($AK103:AM103)/E$57</f>
        <v>493.83112549852513</v>
      </c>
      <c r="F103" s="38">
        <f>SUM($AK103:AN103)/F$57</f>
        <v>464.7983441238938</v>
      </c>
      <c r="G103" s="38">
        <f>SUM($AK103:AO103)/G$57</f>
        <v>441.21867529911503</v>
      </c>
      <c r="H103" s="38">
        <f>SUM($AK103:AP103)/H$57</f>
        <v>420.36556274926255</v>
      </c>
      <c r="I103" s="38">
        <f>SUM($AK103:AQ103)/I$57</f>
        <v>402.07048235651075</v>
      </c>
      <c r="J103" s="38">
        <f>SUM($AK103:AR103)/J$57</f>
        <v>385.37417206194692</v>
      </c>
      <c r="K103" s="38">
        <f>SUM($AK103:AS103)/K$57</f>
        <v>372.23815294395285</v>
      </c>
      <c r="L103" s="38">
        <f>SUM($AK103:AT103)/L$57</f>
        <v>361.59433764955759</v>
      </c>
      <c r="M103" s="38">
        <f>SUM($AK103:AU103)/M$57</f>
        <v>353.17485240868871</v>
      </c>
      <c r="N103" s="38">
        <f>SUM($AK103:AV103)/N$57</f>
        <v>346.42361470796465</v>
      </c>
      <c r="O103" s="38">
        <f>SUM($AK103:AW103)/O$57</f>
        <v>340.95564434581354</v>
      </c>
      <c r="P103" s="38">
        <f>SUM($AK103:AX103)/P$57</f>
        <v>336.49595546396978</v>
      </c>
      <c r="Q103" s="38">
        <f>SUM($AK103:AY103)/Q$57</f>
        <v>332.84289176637174</v>
      </c>
      <c r="R103" s="38">
        <f>SUM($AK103:AZ103)/R$57</f>
        <v>329.81021103097351</v>
      </c>
      <c r="S103" s="38">
        <f>SUM($AK103:BA103)/S$57</f>
        <v>327.28843391150446</v>
      </c>
      <c r="T103" s="38">
        <f>SUM($AK103:BB103)/T$57</f>
        <v>325.19240980530981</v>
      </c>
      <c r="U103" s="38">
        <f>SUM($AK103:BC103)/U$57</f>
        <v>323.45491455239875</v>
      </c>
      <c r="V103" s="38">
        <f>SUM($AK103:BD103)/V$57</f>
        <v>322.02216882477882</v>
      </c>
      <c r="W103" s="38">
        <f>SUM($AK103:BE103)/W$57</f>
        <v>320.82111316645603</v>
      </c>
      <c r="X103" s="38">
        <f>SUM($AK103:BF103)/X$57</f>
        <v>319.8201534770717</v>
      </c>
      <c r="Y103" s="38">
        <f>SUM($AK103:BG103)/Y$57</f>
        <v>318.99319028241638</v>
      </c>
      <c r="Z103" s="38">
        <f>SUM($AK103:BH103)/Z$57</f>
        <v>318.31847402064903</v>
      </c>
      <c r="AA103" s="38">
        <f>SUM($AK103:BI103)/AA$57</f>
        <v>317.7777350598231</v>
      </c>
      <c r="AB103" s="38">
        <f>SUM($AK103:BJ103)/AB$57</f>
        <v>318.44166832675296</v>
      </c>
      <c r="AC103" s="38">
        <f>SUM($AK103:BK103)/AC$57</f>
        <v>320.17642135168802</v>
      </c>
      <c r="AD103" s="38">
        <f>SUM($AK103:BL103)/AD$57</f>
        <v>322.86726344627061</v>
      </c>
      <c r="AE103" s="38">
        <f>SUM($AK103:BM103)/AE$57</f>
        <v>326.4152888446751</v>
      </c>
      <c r="AF103" s="38">
        <f>SUM($AK103:BN103)/AF$57</f>
        <v>330.73477921651926</v>
      </c>
      <c r="AJ103" s="39" t="s">
        <v>122</v>
      </c>
      <c r="AK103" s="38">
        <v>525.49396715957539</v>
      </c>
      <c r="AL103" s="38">
        <v>511.43293955733321</v>
      </c>
      <c r="AM103" s="38">
        <v>444.5664697786666</v>
      </c>
      <c r="AN103" s="38">
        <v>377.69999999999993</v>
      </c>
      <c r="AO103" s="38">
        <v>346.9</v>
      </c>
      <c r="AP103" s="38">
        <v>316.10000000000002</v>
      </c>
      <c r="AQ103" s="38">
        <v>292.3</v>
      </c>
      <c r="AR103" s="38">
        <v>268.49999999999994</v>
      </c>
      <c r="AS103" s="38">
        <v>267.14999999999998</v>
      </c>
      <c r="AT103" s="38">
        <v>265.8</v>
      </c>
      <c r="AU103" s="38">
        <v>268.98</v>
      </c>
      <c r="AV103" s="38">
        <v>272.16000000000003</v>
      </c>
      <c r="AW103" s="38">
        <v>275.34000000000003</v>
      </c>
      <c r="AX103" s="38">
        <v>278.52000000000004</v>
      </c>
      <c r="AY103" s="38">
        <v>281.70000000000005</v>
      </c>
      <c r="AZ103" s="38">
        <v>284.32000000000005</v>
      </c>
      <c r="BA103" s="38">
        <v>286.94</v>
      </c>
      <c r="BB103" s="38">
        <v>289.56</v>
      </c>
      <c r="BC103" s="38">
        <v>292.18</v>
      </c>
      <c r="BD103" s="38">
        <v>294.8</v>
      </c>
      <c r="BE103" s="38">
        <v>296.8</v>
      </c>
      <c r="BF103" s="38">
        <v>298.8</v>
      </c>
      <c r="BG103" s="38">
        <v>300.8</v>
      </c>
      <c r="BH103" s="38">
        <v>302.8</v>
      </c>
      <c r="BI103" s="38">
        <v>304.8</v>
      </c>
      <c r="BJ103" s="38">
        <v>335.03999999999996</v>
      </c>
      <c r="BK103" s="38">
        <v>365.28</v>
      </c>
      <c r="BL103" s="38">
        <v>395.52</v>
      </c>
      <c r="BM103" s="38">
        <v>425.76</v>
      </c>
      <c r="BN103" s="38">
        <v>456</v>
      </c>
    </row>
    <row r="104" spans="2:66" x14ac:dyDescent="0.35">
      <c r="B104" s="39" t="s">
        <v>123</v>
      </c>
      <c r="C104" s="38">
        <v>886.26598929511022</v>
      </c>
      <c r="D104" s="38">
        <f>SUM($AK104:AL104)/D$57</f>
        <v>815.20193631422171</v>
      </c>
      <c r="E104" s="38">
        <f>SUM($AK104:AM104)/E$57</f>
        <v>743.30760476503656</v>
      </c>
      <c r="F104" s="38">
        <f>SUM($AK104:AN104)/F$57</f>
        <v>671.20570357377733</v>
      </c>
      <c r="G104" s="38">
        <f>SUM($AK104:AO104)/G$57</f>
        <v>625.72456285902194</v>
      </c>
      <c r="H104" s="38">
        <f>SUM($AK104:AP104)/H$57</f>
        <v>593.55380238251826</v>
      </c>
      <c r="I104" s="38">
        <f>SUM($AK104:AQ104)/I$57</f>
        <v>567.41040204215847</v>
      </c>
      <c r="J104" s="38">
        <f>SUM($AK104:AR104)/J$57</f>
        <v>545.03410178688864</v>
      </c>
      <c r="K104" s="38">
        <f>SUM($AK104:AS104)/K$57</f>
        <v>527.50253492167883</v>
      </c>
      <c r="L104" s="38">
        <f>SUM($AK104:AT104)/L$57</f>
        <v>513.36228142951097</v>
      </c>
      <c r="M104" s="38">
        <f>SUM($AK104:AU104)/M$57</f>
        <v>501.98752857228266</v>
      </c>
      <c r="N104" s="38">
        <f>SUM($AK104:AV104)/N$57</f>
        <v>492.6869011912591</v>
      </c>
      <c r="O104" s="38">
        <f>SUM($AK104:AW104)/O$57</f>
        <v>484.98175494577765</v>
      </c>
      <c r="P104" s="38">
        <f>SUM($AK104:AX104)/P$57</f>
        <v>478.53020102107928</v>
      </c>
      <c r="Q104" s="38">
        <f>SUM($AK104:AY104)/Q$57</f>
        <v>473.08152095300733</v>
      </c>
      <c r="R104" s="38">
        <f>SUM($AK104:AZ104)/R$57</f>
        <v>468.50642589344437</v>
      </c>
      <c r="S104" s="38">
        <f>SUM($AK104:BA104)/S$57</f>
        <v>464.65075378206529</v>
      </c>
      <c r="T104" s="38">
        <f>SUM($AK104:BB104)/T$57</f>
        <v>461.39460079417285</v>
      </c>
      <c r="U104" s="38">
        <f>SUM($AK104:BC104)/U$57</f>
        <v>458.64330601553218</v>
      </c>
      <c r="V104" s="38">
        <f>SUM($AK104:BD104)/V$57</f>
        <v>456.32114071475564</v>
      </c>
      <c r="W104" s="38">
        <f>SUM($AK104:BE104)/W$57</f>
        <v>454.18965782357674</v>
      </c>
      <c r="X104" s="38">
        <f>SUM($AK104:BF104)/X$57</f>
        <v>452.22285519523234</v>
      </c>
      <c r="Y104" s="38">
        <f>SUM($AK104:BG104)/Y$57</f>
        <v>450.39925279543968</v>
      </c>
      <c r="Z104" s="38">
        <f>SUM($AK104:BH104)/Z$57</f>
        <v>448.70095059562965</v>
      </c>
      <c r="AA104" s="38">
        <f>SUM($AK104:BI104)/AA$57</f>
        <v>447.11291257180449</v>
      </c>
      <c r="AB104" s="38">
        <f>SUM($AK104:BJ104)/AB$57</f>
        <v>446.05087747288894</v>
      </c>
      <c r="AC104" s="38">
        <f>SUM($AK104:BK104)/AC$57</f>
        <v>445.45640052944862</v>
      </c>
      <c r="AD104" s="38">
        <f>SUM($AK104:BL104)/AD$57</f>
        <v>445.27938622482543</v>
      </c>
      <c r="AE104" s="38">
        <f>SUM($AK104:BM104)/AE$57</f>
        <v>445.47664876879696</v>
      </c>
      <c r="AF104" s="38">
        <f>SUM($AK104:BN104)/AF$57</f>
        <v>446.01076047650372</v>
      </c>
      <c r="AJ104" s="39" t="s">
        <v>123</v>
      </c>
      <c r="AK104" s="38">
        <v>886.26598929511022</v>
      </c>
      <c r="AL104" s="38">
        <v>744.13788333333321</v>
      </c>
      <c r="AM104" s="38">
        <v>599.51894166666648</v>
      </c>
      <c r="AN104" s="38">
        <v>454.89999999999986</v>
      </c>
      <c r="AO104" s="38">
        <v>443.79999999999995</v>
      </c>
      <c r="AP104" s="38">
        <v>432.69999999999993</v>
      </c>
      <c r="AQ104" s="38">
        <v>410.54999999999995</v>
      </c>
      <c r="AR104" s="38">
        <v>388.4</v>
      </c>
      <c r="AS104" s="38">
        <v>387.25</v>
      </c>
      <c r="AT104" s="38">
        <v>386.1</v>
      </c>
      <c r="AU104" s="38">
        <v>388.24</v>
      </c>
      <c r="AV104" s="38">
        <v>390.38000000000005</v>
      </c>
      <c r="AW104" s="38">
        <v>392.52000000000004</v>
      </c>
      <c r="AX104" s="38">
        <v>394.66</v>
      </c>
      <c r="AY104" s="38">
        <v>396.8</v>
      </c>
      <c r="AZ104" s="38">
        <v>399.88</v>
      </c>
      <c r="BA104" s="38">
        <v>402.96000000000004</v>
      </c>
      <c r="BB104" s="38">
        <v>406.04</v>
      </c>
      <c r="BC104" s="38">
        <v>409.12</v>
      </c>
      <c r="BD104" s="38">
        <v>412.20000000000005</v>
      </c>
      <c r="BE104" s="38">
        <v>411.56000000000006</v>
      </c>
      <c r="BF104" s="38">
        <v>410.92</v>
      </c>
      <c r="BG104" s="38">
        <v>410.28000000000003</v>
      </c>
      <c r="BH104" s="38">
        <v>409.64000000000004</v>
      </c>
      <c r="BI104" s="38">
        <v>409.00000000000006</v>
      </c>
      <c r="BJ104" s="38">
        <v>419.50000000000006</v>
      </c>
      <c r="BK104" s="38">
        <v>430</v>
      </c>
      <c r="BL104" s="38">
        <v>440.5</v>
      </c>
      <c r="BM104" s="38">
        <v>451</v>
      </c>
      <c r="BN104" s="38">
        <v>461.5</v>
      </c>
    </row>
    <row r="105" spans="2:66" x14ac:dyDescent="0.35">
      <c r="B105" s="39" t="s">
        <v>124</v>
      </c>
      <c r="C105" s="38">
        <v>825.69082826816646</v>
      </c>
      <c r="D105" s="38">
        <f>SUM($AK105:AL105)/D$57</f>
        <v>757.45357381674989</v>
      </c>
      <c r="E105" s="38">
        <f>SUM($AK105:AM105)/E$57</f>
        <v>685.12176910538881</v>
      </c>
      <c r="F105" s="38">
        <f>SUM($AK105:AN105)/F$57</f>
        <v>611.76632682904153</v>
      </c>
      <c r="G105" s="38">
        <f>SUM($AK105:AO105)/G$57</f>
        <v>558.50306146323317</v>
      </c>
      <c r="H105" s="38">
        <f>SUM($AK105:AP105)/H$57</f>
        <v>515.28588455269426</v>
      </c>
      <c r="I105" s="38">
        <f>SUM($AK105:AQ105)/I$57</f>
        <v>478.08075818802365</v>
      </c>
      <c r="J105" s="38">
        <f>SUM($AK105:AR105)/J$57</f>
        <v>444.63316341452071</v>
      </c>
      <c r="K105" s="38">
        <f>SUM($AK105:AS105)/K$57</f>
        <v>416.52392303512954</v>
      </c>
      <c r="L105" s="38">
        <f>SUM($AK105:AT105)/L$57</f>
        <v>392.15153073161662</v>
      </c>
      <c r="M105" s="38">
        <f>SUM($AK105:AU105)/M$57</f>
        <v>372.65411884692418</v>
      </c>
      <c r="N105" s="38">
        <f>SUM($AK105:AV105)/N$57</f>
        <v>356.8129422763472</v>
      </c>
      <c r="O105" s="38">
        <f>SUM($AK105:AW105)/O$57</f>
        <v>343.78425440893585</v>
      </c>
      <c r="P105" s="38">
        <f>SUM($AK105:AX105)/P$57</f>
        <v>332.96537909401184</v>
      </c>
      <c r="Q105" s="38">
        <f>SUM($AK105:AY105)/Q$57</f>
        <v>323.91435382107767</v>
      </c>
      <c r="R105" s="38">
        <f>SUM($AK105:AZ105)/R$57</f>
        <v>316.47970670726033</v>
      </c>
      <c r="S105" s="38">
        <f>SUM($AK105:BA105)/S$57</f>
        <v>310.37619454800972</v>
      </c>
      <c r="T105" s="38">
        <f>SUM($AK105:BB105)/T$57</f>
        <v>305.38196151756478</v>
      </c>
      <c r="U105" s="38">
        <f>SUM($AK105:BC105)/U$57</f>
        <v>301.32185827979822</v>
      </c>
      <c r="V105" s="38">
        <f>SUM($AK105:BD105)/V$57</f>
        <v>298.05576536580827</v>
      </c>
      <c r="W105" s="38">
        <f>SUM($AK105:BE105)/W$57</f>
        <v>295.07882415791266</v>
      </c>
      <c r="X105" s="38">
        <f>SUM($AK105:BF105)/X$57</f>
        <v>292.35160487800755</v>
      </c>
      <c r="Y105" s="38">
        <f>SUM($AK105:BG105)/Y$57</f>
        <v>289.84153510070286</v>
      </c>
      <c r="Z105" s="38">
        <f>SUM($AK105:BH105)/Z$57</f>
        <v>287.52147113817358</v>
      </c>
      <c r="AA105" s="38">
        <f>SUM($AK105:BI105)/AA$57</f>
        <v>285.36861229264662</v>
      </c>
      <c r="AB105" s="38">
        <f>SUM($AK105:BJ105)/AB$57</f>
        <v>285.59597335831404</v>
      </c>
      <c r="AC105" s="38">
        <f>SUM($AK105:BK105)/AC$57</f>
        <v>287.93908545615426</v>
      </c>
      <c r="AD105" s="38">
        <f>SUM($AK105:BL105)/AD$57</f>
        <v>292.1712609755773</v>
      </c>
      <c r="AE105" s="38">
        <f>SUM($AK105:BM105)/AE$57</f>
        <v>298.09707956262639</v>
      </c>
      <c r="AF105" s="38">
        <f>SUM($AK105:BN105)/AF$57</f>
        <v>305.54717691053884</v>
      </c>
      <c r="AJ105" s="39" t="s">
        <v>124</v>
      </c>
      <c r="AK105" s="38">
        <v>825.69082826816646</v>
      </c>
      <c r="AL105" s="38">
        <v>689.21631936533322</v>
      </c>
      <c r="AM105" s="38">
        <v>540.45815968266663</v>
      </c>
      <c r="AN105" s="38">
        <v>391.69999999999993</v>
      </c>
      <c r="AO105" s="38">
        <v>345.45</v>
      </c>
      <c r="AP105" s="38">
        <v>299.19999999999993</v>
      </c>
      <c r="AQ105" s="38">
        <v>254.84999999999997</v>
      </c>
      <c r="AR105" s="38">
        <v>210.50000000000006</v>
      </c>
      <c r="AS105" s="38">
        <v>191.65000000000003</v>
      </c>
      <c r="AT105" s="38">
        <v>172.8</v>
      </c>
      <c r="AU105" s="38">
        <v>177.68</v>
      </c>
      <c r="AV105" s="38">
        <v>182.56</v>
      </c>
      <c r="AW105" s="38">
        <v>187.44</v>
      </c>
      <c r="AX105" s="38">
        <v>192.32</v>
      </c>
      <c r="AY105" s="38">
        <v>197.2</v>
      </c>
      <c r="AZ105" s="38">
        <v>204.96</v>
      </c>
      <c r="BA105" s="38">
        <v>212.72</v>
      </c>
      <c r="BB105" s="38">
        <v>220.48000000000002</v>
      </c>
      <c r="BC105" s="38">
        <v>228.24</v>
      </c>
      <c r="BD105" s="38">
        <v>236</v>
      </c>
      <c r="BE105" s="38">
        <v>235.54</v>
      </c>
      <c r="BF105" s="38">
        <v>235.08</v>
      </c>
      <c r="BG105" s="38">
        <v>234.62</v>
      </c>
      <c r="BH105" s="38">
        <v>234.16</v>
      </c>
      <c r="BI105" s="38">
        <v>233.70000000000002</v>
      </c>
      <c r="BJ105" s="38">
        <v>291.27999999999997</v>
      </c>
      <c r="BK105" s="38">
        <v>348.86</v>
      </c>
      <c r="BL105" s="38">
        <v>406.43999999999994</v>
      </c>
      <c r="BM105" s="38">
        <v>464.02</v>
      </c>
      <c r="BN105" s="38">
        <v>521.59999999999991</v>
      </c>
    </row>
  </sheetData>
  <mergeCells count="4">
    <mergeCell ref="B2:AF3"/>
    <mergeCell ref="B55:AF56"/>
    <mergeCell ref="AJ2:BN3"/>
    <mergeCell ref="AJ55:BN56"/>
  </mergeCells>
  <phoneticPr fontId="5" type="noConversion"/>
  <pageMargins left="0.7" right="0.7" top="0.75" bottom="0.75" header="0.3" footer="0.3"/>
  <ignoredErrors>
    <ignoredError sqref="D6:AF52 D58:AF105 D5:AE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vt:lpstr>
      <vt:lpstr>Inputs for Conserved Energy</vt:lpstr>
      <vt:lpstr>Inputs for Avoided CO2</vt:lpstr>
      <vt:lpstr>Emission Factors</vt:lpstr>
      <vt:lpstr>Summarized Recommendations</vt:lpstr>
      <vt:lpstr>Complete</vt:lpstr>
      <vt:lpstr>Summarized</vt:lpstr>
      <vt:lpstr>Grid Emissions</vt:lpstr>
      <vt:lpstr>Grid Emission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Ovais Ahmed Khan</cp:lastModifiedBy>
  <cp:revision/>
  <dcterms:created xsi:type="dcterms:W3CDTF">2023-02-24T05:35:07Z</dcterms:created>
  <dcterms:modified xsi:type="dcterms:W3CDTF">2025-03-04T18:50:10Z</dcterms:modified>
  <cp:category/>
  <cp:contentStatus/>
</cp:coreProperties>
</file>