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940" yWindow="0" windowWidth="25600" windowHeight="19020" tabRatio="500" activeTab="3"/>
  </bookViews>
  <sheets>
    <sheet name="DELLY" sheetId="1" r:id="rId1"/>
    <sheet name="MANTA" sheetId="2" r:id="rId2"/>
    <sheet name="SVABA" sheetId="3" r:id="rId3"/>
    <sheet name="RF-model-v1" sheetId="6" r:id="rId4"/>
    <sheet name="PON-SVAVA-MATCH" sheetId="4" r:id="rId5"/>
    <sheet name="unique  per tool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3" i="6" l="1"/>
  <c r="L33" i="6"/>
  <c r="J33" i="6"/>
  <c r="K31" i="6"/>
  <c r="L31" i="6"/>
  <c r="J31" i="6"/>
  <c r="M23" i="6"/>
  <c r="M25" i="6"/>
  <c r="L23" i="6"/>
  <c r="L25" i="6"/>
  <c r="K23" i="6"/>
  <c r="K25" i="6"/>
  <c r="M22" i="6"/>
  <c r="M24" i="6"/>
  <c r="L22" i="6"/>
  <c r="L24" i="6"/>
  <c r="K22" i="6"/>
  <c r="K24" i="6"/>
  <c r="M21" i="6"/>
  <c r="L21" i="6"/>
  <c r="K21" i="6"/>
  <c r="S9" i="6"/>
  <c r="U9" i="6"/>
  <c r="R9" i="6"/>
  <c r="T9" i="6"/>
  <c r="Q9" i="6"/>
  <c r="S8" i="6"/>
  <c r="U8" i="6"/>
  <c r="R8" i="6"/>
  <c r="T8" i="6"/>
  <c r="Q8" i="6"/>
  <c r="S7" i="6"/>
  <c r="U7" i="6"/>
  <c r="R7" i="6"/>
  <c r="T7" i="6"/>
  <c r="Q7" i="6"/>
  <c r="L5" i="4"/>
  <c r="N5" i="4"/>
  <c r="L6" i="4"/>
  <c r="N6" i="4"/>
  <c r="L7" i="4"/>
  <c r="N7" i="4"/>
  <c r="L8" i="4"/>
  <c r="N8" i="4"/>
  <c r="L9" i="4"/>
  <c r="N9" i="4"/>
  <c r="L10" i="4"/>
  <c r="N10" i="4"/>
  <c r="L11" i="4"/>
  <c r="N11" i="4"/>
  <c r="L12" i="4"/>
  <c r="N12" i="4"/>
  <c r="L4" i="4"/>
  <c r="N4" i="4"/>
  <c r="L14" i="4"/>
  <c r="N14" i="4"/>
  <c r="L15" i="4"/>
  <c r="N15" i="4"/>
  <c r="L16" i="4"/>
  <c r="N16" i="4"/>
  <c r="L17" i="4"/>
  <c r="N17" i="4"/>
  <c r="L18" i="4"/>
  <c r="N18" i="4"/>
  <c r="L19" i="4"/>
  <c r="N19" i="4"/>
  <c r="L20" i="4"/>
  <c r="N20" i="4"/>
  <c r="L21" i="4"/>
  <c r="N21" i="4"/>
  <c r="L22" i="4"/>
  <c r="N22" i="4"/>
  <c r="L23" i="4"/>
  <c r="N23" i="4"/>
  <c r="L24" i="4"/>
  <c r="N24" i="4"/>
  <c r="L25" i="4"/>
  <c r="N25" i="4"/>
  <c r="L26" i="4"/>
  <c r="N26" i="4"/>
  <c r="L27" i="4"/>
  <c r="N27" i="4"/>
  <c r="L28" i="4"/>
  <c r="N28" i="4"/>
  <c r="L29" i="4"/>
  <c r="N29" i="4"/>
  <c r="L30" i="4"/>
  <c r="N30" i="4"/>
  <c r="L31" i="4"/>
  <c r="N31" i="4"/>
  <c r="L32" i="4"/>
  <c r="N32" i="4"/>
  <c r="L33" i="4"/>
  <c r="N33" i="4"/>
  <c r="L34" i="4"/>
  <c r="N34" i="4"/>
  <c r="L35" i="4"/>
  <c r="N35" i="4"/>
  <c r="L36" i="4"/>
  <c r="N36" i="4"/>
  <c r="L37" i="4"/>
  <c r="N37" i="4"/>
  <c r="L38" i="4"/>
  <c r="N38" i="4"/>
  <c r="L39" i="4"/>
  <c r="N39" i="4"/>
  <c r="L40" i="4"/>
  <c r="N40" i="4"/>
  <c r="L41" i="4"/>
  <c r="N41" i="4"/>
  <c r="L42" i="4"/>
  <c r="N42" i="4"/>
  <c r="L43" i="4"/>
  <c r="N43" i="4"/>
  <c r="L44" i="4"/>
  <c r="N44" i="4"/>
  <c r="L45" i="4"/>
  <c r="N45" i="4"/>
  <c r="L46" i="4"/>
  <c r="N46" i="4"/>
  <c r="L47" i="4"/>
  <c r="N47" i="4"/>
  <c r="L48" i="4"/>
  <c r="N48" i="4"/>
  <c r="L49" i="4"/>
  <c r="N49" i="4"/>
  <c r="L50" i="4"/>
  <c r="N50" i="4"/>
  <c r="L51" i="4"/>
  <c r="N51" i="4"/>
  <c r="L52" i="4"/>
  <c r="N52" i="4"/>
  <c r="L53" i="4"/>
  <c r="N53" i="4"/>
  <c r="L54" i="4"/>
  <c r="N54" i="4"/>
  <c r="L55" i="4"/>
  <c r="N55" i="4"/>
  <c r="L56" i="4"/>
  <c r="N56" i="4"/>
  <c r="L57" i="4"/>
  <c r="N57" i="4"/>
  <c r="L58" i="4"/>
  <c r="N58" i="4"/>
  <c r="L59" i="4"/>
  <c r="N59" i="4"/>
  <c r="L13" i="4"/>
  <c r="N13" i="4"/>
  <c r="M61" i="4"/>
  <c r="L60" i="4"/>
  <c r="L61" i="4"/>
  <c r="N61" i="4"/>
  <c r="E6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2" i="4"/>
  <c r="G62" i="4"/>
  <c r="H6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2" i="4"/>
  <c r="J62" i="4"/>
  <c r="K62" i="4"/>
  <c r="L62" i="4"/>
  <c r="D62" i="4"/>
  <c r="S6" i="4"/>
  <c r="S7" i="4"/>
  <c r="S5" i="4"/>
  <c r="J61" i="4"/>
  <c r="K61" i="4"/>
  <c r="G61" i="4"/>
  <c r="H61" i="4"/>
  <c r="I61" i="4"/>
  <c r="F61" i="4"/>
  <c r="E61" i="4"/>
  <c r="D61" i="4"/>
</calcChain>
</file>

<file path=xl/sharedStrings.xml><?xml version="1.0" encoding="utf-8"?>
<sst xmlns="http://schemas.openxmlformats.org/spreadsheetml/2006/main" count="467" uniqueCount="303">
  <si>
    <t>CIEND</t>
  </si>
  <si>
    <t>PE confidence interval around END</t>
  </si>
  <si>
    <t>CIPOS</t>
  </si>
  <si>
    <t>PE confidence interval around POS</t>
  </si>
  <si>
    <t>CHR2</t>
  </si>
  <si>
    <t>Chromosome for POS2 coordinate in case of an inter-chromosomal transloca</t>
  </si>
  <si>
    <t>POS2</t>
  </si>
  <si>
    <t>Genomic position for CHR2 in case of an inter-chromosomal translocation</t>
  </si>
  <si>
    <t>END</t>
  </si>
  <si>
    <t>End position of the structural variant</t>
  </si>
  <si>
    <t>PE</t>
  </si>
  <si>
    <t>Paired-end support of the structural variant</t>
  </si>
  <si>
    <t>MAPQ</t>
  </si>
  <si>
    <t>Median mapping quality of paired-ends</t>
  </si>
  <si>
    <t>SRMAPQ</t>
  </si>
  <si>
    <t>Median mapping quality of split-reads</t>
  </si>
  <si>
    <t>SR</t>
  </si>
  <si>
    <t>Split-read support</t>
  </si>
  <si>
    <t>SRQ</t>
  </si>
  <si>
    <t>Split-read consensus alignment quality</t>
  </si>
  <si>
    <t>CONSENSUS</t>
  </si>
  <si>
    <t>Split-read consensus sequence</t>
  </si>
  <si>
    <t>CE</t>
  </si>
  <si>
    <t>Consensus sequence entropy</t>
  </si>
  <si>
    <t>CT</t>
  </si>
  <si>
    <t>Paired-end signature induced connection type</t>
  </si>
  <si>
    <t>SVLEN</t>
  </si>
  <si>
    <t>Insertion length for SVTYPE=INS.</t>
  </si>
  <si>
    <t>IMPRECISE</t>
  </si>
  <si>
    <t>Imprecise structural variation</t>
  </si>
  <si>
    <t>PRECISE</t>
  </si>
  <si>
    <t>Precise structural variation</t>
  </si>
  <si>
    <t>SVTYPE</t>
  </si>
  <si>
    <t>Type of structural variant</t>
  </si>
  <si>
    <t>SVMETHOD</t>
  </si>
  <si>
    <t>Type of approach used to detect SV</t>
  </si>
  <si>
    <t>INSLEN</t>
  </si>
  <si>
    <t>Predicted length of the insertion</t>
  </si>
  <si>
    <t>HOMLEN</t>
  </si>
  <si>
    <t>Predicted microhomology length using a max. edit distance of 2</t>
  </si>
  <si>
    <t>GT</t>
  </si>
  <si>
    <t>Genotype</t>
  </si>
  <si>
    <t>GL</t>
  </si>
  <si>
    <t>Log10-scaled genotype likelihoods for RR</t>
  </si>
  <si>
    <t>GQ</t>
  </si>
  <si>
    <t>Genotype Quality</t>
  </si>
  <si>
    <t>FT</t>
  </si>
  <si>
    <t>Per-sample genotype filter</t>
  </si>
  <si>
    <t>RC</t>
  </si>
  <si>
    <t>Raw high-quality read counts or base counts for the SV</t>
  </si>
  <si>
    <t>RCL</t>
  </si>
  <si>
    <t>Raw high-quality read counts or base counts for the left control regio</t>
  </si>
  <si>
    <t>RCR</t>
  </si>
  <si>
    <t>Raw high-quality read counts or base counts for the right control regi</t>
  </si>
  <si>
    <t>CN</t>
  </si>
  <si>
    <t>Read-depth based copy-number estimate for autosomal sites</t>
  </si>
  <si>
    <t>DR</t>
  </si>
  <si>
    <t># high-quality reference pairs</t>
  </si>
  <si>
    <t>DV</t>
  </si>
  <si>
    <t># high-quality variant pairs</t>
  </si>
  <si>
    <t>RR</t>
  </si>
  <si>
    <t># high-quality reference junction reads</t>
  </si>
  <si>
    <t>RV</t>
  </si>
  <si>
    <t># high-quality variant junction reads</t>
  </si>
  <si>
    <t>Difference in length between REF and ALT alleles</t>
  </si>
  <si>
    <t>End position of the variant described in this record</t>
  </si>
  <si>
    <t>Confidence interval around POS</t>
  </si>
  <si>
    <t>Confidence interval around END</t>
  </si>
  <si>
    <t>CIGAR</t>
  </si>
  <si>
    <t>CIGAR alignment for each alternate indel allele</t>
  </si>
  <si>
    <t>MATEID</t>
  </si>
  <si>
    <t>ID of mate breakend</t>
  </si>
  <si>
    <t>EVENT</t>
  </si>
  <si>
    <t>ID of event associated to breakend</t>
  </si>
  <si>
    <t>Length of base pair identical homology at event breakpoints</t>
  </si>
  <si>
    <t>HOMSEQ</t>
  </si>
  <si>
    <t>Sequence of base pair identical homology at event breakpoints</t>
  </si>
  <si>
    <t>SVINSLEN</t>
  </si>
  <si>
    <t>Length of insertion</t>
  </si>
  <si>
    <t>SVINSSEQ</t>
  </si>
  <si>
    <t>Sequence of insertion</t>
  </si>
  <si>
    <t>LEFT_SVINSSEQ</t>
  </si>
  <si>
    <t>Known left side of insertion for an insertion of unknown length</t>
  </si>
  <si>
    <t>RIGHT_SVINSSEQ</t>
  </si>
  <si>
    <t>Known right side of insertion for an insertion of unknown leng</t>
  </si>
  <si>
    <t>BND_DEPTH</t>
  </si>
  <si>
    <t>Read depth at local translocation breakend</t>
  </si>
  <si>
    <t>MATE_BND_DEPTH</t>
  </si>
  <si>
    <t>Read depth at remote translocation mate breakend</t>
  </si>
  <si>
    <t>PR</t>
  </si>
  <si>
    <t>Spanning paired-read support for the ref and alt alleles in the order l</t>
  </si>
  <si>
    <t>Split reads for the ref and alt alleles in the order listed</t>
  </si>
  <si>
    <t>DISC_MAPQ</t>
  </si>
  <si>
    <t>Mean mapping quality of discordant reads mapped here</t>
  </si>
  <si>
    <t>NUMPARTS</t>
  </si>
  <si>
    <t>MATEMAPQ</t>
  </si>
  <si>
    <t>Mapping quality of the partner fragment of the contig</t>
  </si>
  <si>
    <t>ID of mate breakends</t>
  </si>
  <si>
    <t>Mapping quality (BWA-MEM) of this fragement of the contig (-1 if discordant only)</t>
  </si>
  <si>
    <t>REPSEQ</t>
  </si>
  <si>
    <t>Repeat sequence near the event</t>
  </si>
  <si>
    <t>READNAMES</t>
  </si>
  <si>
    <t>IDs of ALT reads</t>
  </si>
  <si>
    <t>SCTG</t>
  </si>
  <si>
    <t>Identifier for the contig assembled by svaba to make the SV call</t>
  </si>
  <si>
    <t>BX</t>
  </si>
  <si>
    <t>Table of BX tag counts for supporting reads</t>
  </si>
  <si>
    <t>NM</t>
  </si>
  <si>
    <t>Number of mismatches of this alignment fragment to reference</t>
  </si>
  <si>
    <t>MATENM</t>
  </si>
  <si>
    <t>Number of mismatches of partner alignment fragment to reference</t>
  </si>
  <si>
    <t>SPAN</t>
  </si>
  <si>
    <t>Distance between the breakpoints. -1 for interchromosomal</t>
  </si>
  <si>
    <t>INSERTION</t>
  </si>
  <si>
    <t>Sequence insertion at the breakpoint.</t>
  </si>
  <si>
    <t>SUBN</t>
  </si>
  <si>
    <t>Number of secondary alignments associated with this contig fragment</t>
  </si>
  <si>
    <t>Length of base pair identical micro-homology at event breakpoints</t>
  </si>
  <si>
    <t>Sequence of base pair identical micro-homology at event breakpoints. Plus strand sequence displ Number=1</t>
  </si>
  <si>
    <t>EVDNC</t>
  </si>
  <si>
    <t>SECONDARY</t>
  </si>
  <si>
    <t>SV calls comes from a secondary alignment</t>
  </si>
  <si>
    <t>SIMPLESEQUENCE</t>
  </si>
  <si>
    <t>Major portion of one contig mapping falls in a simple sequence</t>
  </si>
  <si>
    <t>LOWMATCHLEN</t>
  </si>
  <si>
    <t xml:space="preserve">Assembly contig has fewer than 40 bases mapping uniquely to a reference locus (&lt;100 if complex mapping or </t>
  </si>
  <si>
    <t>NODISC</t>
  </si>
  <si>
    <t>Rearrangement was not detected independently by assembly</t>
  </si>
  <si>
    <t>LOWMAPQ</t>
  </si>
  <si>
    <t>Assembly contig has non 60/60 mapq and no discordant support</t>
  </si>
  <si>
    <t>LOWSPAN</t>
  </si>
  <si>
    <t>MULTIMATCH</t>
  </si>
  <si>
    <t>Low MAPQ and this contig fragment maps well to multiple locations</t>
  </si>
  <si>
    <t>COMPETEDISC</t>
  </si>
  <si>
    <t>LOWSPANDSCRD</t>
  </si>
  <si>
    <t>Discordant-only cluster is too small given isize distribution to call confidently</t>
  </si>
  <si>
    <t>HIGHHOMOLOGY</t>
  </si>
  <si>
    <t>Contig realigns with  25% of readlength of homology. High probaility of assembly/mapping artifact</t>
  </si>
  <si>
    <t>LOWQINVERSION</t>
  </si>
  <si>
    <t>Assembly-only inversion of span &lt; 300 and &lt; 6 split reads. Common artifact in Illumina data</t>
  </si>
  <si>
    <t>LOWSUPPORT</t>
  </si>
  <si>
    <t>Fewer than 2 split reads or &lt; 4 total alt reads for ASDISC</t>
  </si>
  <si>
    <t>LOCALMATCH</t>
  </si>
  <si>
    <t>Contig realigned to assembly region without clipping</t>
  </si>
  <si>
    <t>WEAKSUPPORTHIREP</t>
  </si>
  <si>
    <t>Fewer then 7 split reads for variant with = 10 bases of repeat sequence (need to be more strict)</t>
  </si>
  <si>
    <t>WEAKDISC</t>
  </si>
  <si>
    <t>Fewer than 7 supporting discordant reads and no assembly support</t>
  </si>
  <si>
    <t>NOLOCAL</t>
  </si>
  <si>
    <t>LOWAS</t>
  </si>
  <si>
    <t>Alignment score of one end is less than 80% of contig length</t>
  </si>
  <si>
    <t>LOWMAPQDISC</t>
  </si>
  <si>
    <t>Both clusters of reads failed to achieve mean mapq of  30 for DSCRD</t>
  </si>
  <si>
    <t>DUPREADS</t>
  </si>
  <si>
    <t>Contig built from what appear to be duplicate reads (split reads all same contig cov))</t>
  </si>
  <si>
    <t>LOWSPLITSMALL</t>
  </si>
  <si>
    <t>Fewer than 4 split reads for small events ( &lt; 1500 bp)</t>
  </si>
  <si>
    <t>SINGLEBX</t>
  </si>
  <si>
    <t>Variant is supported by only a single BX tag (if run with 10X Genomics data)</t>
  </si>
  <si>
    <t>LOWICSUPPORT</t>
  </si>
  <si>
    <t>Less than 60bp of contig match on one end of an inter-chromosomal break</t>
  </si>
  <si>
    <t>TOOSHORT</t>
  </si>
  <si>
    <t>Contig alignment for part of this rearrangement has &lt;= 25bp match to reference</t>
  </si>
  <si>
    <t>PASS</t>
  </si>
  <si>
    <t>LR</t>
  </si>
  <si>
    <t>Log-odds that this variant is REF vs AF=0.5</t>
  </si>
  <si>
    <t>SL</t>
  </si>
  <si>
    <t>Number of discordant-supported reads for this variant</t>
  </si>
  <si>
    <t>Number of spanning reads for this variants</t>
  </si>
  <si>
    <t>PL</t>
  </si>
  <si>
    <t>Normalized likelihood of the current genotype</t>
  </si>
  <si>
    <t>Genotype quality (currently not supported. Always 0)</t>
  </si>
  <si>
    <t>LO</t>
  </si>
  <si>
    <t>Log-odds that this variant is real vs artifact</t>
  </si>
  <si>
    <t>DP</t>
  </si>
  <si>
    <t>Depth of coverage: Number of reads covering site.</t>
  </si>
  <si>
    <t>AD</t>
  </si>
  <si>
    <t>Allele depth: Number of reads supporting the variant</t>
  </si>
  <si>
    <t>Most likely genotype</t>
  </si>
  <si>
    <t>If detected with assembly, number of parts the contig maps to. Otherwise 0</t>
  </si>
  <si>
    <t>Evidence for variant. ASSMB assembly only, ASDIS assembly+discordant. DSCRD discordant only, TSI</t>
  </si>
  <si>
    <t>Discordant read cluster (no split read support), and less than 10kb span and &lt; 12 reads</t>
  </si>
  <si>
    <t>Discordant cluster found with nearly same breakpoints, but different strands for DSCRD event</t>
  </si>
  <si>
    <t>Contig realigned to region outside of local assembly region,  and no disc support.</t>
  </si>
  <si>
    <t>Strong assembly support, strong discordant support, or combined support. Strong MAPQ</t>
  </si>
  <si>
    <t>FILTER</t>
  </si>
  <si>
    <t>Type</t>
  </si>
  <si>
    <t>Alignment-quality Scaled log-odds, where LO is LO * (MAPQ - 2*NM)/60</t>
  </si>
  <si>
    <t>FORMAT</t>
  </si>
  <si>
    <t>INFO</t>
  </si>
  <si>
    <t>Feat</t>
  </si>
  <si>
    <t>Description</t>
  </si>
  <si>
    <t>type</t>
  </si>
  <si>
    <t>feat</t>
  </si>
  <si>
    <t>desc</t>
  </si>
  <si>
    <t>RDRATIO</t>
  </si>
  <si>
    <t>Read-depth ratio of tumor vs. normal</t>
  </si>
  <si>
    <t>MESO_001_T.somatic.sv.vcf</t>
  </si>
  <si>
    <t>MESO_002_T1.somatic.sv.vcf</t>
  </si>
  <si>
    <t>MESO_002_T2.somatic.sv.vcf</t>
  </si>
  <si>
    <t>MESO_003_T1.somatic.sv.vcf</t>
  </si>
  <si>
    <t>MESO_003_T2.somatic.sv.vcf</t>
  </si>
  <si>
    <t>MESO_004_T.somatic.sv.vcf</t>
  </si>
  <si>
    <t>MESO_005_T.somatic.sv.vcf</t>
  </si>
  <si>
    <t>MESO_006_T.somatic.sv.vcf</t>
  </si>
  <si>
    <t>MESO_007_T.somatic.sv.vcf</t>
  </si>
  <si>
    <t>MESO_008_T1.somatic.sv.vcf</t>
  </si>
  <si>
    <t>MESO_008_T2.somatic.sv.vcf</t>
  </si>
  <si>
    <t>MESO_009_T.somatic.sv.vcf</t>
  </si>
  <si>
    <t>MESO_040_T.somatic.sv.vcf</t>
  </si>
  <si>
    <t>MESO_041_T1.somatic.sv.vcf</t>
  </si>
  <si>
    <t>MESO_041_T2.somatic.sv.vcf</t>
  </si>
  <si>
    <t>MESO_042_T1.somatic.sv.vcf</t>
  </si>
  <si>
    <t>MESO_042_T2.somatic.sv.vcf</t>
  </si>
  <si>
    <t>MESO_043_T.somatic.sv.vcf</t>
  </si>
  <si>
    <t>MESO_044_T.somatic.sv.vcf</t>
  </si>
  <si>
    <t>MESO_045_T.somatic.sv.vcf</t>
  </si>
  <si>
    <t>MESO_046_T.somatic.sv.vcf</t>
  </si>
  <si>
    <t>MESO_047_T.somatic.sv.vcf</t>
  </si>
  <si>
    <t>MESO_048_T1.somatic.sv.vcf</t>
  </si>
  <si>
    <t>MESO_048_T2.somatic.sv.vcf</t>
  </si>
  <si>
    <t>MESO_049_T.somatic.sv.vcf</t>
  </si>
  <si>
    <t>MESO_050_T.somatic.sv.vcf</t>
  </si>
  <si>
    <t>MESO_051_T.somatic.sv.vcf</t>
  </si>
  <si>
    <t>MESO_052_T1.somatic.sv.vcf</t>
  </si>
  <si>
    <t>MESO_052_T2.somatic.sv.vcf</t>
  </si>
  <si>
    <t>MESO_053_T.somatic.sv.vcf</t>
  </si>
  <si>
    <t>MESO_054_T.somatic.sv.vcf</t>
  </si>
  <si>
    <t>MESO_055_T.somatic.sv.vcf</t>
  </si>
  <si>
    <t>MESO_056_T2.somatic.sv.vcf</t>
  </si>
  <si>
    <t>MESO_057_T1.somatic.sv.vcf</t>
  </si>
  <si>
    <t>MESO_057_T2.somatic.sv.vcf</t>
  </si>
  <si>
    <t>MESO_058_T1.somatic.sv.vcf</t>
  </si>
  <si>
    <t>MESO_058_T2.somatic.sv.vcf</t>
  </si>
  <si>
    <t>MESO_059_T1.somatic.sv.vcf</t>
  </si>
  <si>
    <t>MESO_059_T2.somatic.sv.vcf</t>
  </si>
  <si>
    <t>MESO_060_T.somatic.sv.vcf</t>
  </si>
  <si>
    <t>MESO_061_T.somatic.sv.vcf</t>
  </si>
  <si>
    <t>MESO_062_T1.somatic.sv.vcf</t>
  </si>
  <si>
    <t>MESO_062_T2.somatic.sv.vcf</t>
  </si>
  <si>
    <t>MESO_063_T.somatic.sv.vcf</t>
  </si>
  <si>
    <t>MESO_064_T.somatic.sv.vcf</t>
  </si>
  <si>
    <t>MESO_065_T.somatic.sv.vcf</t>
  </si>
  <si>
    <t>MESO_066_T.somatic.sv.vcf</t>
  </si>
  <si>
    <t>MESO_067_T.somatic.sv.vcf</t>
  </si>
  <si>
    <t>MESO_068_T.somatic.sv.vcf</t>
  </si>
  <si>
    <t>MESO_069_T.somatic.sv.vcf</t>
  </si>
  <si>
    <t>MESO_070_T.somatic.sv.vcf</t>
  </si>
  <si>
    <t>MESO_071_T.somatic.sv.vcf</t>
  </si>
  <si>
    <t>MESO_072_T.somatic.sv.vcf</t>
  </si>
  <si>
    <t>MESO_073_T.somatic.sv.vcf</t>
  </si>
  <si>
    <t>MESO_076_T.somatic.sv.vcf</t>
  </si>
  <si>
    <t>MESO_090_T.somatic.sv.vcf</t>
  </si>
  <si>
    <t>MESO_093_T.somatic.sv.vcf</t>
  </si>
  <si>
    <t>SOMATIC</t>
  </si>
  <si>
    <t>PON</t>
  </si>
  <si>
    <t>PRE-SOMATIC</t>
  </si>
  <si>
    <t>SVABA</t>
  </si>
  <si>
    <t>MANTA</t>
  </si>
  <si>
    <t>Svaba</t>
  </si>
  <si>
    <t>Manta</t>
  </si>
  <si>
    <t>Delly2</t>
  </si>
  <si>
    <t>%PON</t>
  </si>
  <si>
    <t>DEL</t>
  </si>
  <si>
    <t>DUP</t>
  </si>
  <si>
    <t>INS</t>
  </si>
  <si>
    <t>INV</t>
  </si>
  <si>
    <t>TRA</t>
  </si>
  <si>
    <t>Delly</t>
  </si>
  <si>
    <t>PONF</t>
  </si>
  <si>
    <t>PON_BC1</t>
  </si>
  <si>
    <t>PON_BC2</t>
  </si>
  <si>
    <t>GNOMAD_AC</t>
  </si>
  <si>
    <t>GNOMAD_BC1</t>
  </si>
  <si>
    <t>GNOMAD_BC2</t>
  </si>
  <si>
    <t>PCAWG_BC1</t>
  </si>
  <si>
    <t>PCAWG_BC2</t>
  </si>
  <si>
    <t>COSMIC_GENE</t>
  </si>
  <si>
    <t>CENTROMER</t>
  </si>
  <si>
    <t>EXON</t>
  </si>
  <si>
    <t>CONSERVATION_BC1</t>
  </si>
  <si>
    <t>CONSERVATION_BC2</t>
  </si>
  <si>
    <t>CNV_TCN1</t>
  </si>
  <si>
    <t>CNV_TCN2</t>
  </si>
  <si>
    <t>CNV_CF1</t>
  </si>
  <si>
    <t>CNV_CF2</t>
  </si>
  <si>
    <t>RAF</t>
  </si>
  <si>
    <t>RFS</t>
  </si>
  <si>
    <t>DELLY</t>
  </si>
  <si>
    <t>TP</t>
  </si>
  <si>
    <t>FP</t>
  </si>
  <si>
    <t>GERMLINE</t>
  </si>
  <si>
    <t>FN</t>
  </si>
  <si>
    <t>TN</t>
  </si>
  <si>
    <t>ACC</t>
  </si>
  <si>
    <t>FDR</t>
  </si>
  <si>
    <t>FNR</t>
  </si>
  <si>
    <t>Precision</t>
  </si>
  <si>
    <t>recall</t>
  </si>
  <si>
    <t>Caller</t>
  </si>
  <si>
    <t>Recall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</si>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</sst>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'PON-SVAVA-MATCH'!$O$5</c:f>
              <c:strCache>
                <c:ptCount val="1"/>
                <c:pt idx="0">
                  <c:v>Svaba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'PON-SVAVA-MATCH'!$P$4:$R$4</c:f>
              <c:strCache>
                <c:ptCount val="3"/>
                <c:pt idx="0">
                  <c:v>PRE-SOMATIC</c:v>
                </c:pt>
                <c:pt idx="1">
                  <c:v>PON</c:v>
                </c:pt>
                <c:pt idx="2">
                  <c:v>SOMATIC</c:v>
                </c:pt>
              </c:strCache>
            </c:strRef>
          </c:cat>
          <c:val>
            <c:numRef>
              <c:f>'PON-SVAVA-MATCH'!$P$5:$R$5</c:f>
              <c:numCache>
                <c:formatCode>#,##0</c:formatCode>
                <c:ptCount val="3"/>
                <c:pt idx="0">
                  <c:v>12528.0</c:v>
                </c:pt>
                <c:pt idx="1">
                  <c:v>1919.0</c:v>
                </c:pt>
                <c:pt idx="2">
                  <c:v>10609.0</c:v>
                </c:pt>
              </c:numCache>
            </c:numRef>
          </c:val>
        </c:ser>
        <c:ser>
          <c:idx val="1"/>
          <c:order val="1"/>
          <c:tx>
            <c:strRef>
              <c:f>'PON-SVAVA-MATCH'!$O$6</c:f>
              <c:strCache>
                <c:ptCount val="1"/>
                <c:pt idx="0">
                  <c:v>Manta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'PON-SVAVA-MATCH'!$P$4:$R$4</c:f>
              <c:strCache>
                <c:ptCount val="3"/>
                <c:pt idx="0">
                  <c:v>PRE-SOMATIC</c:v>
                </c:pt>
                <c:pt idx="1">
                  <c:v>PON</c:v>
                </c:pt>
                <c:pt idx="2">
                  <c:v>SOMATIC</c:v>
                </c:pt>
              </c:strCache>
            </c:strRef>
          </c:cat>
          <c:val>
            <c:numRef>
              <c:f>'PON-SVAVA-MATCH'!$P$6:$R$6</c:f>
              <c:numCache>
                <c:formatCode>#,##0</c:formatCode>
                <c:ptCount val="3"/>
                <c:pt idx="0">
                  <c:v>10288.0</c:v>
                </c:pt>
                <c:pt idx="1">
                  <c:v>850.0</c:v>
                </c:pt>
                <c:pt idx="2">
                  <c:v>9438.0</c:v>
                </c:pt>
              </c:numCache>
            </c:numRef>
          </c:val>
        </c:ser>
        <c:ser>
          <c:idx val="2"/>
          <c:order val="2"/>
          <c:tx>
            <c:strRef>
              <c:f>'PON-SVAVA-MATCH'!$O$7</c:f>
              <c:strCache>
                <c:ptCount val="1"/>
                <c:pt idx="0">
                  <c:v>Delly2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'PON-SVAVA-MATCH'!$P$4:$R$4</c:f>
              <c:strCache>
                <c:ptCount val="3"/>
                <c:pt idx="0">
                  <c:v>PRE-SOMATIC</c:v>
                </c:pt>
                <c:pt idx="1">
                  <c:v>PON</c:v>
                </c:pt>
                <c:pt idx="2">
                  <c:v>SOMATIC</c:v>
                </c:pt>
              </c:strCache>
            </c:strRef>
          </c:cat>
          <c:val>
            <c:numRef>
              <c:f>'PON-SVAVA-MATCH'!$P$7:$R$7</c:f>
              <c:numCache>
                <c:formatCode>#,##0</c:formatCode>
                <c:ptCount val="3"/>
                <c:pt idx="0">
                  <c:v>6451.0</c:v>
                </c:pt>
                <c:pt idx="1">
                  <c:v>2292.0</c:v>
                </c:pt>
                <c:pt idx="2">
                  <c:v>4159.0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714232"/>
        <c:axId val="-2141425368"/>
      </c:barChart>
      <c:catAx>
        <c:axId val="-2139714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41425368"/>
        <c:crosses val="autoZero"/>
        <c:auto val="1"/>
        <c:lblAlgn val="ctr"/>
        <c:lblOffset val="100"/>
        <c:noMultiLvlLbl val="0"/>
      </c:catAx>
      <c:valAx>
        <c:axId val="-214142536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97142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562685261357"/>
          <c:y val="0.0388889850307173"/>
          <c:w val="0.726994946527206"/>
          <c:h val="0.879274934383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'unique  per tool'!$B$6</c:f>
              <c:strCache>
                <c:ptCount val="1"/>
                <c:pt idx="0">
                  <c:v>Delly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'unique  per tool'!$C$5:$G$5</c:f>
              <c:strCache>
                <c:ptCount val="5"/>
                <c:pt idx="0">
                  <c:v>DEL</c:v>
                </c:pt>
                <c:pt idx="1">
                  <c:v>DUP</c:v>
                </c:pt>
                <c:pt idx="2">
                  <c:v>INS</c:v>
                </c:pt>
                <c:pt idx="3">
                  <c:v>INV</c:v>
                </c:pt>
                <c:pt idx="4">
                  <c:v>TRA</c:v>
                </c:pt>
              </c:strCache>
            </c:strRef>
          </c:cat>
          <c:val>
            <c:numRef>
              <c:f>'unique  per tool'!$C$6:$G$6</c:f>
              <c:numCache>
                <c:formatCode>General</c:formatCode>
                <c:ptCount val="5"/>
                <c:pt idx="0">
                  <c:v>1624.0</c:v>
                </c:pt>
                <c:pt idx="1">
                  <c:v>934.0</c:v>
                </c:pt>
                <c:pt idx="2">
                  <c:v>2.0</c:v>
                </c:pt>
                <c:pt idx="3">
                  <c:v>389.0</c:v>
                </c:pt>
                <c:pt idx="4">
                  <c:v>514.0</c:v>
                </c:pt>
              </c:numCache>
            </c:numRef>
          </c:val>
        </c:ser>
        <c:ser>
          <c:idx val="1"/>
          <c:order val="1"/>
          <c:tx>
            <c:strRef>
              <c:f>'unique  per tool'!$B$7</c:f>
              <c:strCache>
                <c:ptCount val="1"/>
                <c:pt idx="0">
                  <c:v>Manta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'unique  per tool'!$C$5:$G$5</c:f>
              <c:strCache>
                <c:ptCount val="5"/>
                <c:pt idx="0">
                  <c:v>DEL</c:v>
                </c:pt>
                <c:pt idx="1">
                  <c:v>DUP</c:v>
                </c:pt>
                <c:pt idx="2">
                  <c:v>INS</c:v>
                </c:pt>
                <c:pt idx="3">
                  <c:v>INV</c:v>
                </c:pt>
                <c:pt idx="4">
                  <c:v>TRA</c:v>
                </c:pt>
              </c:strCache>
            </c:strRef>
          </c:cat>
          <c:val>
            <c:numRef>
              <c:f>'unique  per tool'!$C$7:$G$7</c:f>
              <c:numCache>
                <c:formatCode>General</c:formatCode>
                <c:ptCount val="5"/>
                <c:pt idx="0">
                  <c:v>1117.0</c:v>
                </c:pt>
                <c:pt idx="1">
                  <c:v>475.0</c:v>
                </c:pt>
                <c:pt idx="2">
                  <c:v>16.0</c:v>
                </c:pt>
                <c:pt idx="3">
                  <c:v>953.0</c:v>
                </c:pt>
                <c:pt idx="4">
                  <c:v>1537.0</c:v>
                </c:pt>
              </c:numCache>
            </c:numRef>
          </c:val>
        </c:ser>
        <c:ser>
          <c:idx val="2"/>
          <c:order val="2"/>
          <c:tx>
            <c:strRef>
              <c:f>'unique  per tool'!$B$8</c:f>
              <c:strCache>
                <c:ptCount val="1"/>
                <c:pt idx="0">
                  <c:v>Svaba</c:v>
                </c:pt>
              </c:strCache>
            </c:strRef>
          </c:tx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'unique  per tool'!$C$5:$G$5</c:f>
              <c:strCache>
                <c:ptCount val="5"/>
                <c:pt idx="0">
                  <c:v>DEL</c:v>
                </c:pt>
                <c:pt idx="1">
                  <c:v>DUP</c:v>
                </c:pt>
                <c:pt idx="2">
                  <c:v>INS</c:v>
                </c:pt>
                <c:pt idx="3">
                  <c:v>INV</c:v>
                </c:pt>
                <c:pt idx="4">
                  <c:v>TRA</c:v>
                </c:pt>
              </c:strCache>
            </c:strRef>
          </c:cat>
          <c:val>
            <c:numRef>
              <c:f>'unique  per tool'!$C$8:$G$8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4954.0</c:v>
                </c:pt>
                <c:pt idx="4">
                  <c:v>402.0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250664"/>
        <c:axId val="-2141247528"/>
      </c:barChart>
      <c:catAx>
        <c:axId val="-2141250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41247528"/>
        <c:crosses val="autoZero"/>
        <c:auto val="1"/>
        <c:lblAlgn val="ctr"/>
        <c:lblOffset val="100"/>
        <c:noMultiLvlLbl val="0"/>
      </c:catAx>
      <c:valAx>
        <c:axId val="-2141247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41250664"/>
        <c:crosses val="autoZero"/>
        <c:crossBetween val="between"/>
      </c:valAx>
      <c:spPr>
        <a:ln>
          <a:noFill/>
        </a:ln>
      </c:spPr>
    </c:plotArea>
    <c:legend>
      <c:legendPos val="r"/>
      <c:layout/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482600</xdr:colOff>
      <xdr:row>9</xdr:row>
      <xdr:rowOff>25400</xdr:rowOff>
    </xdr:from>
    <xdr:to>
      <xdr:col>25</xdr:col>
      <xdr:colOff>419100</xdr:colOff>
      <xdr:row>36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22</xdr:row>
      <xdr:rowOff>38100</xdr:rowOff>
    </xdr:from>
    <xdr:to>
      <xdr:col>16</xdr:col>
      <xdr:colOff>190500</xdr:colOff>
      <xdr:row>46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29" workbookViewId="0">
      <selection activeCell="C35" sqref="C35"/>
    </sheetView>
  </sheetViews>
  <sheetFormatPr baseColWidth="10" defaultRowHeight="15" x14ac:dyDescent="0"/>
  <cols>
    <col min="3" max="3" width="69.6640625" customWidth="1"/>
  </cols>
  <sheetData>
    <row r="1" spans="1:3">
      <c r="A1" t="s">
        <v>192</v>
      </c>
      <c r="B1" t="s">
        <v>193</v>
      </c>
      <c r="C1" t="s">
        <v>194</v>
      </c>
    </row>
    <row r="2" spans="1:3">
      <c r="A2" t="s">
        <v>189</v>
      </c>
      <c r="B2" t="s">
        <v>0</v>
      </c>
      <c r="C2" t="s">
        <v>1</v>
      </c>
    </row>
    <row r="3" spans="1:3">
      <c r="A3" t="s">
        <v>189</v>
      </c>
      <c r="B3" t="s">
        <v>2</v>
      </c>
      <c r="C3" t="s">
        <v>3</v>
      </c>
    </row>
    <row r="4" spans="1:3">
      <c r="A4" t="s">
        <v>189</v>
      </c>
      <c r="B4" t="s">
        <v>4</v>
      </c>
      <c r="C4" t="s">
        <v>5</v>
      </c>
    </row>
    <row r="5" spans="1:3">
      <c r="A5" t="s">
        <v>189</v>
      </c>
      <c r="B5" t="s">
        <v>6</v>
      </c>
      <c r="C5" t="s">
        <v>7</v>
      </c>
    </row>
    <row r="6" spans="1:3">
      <c r="A6" t="s">
        <v>189</v>
      </c>
      <c r="B6" t="s">
        <v>8</v>
      </c>
      <c r="C6" t="s">
        <v>9</v>
      </c>
    </row>
    <row r="7" spans="1:3">
      <c r="A7" t="s">
        <v>189</v>
      </c>
      <c r="B7" t="s">
        <v>10</v>
      </c>
      <c r="C7" t="s">
        <v>11</v>
      </c>
    </row>
    <row r="8" spans="1:3">
      <c r="A8" t="s">
        <v>189</v>
      </c>
      <c r="B8" t="s">
        <v>12</v>
      </c>
      <c r="C8" t="s">
        <v>13</v>
      </c>
    </row>
    <row r="9" spans="1:3">
      <c r="A9" t="s">
        <v>189</v>
      </c>
      <c r="B9" t="s">
        <v>14</v>
      </c>
      <c r="C9" t="s">
        <v>15</v>
      </c>
    </row>
    <row r="10" spans="1:3">
      <c r="A10" t="s">
        <v>189</v>
      </c>
      <c r="B10" t="s">
        <v>16</v>
      </c>
      <c r="C10" t="s">
        <v>17</v>
      </c>
    </row>
    <row r="11" spans="1:3">
      <c r="A11" t="s">
        <v>189</v>
      </c>
      <c r="B11" t="s">
        <v>18</v>
      </c>
      <c r="C11" t="s">
        <v>19</v>
      </c>
    </row>
    <row r="12" spans="1:3">
      <c r="A12" t="s">
        <v>189</v>
      </c>
      <c r="B12" t="s">
        <v>20</v>
      </c>
      <c r="C12" t="s">
        <v>21</v>
      </c>
    </row>
    <row r="13" spans="1:3">
      <c r="A13" t="s">
        <v>189</v>
      </c>
      <c r="B13" t="s">
        <v>22</v>
      </c>
      <c r="C13" t="s">
        <v>23</v>
      </c>
    </row>
    <row r="14" spans="1:3">
      <c r="A14" t="s">
        <v>189</v>
      </c>
      <c r="B14" t="s">
        <v>24</v>
      </c>
      <c r="C14" t="s">
        <v>25</v>
      </c>
    </row>
    <row r="15" spans="1:3">
      <c r="A15" t="s">
        <v>189</v>
      </c>
      <c r="B15" t="s">
        <v>26</v>
      </c>
      <c r="C15" t="s">
        <v>27</v>
      </c>
    </row>
    <row r="16" spans="1:3">
      <c r="A16" t="s">
        <v>189</v>
      </c>
      <c r="B16" t="s">
        <v>28</v>
      </c>
      <c r="C16" t="s">
        <v>29</v>
      </c>
    </row>
    <row r="17" spans="1:3">
      <c r="A17" t="s">
        <v>189</v>
      </c>
      <c r="B17" t="s">
        <v>30</v>
      </c>
      <c r="C17" t="s">
        <v>31</v>
      </c>
    </row>
    <row r="18" spans="1:3">
      <c r="A18" t="s">
        <v>189</v>
      </c>
      <c r="B18" t="s">
        <v>32</v>
      </c>
      <c r="C18" t="s">
        <v>33</v>
      </c>
    </row>
    <row r="19" spans="1:3">
      <c r="A19" t="s">
        <v>189</v>
      </c>
      <c r="B19" t="s">
        <v>34</v>
      </c>
      <c r="C19" t="s">
        <v>35</v>
      </c>
    </row>
    <row r="20" spans="1:3">
      <c r="A20" t="s">
        <v>189</v>
      </c>
      <c r="B20" t="s">
        <v>36</v>
      </c>
      <c r="C20" t="s">
        <v>37</v>
      </c>
    </row>
    <row r="21" spans="1:3">
      <c r="A21" t="s">
        <v>189</v>
      </c>
      <c r="B21" t="s">
        <v>38</v>
      </c>
      <c r="C21" t="s">
        <v>39</v>
      </c>
    </row>
    <row r="22" spans="1:3">
      <c r="A22" t="s">
        <v>189</v>
      </c>
      <c r="B22" t="s">
        <v>195</v>
      </c>
      <c r="C22" t="s">
        <v>196</v>
      </c>
    </row>
    <row r="23" spans="1:3">
      <c r="A23" t="s">
        <v>188</v>
      </c>
      <c r="B23" t="s">
        <v>40</v>
      </c>
      <c r="C23" t="s">
        <v>41</v>
      </c>
    </row>
    <row r="24" spans="1:3">
      <c r="A24" t="s">
        <v>188</v>
      </c>
      <c r="B24" t="s">
        <v>42</v>
      </c>
      <c r="C24" t="s">
        <v>43</v>
      </c>
    </row>
    <row r="25" spans="1:3">
      <c r="A25" t="s">
        <v>188</v>
      </c>
      <c r="B25" t="s">
        <v>44</v>
      </c>
      <c r="C25" t="s">
        <v>45</v>
      </c>
    </row>
    <row r="26" spans="1:3">
      <c r="A26" t="s">
        <v>188</v>
      </c>
      <c r="B26" t="s">
        <v>46</v>
      </c>
      <c r="C26" t="s">
        <v>47</v>
      </c>
    </row>
    <row r="27" spans="1:3">
      <c r="A27" t="s">
        <v>188</v>
      </c>
      <c r="B27" t="s">
        <v>48</v>
      </c>
      <c r="C27" t="s">
        <v>49</v>
      </c>
    </row>
    <row r="28" spans="1:3">
      <c r="A28" t="s">
        <v>188</v>
      </c>
      <c r="B28" t="s">
        <v>50</v>
      </c>
      <c r="C28" t="s">
        <v>51</v>
      </c>
    </row>
    <row r="29" spans="1:3">
      <c r="A29" t="s">
        <v>188</v>
      </c>
      <c r="B29" t="s">
        <v>52</v>
      </c>
      <c r="C29" t="s">
        <v>53</v>
      </c>
    </row>
    <row r="30" spans="1:3">
      <c r="A30" t="s">
        <v>188</v>
      </c>
      <c r="B30" t="s">
        <v>54</v>
      </c>
      <c r="C30" t="s">
        <v>55</v>
      </c>
    </row>
    <row r="31" spans="1:3">
      <c r="A31" t="s">
        <v>188</v>
      </c>
      <c r="B31" t="s">
        <v>56</v>
      </c>
      <c r="C31" t="s">
        <v>57</v>
      </c>
    </row>
    <row r="32" spans="1:3">
      <c r="A32" t="s">
        <v>188</v>
      </c>
      <c r="B32" t="s">
        <v>58</v>
      </c>
      <c r="C32" t="s">
        <v>59</v>
      </c>
    </row>
    <row r="33" spans="1:3">
      <c r="A33" t="s">
        <v>188</v>
      </c>
      <c r="B33" t="s">
        <v>60</v>
      </c>
      <c r="C33" t="s">
        <v>61</v>
      </c>
    </row>
    <row r="34" spans="1:3">
      <c r="A34" t="s">
        <v>188</v>
      </c>
      <c r="B34" t="s">
        <v>62</v>
      </c>
      <c r="C34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"/>
  <sheetViews>
    <sheetView workbookViewId="0">
      <selection activeCell="C20" sqref="B20:C21"/>
    </sheetView>
  </sheetViews>
  <sheetFormatPr baseColWidth="10" defaultRowHeight="15" x14ac:dyDescent="0"/>
  <cols>
    <col min="2" max="2" width="17.1640625" bestFit="1" customWidth="1"/>
    <col min="3" max="3" width="56.83203125" bestFit="1" customWidth="1"/>
  </cols>
  <sheetData>
    <row r="2" spans="1:3">
      <c r="A2" t="s">
        <v>192</v>
      </c>
      <c r="B2" t="s">
        <v>193</v>
      </c>
      <c r="C2" t="s">
        <v>194</v>
      </c>
    </row>
    <row r="3" spans="1:3">
      <c r="A3" t="s">
        <v>189</v>
      </c>
      <c r="B3" t="s">
        <v>28</v>
      </c>
      <c r="C3" t="s">
        <v>29</v>
      </c>
    </row>
    <row r="4" spans="1:3">
      <c r="A4" t="s">
        <v>189</v>
      </c>
      <c r="B4" t="s">
        <v>32</v>
      </c>
      <c r="C4" t="s">
        <v>33</v>
      </c>
    </row>
    <row r="5" spans="1:3">
      <c r="A5" t="s">
        <v>189</v>
      </c>
      <c r="B5" t="s">
        <v>26</v>
      </c>
      <c r="C5" t="s">
        <v>64</v>
      </c>
    </row>
    <row r="6" spans="1:3">
      <c r="A6" t="s">
        <v>189</v>
      </c>
      <c r="B6" t="s">
        <v>8</v>
      </c>
      <c r="C6" t="s">
        <v>65</v>
      </c>
    </row>
    <row r="7" spans="1:3">
      <c r="A7" t="s">
        <v>189</v>
      </c>
      <c r="B7" t="s">
        <v>2</v>
      </c>
      <c r="C7" t="s">
        <v>66</v>
      </c>
    </row>
    <row r="8" spans="1:3">
      <c r="A8" t="s">
        <v>189</v>
      </c>
      <c r="B8" t="s">
        <v>0</v>
      </c>
      <c r="C8" t="s">
        <v>67</v>
      </c>
    </row>
    <row r="9" spans="1:3">
      <c r="A9" t="s">
        <v>189</v>
      </c>
      <c r="B9" t="s">
        <v>68</v>
      </c>
      <c r="C9" t="s">
        <v>69</v>
      </c>
    </row>
    <row r="10" spans="1:3">
      <c r="A10" t="s">
        <v>189</v>
      </c>
      <c r="B10" t="s">
        <v>70</v>
      </c>
      <c r="C10" t="s">
        <v>71</v>
      </c>
    </row>
    <row r="11" spans="1:3">
      <c r="A11" t="s">
        <v>189</v>
      </c>
      <c r="B11" t="s">
        <v>72</v>
      </c>
      <c r="C11" t="s">
        <v>73</v>
      </c>
    </row>
    <row r="12" spans="1:3">
      <c r="A12" t="s">
        <v>189</v>
      </c>
      <c r="B12" t="s">
        <v>38</v>
      </c>
      <c r="C12" t="s">
        <v>74</v>
      </c>
    </row>
    <row r="13" spans="1:3">
      <c r="A13" t="s">
        <v>189</v>
      </c>
      <c r="B13" t="s">
        <v>75</v>
      </c>
      <c r="C13" t="s">
        <v>76</v>
      </c>
    </row>
    <row r="14" spans="1:3">
      <c r="A14" t="s">
        <v>189</v>
      </c>
      <c r="B14" t="s">
        <v>77</v>
      </c>
      <c r="C14" t="s">
        <v>78</v>
      </c>
    </row>
    <row r="15" spans="1:3">
      <c r="A15" t="s">
        <v>189</v>
      </c>
      <c r="B15" t="s">
        <v>79</v>
      </c>
      <c r="C15" t="s">
        <v>80</v>
      </c>
    </row>
    <row r="16" spans="1:3">
      <c r="A16" t="s">
        <v>189</v>
      </c>
      <c r="B16" t="s">
        <v>81</v>
      </c>
      <c r="C16" t="s">
        <v>82</v>
      </c>
    </row>
    <row r="17" spans="1:3">
      <c r="A17" t="s">
        <v>189</v>
      </c>
      <c r="B17" t="s">
        <v>83</v>
      </c>
      <c r="C17" t="s">
        <v>84</v>
      </c>
    </row>
    <row r="18" spans="1:3">
      <c r="A18" t="s">
        <v>189</v>
      </c>
      <c r="B18" t="s">
        <v>85</v>
      </c>
      <c r="C18" t="s">
        <v>86</v>
      </c>
    </row>
    <row r="19" spans="1:3">
      <c r="A19" t="s">
        <v>189</v>
      </c>
      <c r="B19" t="s">
        <v>87</v>
      </c>
      <c r="C19" t="s">
        <v>88</v>
      </c>
    </row>
    <row r="20" spans="1:3">
      <c r="A20" t="s">
        <v>188</v>
      </c>
      <c r="B20" t="s">
        <v>89</v>
      </c>
      <c r="C20" t="s">
        <v>90</v>
      </c>
    </row>
    <row r="21" spans="1:3">
      <c r="A21" t="s">
        <v>188</v>
      </c>
      <c r="B21" t="s">
        <v>16</v>
      </c>
      <c r="C21" t="s">
        <v>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4"/>
  <sheetViews>
    <sheetView workbookViewId="0">
      <selection activeCell="D42" sqref="D42"/>
    </sheetView>
  </sheetViews>
  <sheetFormatPr baseColWidth="10" defaultRowHeight="15" x14ac:dyDescent="0"/>
  <cols>
    <col min="3" max="3" width="18.6640625" bestFit="1" customWidth="1"/>
    <col min="4" max="4" width="90.33203125" bestFit="1" customWidth="1"/>
  </cols>
  <sheetData>
    <row r="1" spans="2:4">
      <c r="B1" t="s">
        <v>186</v>
      </c>
      <c r="C1" t="s">
        <v>190</v>
      </c>
      <c r="D1" t="s">
        <v>191</v>
      </c>
    </row>
    <row r="2" spans="2:4">
      <c r="B2" t="s">
        <v>189</v>
      </c>
      <c r="C2" t="s">
        <v>92</v>
      </c>
      <c r="D2" t="s">
        <v>93</v>
      </c>
    </row>
    <row r="3" spans="2:4">
      <c r="B3" t="s">
        <v>189</v>
      </c>
      <c r="C3" t="s">
        <v>94</v>
      </c>
      <c r="D3" t="s">
        <v>179</v>
      </c>
    </row>
    <row r="4" spans="2:4">
      <c r="B4" t="s">
        <v>189</v>
      </c>
      <c r="C4" t="s">
        <v>95</v>
      </c>
      <c r="D4" t="s">
        <v>96</v>
      </c>
    </row>
    <row r="5" spans="2:4">
      <c r="B5" t="s">
        <v>189</v>
      </c>
      <c r="C5" t="s">
        <v>70</v>
      </c>
      <c r="D5" t="s">
        <v>97</v>
      </c>
    </row>
    <row r="6" spans="2:4">
      <c r="B6" t="s">
        <v>189</v>
      </c>
      <c r="C6" t="s">
        <v>12</v>
      </c>
      <c r="D6" t="s">
        <v>98</v>
      </c>
    </row>
    <row r="7" spans="2:4">
      <c r="B7" t="s">
        <v>189</v>
      </c>
      <c r="C7" t="s">
        <v>99</v>
      </c>
      <c r="D7" t="s">
        <v>100</v>
      </c>
    </row>
    <row r="8" spans="2:4">
      <c r="B8" t="s">
        <v>189</v>
      </c>
      <c r="C8" t="s">
        <v>101</v>
      </c>
      <c r="D8" t="s">
        <v>102</v>
      </c>
    </row>
    <row r="9" spans="2:4">
      <c r="B9" t="s">
        <v>189</v>
      </c>
      <c r="C9" t="s">
        <v>103</v>
      </c>
      <c r="D9" t="s">
        <v>104</v>
      </c>
    </row>
    <row r="10" spans="2:4">
      <c r="B10" t="s">
        <v>189</v>
      </c>
      <c r="C10" t="s">
        <v>32</v>
      </c>
      <c r="D10" t="s">
        <v>33</v>
      </c>
    </row>
    <row r="11" spans="2:4">
      <c r="B11" t="s">
        <v>189</v>
      </c>
      <c r="C11" t="s">
        <v>105</v>
      </c>
      <c r="D11" t="s">
        <v>106</v>
      </c>
    </row>
    <row r="12" spans="2:4">
      <c r="B12" t="s">
        <v>189</v>
      </c>
      <c r="C12" t="s">
        <v>107</v>
      </c>
      <c r="D12" t="s">
        <v>108</v>
      </c>
    </row>
    <row r="13" spans="2:4">
      <c r="B13" t="s">
        <v>189</v>
      </c>
      <c r="C13" t="s">
        <v>109</v>
      </c>
      <c r="D13" t="s">
        <v>110</v>
      </c>
    </row>
    <row r="14" spans="2:4">
      <c r="B14" t="s">
        <v>189</v>
      </c>
      <c r="C14" t="s">
        <v>111</v>
      </c>
      <c r="D14" t="s">
        <v>112</v>
      </c>
    </row>
    <row r="15" spans="2:4">
      <c r="B15" t="s">
        <v>189</v>
      </c>
      <c r="C15" t="s">
        <v>113</v>
      </c>
      <c r="D15" t="s">
        <v>114</v>
      </c>
    </row>
    <row r="16" spans="2:4">
      <c r="B16" t="s">
        <v>189</v>
      </c>
      <c r="C16" t="s">
        <v>115</v>
      </c>
      <c r="D16" t="s">
        <v>116</v>
      </c>
    </row>
    <row r="17" spans="2:4">
      <c r="B17" t="s">
        <v>189</v>
      </c>
      <c r="C17" t="s">
        <v>38</v>
      </c>
      <c r="D17" t="s">
        <v>117</v>
      </c>
    </row>
    <row r="18" spans="2:4">
      <c r="B18" t="s">
        <v>189</v>
      </c>
      <c r="C18" t="s">
        <v>75</v>
      </c>
      <c r="D18" t="s">
        <v>118</v>
      </c>
    </row>
    <row r="19" spans="2:4">
      <c r="B19" t="s">
        <v>189</v>
      </c>
      <c r="C19" t="s">
        <v>28</v>
      </c>
      <c r="D19" t="s">
        <v>29</v>
      </c>
    </row>
    <row r="20" spans="2:4">
      <c r="B20" t="s">
        <v>189</v>
      </c>
      <c r="C20" t="s">
        <v>119</v>
      </c>
      <c r="D20" t="s">
        <v>180</v>
      </c>
    </row>
    <row r="21" spans="2:4">
      <c r="B21" t="s">
        <v>189</v>
      </c>
      <c r="C21" t="s">
        <v>120</v>
      </c>
      <c r="D21" t="s">
        <v>121</v>
      </c>
    </row>
    <row r="22" spans="2:4">
      <c r="B22" t="s">
        <v>188</v>
      </c>
      <c r="C22" t="s">
        <v>164</v>
      </c>
      <c r="D22" t="s">
        <v>165</v>
      </c>
    </row>
    <row r="23" spans="2:4">
      <c r="B23" t="s">
        <v>188</v>
      </c>
      <c r="C23" t="s">
        <v>166</v>
      </c>
      <c r="D23" t="s">
        <v>187</v>
      </c>
    </row>
    <row r="24" spans="2:4">
      <c r="B24" t="s">
        <v>188</v>
      </c>
      <c r="C24" t="s">
        <v>56</v>
      </c>
      <c r="D24" t="s">
        <v>167</v>
      </c>
    </row>
    <row r="25" spans="2:4">
      <c r="B25" t="s">
        <v>188</v>
      </c>
      <c r="C25" t="s">
        <v>16</v>
      </c>
      <c r="D25" t="s">
        <v>168</v>
      </c>
    </row>
    <row r="26" spans="2:4">
      <c r="B26" t="s">
        <v>188</v>
      </c>
      <c r="C26" t="s">
        <v>169</v>
      </c>
      <c r="D26" t="s">
        <v>170</v>
      </c>
    </row>
    <row r="27" spans="2:4">
      <c r="B27" t="s">
        <v>188</v>
      </c>
      <c r="C27" t="s">
        <v>44</v>
      </c>
      <c r="D27" t="s">
        <v>171</v>
      </c>
    </row>
    <row r="28" spans="2:4">
      <c r="B28" t="s">
        <v>188</v>
      </c>
      <c r="C28" t="s">
        <v>172</v>
      </c>
      <c r="D28" t="s">
        <v>173</v>
      </c>
    </row>
    <row r="29" spans="2:4">
      <c r="B29" t="s">
        <v>188</v>
      </c>
      <c r="C29" t="s">
        <v>174</v>
      </c>
      <c r="D29" t="s">
        <v>175</v>
      </c>
    </row>
    <row r="30" spans="2:4">
      <c r="B30" t="s">
        <v>188</v>
      </c>
      <c r="C30" t="s">
        <v>176</v>
      </c>
      <c r="D30" t="s">
        <v>177</v>
      </c>
    </row>
    <row r="31" spans="2:4">
      <c r="B31" t="s">
        <v>188</v>
      </c>
      <c r="C31" t="s">
        <v>40</v>
      </c>
      <c r="D31" t="s">
        <v>178</v>
      </c>
    </row>
    <row r="32" spans="2:4">
      <c r="B32" t="s">
        <v>185</v>
      </c>
      <c r="C32" t="s">
        <v>122</v>
      </c>
      <c r="D32" t="s">
        <v>123</v>
      </c>
    </row>
    <row r="33" spans="2:4">
      <c r="B33" t="s">
        <v>185</v>
      </c>
      <c r="C33" t="s">
        <v>124</v>
      </c>
      <c r="D33" t="s">
        <v>125</v>
      </c>
    </row>
    <row r="34" spans="2:4">
      <c r="B34" t="s">
        <v>185</v>
      </c>
      <c r="C34" t="s">
        <v>126</v>
      </c>
      <c r="D34" t="s">
        <v>127</v>
      </c>
    </row>
    <row r="35" spans="2:4">
      <c r="B35" t="s">
        <v>185</v>
      </c>
      <c r="C35" t="s">
        <v>128</v>
      </c>
      <c r="D35" t="s">
        <v>129</v>
      </c>
    </row>
    <row r="36" spans="2:4">
      <c r="B36" t="s">
        <v>185</v>
      </c>
      <c r="C36" t="s">
        <v>130</v>
      </c>
      <c r="D36" t="s">
        <v>181</v>
      </c>
    </row>
    <row r="37" spans="2:4">
      <c r="B37" t="s">
        <v>185</v>
      </c>
      <c r="C37" t="s">
        <v>131</v>
      </c>
      <c r="D37" t="s">
        <v>132</v>
      </c>
    </row>
    <row r="38" spans="2:4">
      <c r="B38" t="s">
        <v>185</v>
      </c>
      <c r="C38" t="s">
        <v>133</v>
      </c>
      <c r="D38" t="s">
        <v>182</v>
      </c>
    </row>
    <row r="39" spans="2:4">
      <c r="B39" t="s">
        <v>185</v>
      </c>
      <c r="C39" t="s">
        <v>134</v>
      </c>
      <c r="D39" t="s">
        <v>135</v>
      </c>
    </row>
    <row r="40" spans="2:4">
      <c r="B40" t="s">
        <v>185</v>
      </c>
      <c r="C40" t="s">
        <v>136</v>
      </c>
      <c r="D40" t="s">
        <v>137</v>
      </c>
    </row>
    <row r="41" spans="2:4">
      <c r="B41" t="s">
        <v>185</v>
      </c>
      <c r="C41" t="s">
        <v>138</v>
      </c>
      <c r="D41" t="s">
        <v>139</v>
      </c>
    </row>
    <row r="42" spans="2:4">
      <c r="B42" t="s">
        <v>185</v>
      </c>
      <c r="C42" t="s">
        <v>140</v>
      </c>
      <c r="D42" t="s">
        <v>141</v>
      </c>
    </row>
    <row r="43" spans="2:4">
      <c r="B43" t="s">
        <v>185</v>
      </c>
      <c r="C43" t="s">
        <v>142</v>
      </c>
      <c r="D43" t="s">
        <v>143</v>
      </c>
    </row>
    <row r="44" spans="2:4">
      <c r="B44" t="s">
        <v>185</v>
      </c>
      <c r="C44" t="s">
        <v>144</v>
      </c>
      <c r="D44" t="s">
        <v>145</v>
      </c>
    </row>
    <row r="45" spans="2:4">
      <c r="B45" t="s">
        <v>185</v>
      </c>
      <c r="C45" t="s">
        <v>146</v>
      </c>
      <c r="D45" t="s">
        <v>147</v>
      </c>
    </row>
    <row r="46" spans="2:4">
      <c r="B46" t="s">
        <v>185</v>
      </c>
      <c r="C46" t="s">
        <v>148</v>
      </c>
      <c r="D46" t="s">
        <v>183</v>
      </c>
    </row>
    <row r="47" spans="2:4">
      <c r="B47" t="s">
        <v>185</v>
      </c>
      <c r="C47" t="s">
        <v>149</v>
      </c>
      <c r="D47" t="s">
        <v>150</v>
      </c>
    </row>
    <row r="48" spans="2:4">
      <c r="B48" t="s">
        <v>185</v>
      </c>
      <c r="C48" t="s">
        <v>151</v>
      </c>
      <c r="D48" t="s">
        <v>152</v>
      </c>
    </row>
    <row r="49" spans="2:4">
      <c r="B49" t="s">
        <v>185</v>
      </c>
      <c r="C49" t="s">
        <v>153</v>
      </c>
      <c r="D49" t="s">
        <v>154</v>
      </c>
    </row>
    <row r="50" spans="2:4">
      <c r="B50" t="s">
        <v>185</v>
      </c>
      <c r="C50" t="s">
        <v>155</v>
      </c>
      <c r="D50" t="s">
        <v>156</v>
      </c>
    </row>
    <row r="51" spans="2:4">
      <c r="B51" t="s">
        <v>185</v>
      </c>
      <c r="C51" t="s">
        <v>157</v>
      </c>
      <c r="D51" t="s">
        <v>158</v>
      </c>
    </row>
    <row r="52" spans="2:4">
      <c r="B52" t="s">
        <v>185</v>
      </c>
      <c r="C52" t="s">
        <v>159</v>
      </c>
      <c r="D52" t="s">
        <v>160</v>
      </c>
    </row>
    <row r="53" spans="2:4">
      <c r="B53" t="s">
        <v>185</v>
      </c>
      <c r="C53" t="s">
        <v>161</v>
      </c>
      <c r="D53" t="s">
        <v>162</v>
      </c>
    </row>
    <row r="54" spans="2:4">
      <c r="B54" t="s">
        <v>185</v>
      </c>
      <c r="C54" t="s">
        <v>163</v>
      </c>
      <c r="D54" t="s">
        <v>184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33"/>
  <sheetViews>
    <sheetView tabSelected="1" workbookViewId="0">
      <selection activeCell="C5" sqref="C5:E23"/>
    </sheetView>
  </sheetViews>
  <sheetFormatPr baseColWidth="10" defaultRowHeight="15" x14ac:dyDescent="0"/>
  <cols>
    <col min="2" max="2" width="18.5" bestFit="1" customWidth="1"/>
  </cols>
  <sheetData>
    <row r="4" spans="2:21">
      <c r="C4" s="5" t="s">
        <v>288</v>
      </c>
      <c r="D4" t="s">
        <v>258</v>
      </c>
      <c r="E4" t="s">
        <v>259</v>
      </c>
    </row>
    <row r="5" spans="2:21">
      <c r="B5" t="s">
        <v>270</v>
      </c>
      <c r="C5" s="11">
        <v>449.60410999999999</v>
      </c>
      <c r="D5" s="11">
        <v>1145.7990600000001</v>
      </c>
      <c r="E5" s="11">
        <v>1051.174495</v>
      </c>
    </row>
    <row r="6" spans="2:21">
      <c r="B6" t="s">
        <v>271</v>
      </c>
      <c r="C6" s="11">
        <v>529.30900999999994</v>
      </c>
      <c r="D6" s="11">
        <v>1239.5422100000001</v>
      </c>
      <c r="E6" s="11">
        <v>908.03942199999995</v>
      </c>
      <c r="J6" s="5" t="s">
        <v>299</v>
      </c>
      <c r="K6" s="8" t="s">
        <v>254</v>
      </c>
      <c r="L6" s="8" t="s">
        <v>289</v>
      </c>
      <c r="M6" s="8" t="s">
        <v>290</v>
      </c>
      <c r="N6" s="8" t="s">
        <v>291</v>
      </c>
      <c r="O6" s="8" t="s">
        <v>292</v>
      </c>
      <c r="P6" s="8" t="s">
        <v>293</v>
      </c>
      <c r="Q6" s="8" t="s">
        <v>294</v>
      </c>
      <c r="R6" s="8" t="s">
        <v>295</v>
      </c>
      <c r="S6" s="8" t="s">
        <v>296</v>
      </c>
      <c r="T6" s="8" t="s">
        <v>297</v>
      </c>
      <c r="U6" s="8" t="s">
        <v>298</v>
      </c>
    </row>
    <row r="7" spans="2:21">
      <c r="B7" t="s">
        <v>272</v>
      </c>
      <c r="C7" s="11">
        <v>122.85713</v>
      </c>
      <c r="D7" s="11">
        <v>218.8373</v>
      </c>
      <c r="E7" s="11">
        <v>271.82045900000003</v>
      </c>
      <c r="J7" s="5" t="s">
        <v>268</v>
      </c>
      <c r="K7" s="5">
        <v>1</v>
      </c>
      <c r="L7" s="5">
        <v>1384</v>
      </c>
      <c r="M7" s="5">
        <v>136</v>
      </c>
      <c r="N7" s="5">
        <v>0</v>
      </c>
      <c r="O7" s="5">
        <v>173</v>
      </c>
      <c r="P7" s="5">
        <v>1421</v>
      </c>
      <c r="Q7" s="9">
        <f t="shared" ref="Q7:Q9" si="0">SUM(L7+P7)/SUM(L7+M7+O7+P7)</f>
        <v>0.90077071290944122</v>
      </c>
      <c r="R7" s="9">
        <f t="shared" ref="R7:R9" si="1">M7/(L7+M7)</f>
        <v>8.9473684210526316E-2</v>
      </c>
      <c r="S7" s="5">
        <f>O7/SUM(L7+O7)</f>
        <v>0.1111111111111111</v>
      </c>
      <c r="T7" s="9">
        <f>1-R7</f>
        <v>0.91052631578947363</v>
      </c>
      <c r="U7" s="5">
        <f>1-S7</f>
        <v>0.88888888888888884</v>
      </c>
    </row>
    <row r="8" spans="2:21">
      <c r="B8" t="s">
        <v>273</v>
      </c>
      <c r="C8" s="11">
        <v>108.72526999999999</v>
      </c>
      <c r="D8" s="11">
        <v>146.44056</v>
      </c>
      <c r="E8" s="11">
        <v>105.447174</v>
      </c>
      <c r="J8" s="5" t="s">
        <v>260</v>
      </c>
      <c r="K8" s="5">
        <v>1</v>
      </c>
      <c r="L8" s="5">
        <v>1803</v>
      </c>
      <c r="M8" s="5">
        <v>213</v>
      </c>
      <c r="N8" s="5">
        <v>0</v>
      </c>
      <c r="O8" s="5">
        <v>287</v>
      </c>
      <c r="P8" s="5">
        <v>1877</v>
      </c>
      <c r="Q8" s="9">
        <f t="shared" si="0"/>
        <v>0.88038277511961727</v>
      </c>
      <c r="R8" s="9">
        <f t="shared" si="1"/>
        <v>0.1056547619047619</v>
      </c>
      <c r="S8" s="5">
        <f>O8/SUM(L8+O8)</f>
        <v>0.13732057416267943</v>
      </c>
      <c r="T8" s="9">
        <f>1-R8</f>
        <v>0.89434523809523814</v>
      </c>
      <c r="U8" s="5">
        <f>1-S8</f>
        <v>0.8626794258373206</v>
      </c>
    </row>
    <row r="9" spans="2:21">
      <c r="B9" t="s">
        <v>274</v>
      </c>
      <c r="C9" s="11">
        <v>112.92413000000001</v>
      </c>
      <c r="D9" s="11">
        <v>144.52603999999999</v>
      </c>
      <c r="E9" s="11">
        <v>99.268625999999998</v>
      </c>
      <c r="J9" s="5" t="s">
        <v>259</v>
      </c>
      <c r="K9" s="5">
        <v>1</v>
      </c>
      <c r="L9" s="5">
        <v>1317</v>
      </c>
      <c r="M9" s="5">
        <v>131</v>
      </c>
      <c r="N9" s="5">
        <v>0</v>
      </c>
      <c r="O9" s="5">
        <v>216</v>
      </c>
      <c r="P9" s="5">
        <v>1402</v>
      </c>
      <c r="Q9" s="9">
        <f t="shared" si="0"/>
        <v>0.88682322243966083</v>
      </c>
      <c r="R9" s="9">
        <f t="shared" si="1"/>
        <v>9.0469613259668513E-2</v>
      </c>
      <c r="S9" s="5">
        <f>O9/SUM(L9+O9)</f>
        <v>0.14090019569471623</v>
      </c>
      <c r="T9" s="9">
        <f>1-R9</f>
        <v>0.90953038674033149</v>
      </c>
      <c r="U9" s="5">
        <f>1-S9</f>
        <v>0.85909980430528377</v>
      </c>
    </row>
    <row r="10" spans="2:21">
      <c r="B10" t="s">
        <v>275</v>
      </c>
      <c r="C10" s="11">
        <v>95.127480000000006</v>
      </c>
      <c r="D10" s="11">
        <v>133.23260999999999</v>
      </c>
      <c r="E10" s="11">
        <v>86.687217000000004</v>
      </c>
    </row>
    <row r="11" spans="2:21">
      <c r="B11" t="s">
        <v>276</v>
      </c>
      <c r="C11" s="11">
        <v>93.777699999999996</v>
      </c>
      <c r="D11" s="11">
        <v>130.42103</v>
      </c>
      <c r="E11" s="11">
        <v>87.642632000000006</v>
      </c>
    </row>
    <row r="12" spans="2:21">
      <c r="B12" t="s">
        <v>277</v>
      </c>
      <c r="C12" s="11">
        <v>10.528090000000001</v>
      </c>
      <c r="D12" s="11">
        <v>12.568479999999999</v>
      </c>
      <c r="E12" s="11">
        <v>8.6654180000000007</v>
      </c>
    </row>
    <row r="13" spans="2:21">
      <c r="B13" t="s">
        <v>278</v>
      </c>
      <c r="C13" s="11">
        <v>12.98352</v>
      </c>
      <c r="D13" s="11">
        <v>27.458089999999999</v>
      </c>
      <c r="E13" s="11">
        <v>25.684902000000001</v>
      </c>
    </row>
    <row r="14" spans="2:21">
      <c r="B14" t="s">
        <v>279</v>
      </c>
      <c r="C14" s="11">
        <v>12.28036</v>
      </c>
      <c r="D14" s="11">
        <v>17.778770000000002</v>
      </c>
      <c r="E14" s="11">
        <v>13.563642</v>
      </c>
      <c r="J14" s="5" t="s">
        <v>299</v>
      </c>
      <c r="K14" s="5" t="s">
        <v>268</v>
      </c>
      <c r="L14" s="5" t="s">
        <v>260</v>
      </c>
      <c r="M14" s="5" t="s">
        <v>259</v>
      </c>
    </row>
    <row r="15" spans="2:21">
      <c r="B15" t="s">
        <v>280</v>
      </c>
      <c r="C15" s="11">
        <v>135.68983</v>
      </c>
      <c r="D15" s="11">
        <v>195.79732000000001</v>
      </c>
      <c r="E15" s="11">
        <v>128.14271400000001</v>
      </c>
      <c r="J15" s="8" t="s">
        <v>254</v>
      </c>
      <c r="K15" s="3">
        <v>1</v>
      </c>
      <c r="L15" s="3">
        <v>1</v>
      </c>
      <c r="M15" s="3">
        <v>1</v>
      </c>
    </row>
    <row r="16" spans="2:21">
      <c r="B16" t="s">
        <v>281</v>
      </c>
      <c r="C16" s="11">
        <v>131.32606000000001</v>
      </c>
      <c r="D16" s="11">
        <v>193.13987</v>
      </c>
      <c r="E16" s="11">
        <v>130.91719599999999</v>
      </c>
      <c r="J16" s="8" t="s">
        <v>289</v>
      </c>
      <c r="K16" s="3">
        <v>1384</v>
      </c>
      <c r="L16" s="3">
        <v>1803</v>
      </c>
      <c r="M16" s="3">
        <v>1317</v>
      </c>
    </row>
    <row r="17" spans="2:13">
      <c r="B17" t="s">
        <v>282</v>
      </c>
      <c r="C17" s="11">
        <v>47.9908</v>
      </c>
      <c r="D17" s="11">
        <v>57.562339999999999</v>
      </c>
      <c r="E17" s="11">
        <v>40.737358999999998</v>
      </c>
      <c r="J17" s="8" t="s">
        <v>290</v>
      </c>
      <c r="K17" s="3">
        <v>136</v>
      </c>
      <c r="L17" s="3">
        <v>213</v>
      </c>
      <c r="M17" s="3">
        <v>131</v>
      </c>
    </row>
    <row r="18" spans="2:13">
      <c r="B18" t="s">
        <v>283</v>
      </c>
      <c r="C18" s="11">
        <v>43.397759999999998</v>
      </c>
      <c r="D18" s="11">
        <v>56.118679999999998</v>
      </c>
      <c r="E18" s="11">
        <v>40.408118999999999</v>
      </c>
      <c r="J18" s="8" t="s">
        <v>291</v>
      </c>
      <c r="K18" s="3">
        <v>0</v>
      </c>
      <c r="L18" s="3">
        <v>0</v>
      </c>
      <c r="M18" s="3">
        <v>0</v>
      </c>
    </row>
    <row r="19" spans="2:13">
      <c r="B19" t="s">
        <v>284</v>
      </c>
      <c r="C19" s="11">
        <v>106.4315</v>
      </c>
      <c r="D19" s="11">
        <v>128.84486000000001</v>
      </c>
      <c r="E19" s="11">
        <v>79.596627999999995</v>
      </c>
      <c r="J19" s="8" t="s">
        <v>292</v>
      </c>
      <c r="K19" s="3">
        <v>173</v>
      </c>
      <c r="L19" s="3">
        <v>287</v>
      </c>
      <c r="M19" s="3">
        <v>216</v>
      </c>
    </row>
    <row r="20" spans="2:13">
      <c r="B20" t="s">
        <v>285</v>
      </c>
      <c r="C20" s="11">
        <v>132.23036999999999</v>
      </c>
      <c r="D20" s="11">
        <v>126.90754</v>
      </c>
      <c r="E20" s="11">
        <v>88.671910999999994</v>
      </c>
      <c r="J20" s="8" t="s">
        <v>293</v>
      </c>
      <c r="K20" s="3">
        <v>1421</v>
      </c>
      <c r="L20" s="3">
        <v>1877</v>
      </c>
      <c r="M20" s="3">
        <v>1402</v>
      </c>
    </row>
    <row r="21" spans="2:13">
      <c r="B21" t="s">
        <v>26</v>
      </c>
      <c r="C21" s="11">
        <v>333.15436</v>
      </c>
      <c r="D21" s="11">
        <v>382.29725999999999</v>
      </c>
      <c r="E21" s="11">
        <v>419.42135200000001</v>
      </c>
      <c r="J21" s="8" t="s">
        <v>294</v>
      </c>
      <c r="K21" s="10">
        <f>SUM(K16+K20)/SUM(K16+K17+K19+K20)</f>
        <v>0.90077071290944122</v>
      </c>
      <c r="L21" s="10">
        <f>SUM(L16+L20)/SUM(L16+L17+L19+L20)</f>
        <v>0.88038277511961727</v>
      </c>
      <c r="M21" s="10">
        <f>SUM(M16+M20)/SUM(M16+M17+M19+M20)</f>
        <v>0.88682322243966083</v>
      </c>
    </row>
    <row r="22" spans="2:13">
      <c r="B22" t="s">
        <v>286</v>
      </c>
      <c r="C22" s="11">
        <v>1089.3242600000001</v>
      </c>
      <c r="D22" s="11">
        <v>1106.1222499999999</v>
      </c>
      <c r="E22" s="11">
        <v>465.81873400000001</v>
      </c>
      <c r="J22" s="8" t="s">
        <v>295</v>
      </c>
      <c r="K22" s="10">
        <f>K17/(K16+K17)</f>
        <v>8.9473684210526316E-2</v>
      </c>
      <c r="L22" s="10">
        <f>L17/(L16+L17)</f>
        <v>0.1056547619047619</v>
      </c>
      <c r="M22" s="10">
        <f>M17/(M16+M17)</f>
        <v>9.0469613259668513E-2</v>
      </c>
    </row>
    <row r="23" spans="2:13">
      <c r="B23" t="s">
        <v>287</v>
      </c>
      <c r="C23" s="11">
        <v>1058.8878500000001</v>
      </c>
      <c r="D23" s="11">
        <v>748.19614999999999</v>
      </c>
      <c r="E23" s="11">
        <v>411.89983699999999</v>
      </c>
      <c r="J23" s="8" t="s">
        <v>296</v>
      </c>
      <c r="K23" s="10">
        <f>K19/SUM(K16+K19)</f>
        <v>0.1111111111111111</v>
      </c>
      <c r="L23" s="10">
        <f>L19/SUM(L16+L19)</f>
        <v>0.13732057416267943</v>
      </c>
      <c r="M23" s="10">
        <f>M19/SUM(M16+M19)</f>
        <v>0.14090019569471623</v>
      </c>
    </row>
    <row r="24" spans="2:13">
      <c r="J24" s="8" t="s">
        <v>297</v>
      </c>
      <c r="K24" s="10">
        <f>1-K22</f>
        <v>0.91052631578947363</v>
      </c>
      <c r="L24" s="10">
        <f>1-L22</f>
        <v>0.89434523809523814</v>
      </c>
      <c r="M24" s="10">
        <f>1-M22</f>
        <v>0.90953038674033149</v>
      </c>
    </row>
    <row r="25" spans="2:13">
      <c r="J25" s="8" t="s">
        <v>300</v>
      </c>
      <c r="K25" s="10">
        <f>1-K23</f>
        <v>0.88888888888888884</v>
      </c>
      <c r="L25" s="10">
        <f>1-L23</f>
        <v>0.8626794258373206</v>
      </c>
      <c r="M25" s="10">
        <f>1-M23</f>
        <v>0.85909980430528377</v>
      </c>
    </row>
    <row r="29" spans="2:13">
      <c r="J29" s="5" t="s">
        <v>268</v>
      </c>
      <c r="K29" s="5" t="s">
        <v>260</v>
      </c>
      <c r="L29" s="5" t="s">
        <v>259</v>
      </c>
    </row>
    <row r="30" spans="2:13">
      <c r="J30">
        <v>510865</v>
      </c>
      <c r="K30">
        <v>644814</v>
      </c>
      <c r="L30">
        <v>260055</v>
      </c>
    </row>
    <row r="31" spans="2:13">
      <c r="I31" s="3" t="s">
        <v>301</v>
      </c>
      <c r="J31" s="3">
        <f>SUM(J30+J32)</f>
        <v>519751</v>
      </c>
      <c r="K31" s="3">
        <f>SUM(K30+K32)</f>
        <v>654029</v>
      </c>
      <c r="L31" s="3">
        <f>SUM(L30+L32)</f>
        <v>276671</v>
      </c>
    </row>
    <row r="32" spans="2:13">
      <c r="I32" s="3" t="s">
        <v>163</v>
      </c>
      <c r="J32" s="3">
        <v>8886</v>
      </c>
      <c r="K32" s="3">
        <v>9215</v>
      </c>
      <c r="L32" s="3">
        <v>16616</v>
      </c>
    </row>
    <row r="33" spans="9:12">
      <c r="I33" s="5" t="s">
        <v>302</v>
      </c>
      <c r="J33" s="12">
        <f>J32/J31*100</f>
        <v>1.709664820269706</v>
      </c>
      <c r="K33" s="12">
        <f t="shared" ref="K33:L33" si="2">K32/K31*100</f>
        <v>1.4089589299557055</v>
      </c>
      <c r="L33" s="12">
        <f t="shared" si="2"/>
        <v>6.0056890675206294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62"/>
  <sheetViews>
    <sheetView workbookViewId="0">
      <selection activeCell="D4" sqref="D4"/>
    </sheetView>
  </sheetViews>
  <sheetFormatPr baseColWidth="10" defaultRowHeight="15" x14ac:dyDescent="0"/>
  <cols>
    <col min="3" max="3" width="25.1640625" bestFit="1" customWidth="1"/>
    <col min="4" max="4" width="12.6640625" bestFit="1" customWidth="1"/>
    <col min="7" max="7" width="12.6640625" bestFit="1" customWidth="1"/>
    <col min="8" max="8" width="8.6640625" customWidth="1"/>
    <col min="9" max="9" width="9" bestFit="1" customWidth="1"/>
    <col min="14" max="14" width="12.6640625" bestFit="1" customWidth="1"/>
  </cols>
  <sheetData>
    <row r="2" spans="3:19">
      <c r="D2" s="7" t="s">
        <v>257</v>
      </c>
      <c r="E2" s="7"/>
      <c r="F2" s="7"/>
      <c r="G2" s="7" t="s">
        <v>258</v>
      </c>
      <c r="H2" s="7"/>
      <c r="I2" s="7"/>
      <c r="J2" s="7" t="s">
        <v>261</v>
      </c>
      <c r="K2" s="7"/>
      <c r="L2" s="7"/>
    </row>
    <row r="3" spans="3:19">
      <c r="C3" s="1"/>
      <c r="D3" s="1" t="s">
        <v>256</v>
      </c>
      <c r="E3" s="1" t="s">
        <v>255</v>
      </c>
      <c r="F3" s="1" t="s">
        <v>254</v>
      </c>
      <c r="G3" s="1" t="s">
        <v>256</v>
      </c>
      <c r="H3" s="1" t="s">
        <v>255</v>
      </c>
      <c r="I3" s="1" t="s">
        <v>254</v>
      </c>
      <c r="J3" s="1" t="s">
        <v>256</v>
      </c>
      <c r="K3" s="1" t="s">
        <v>255</v>
      </c>
      <c r="L3" s="1" t="s">
        <v>254</v>
      </c>
      <c r="M3" s="2" t="s">
        <v>269</v>
      </c>
    </row>
    <row r="4" spans="3:19">
      <c r="C4" s="1" t="s">
        <v>197</v>
      </c>
      <c r="D4" s="3">
        <v>40</v>
      </c>
      <c r="E4" s="3">
        <v>15</v>
      </c>
      <c r="F4" s="3">
        <f>D4-E4</f>
        <v>25</v>
      </c>
      <c r="G4" s="3">
        <v>29</v>
      </c>
      <c r="H4" s="3">
        <v>9</v>
      </c>
      <c r="I4" s="3">
        <f>G4-H4</f>
        <v>20</v>
      </c>
      <c r="J4">
        <v>40</v>
      </c>
      <c r="K4">
        <v>24</v>
      </c>
      <c r="L4" s="3">
        <f>J4-K4</f>
        <v>16</v>
      </c>
      <c r="M4">
        <v>13</v>
      </c>
      <c r="N4">
        <f>M4/L4</f>
        <v>0.8125</v>
      </c>
      <c r="P4" s="1" t="s">
        <v>256</v>
      </c>
      <c r="Q4" s="1" t="s">
        <v>255</v>
      </c>
      <c r="R4" s="1" t="s">
        <v>254</v>
      </c>
      <c r="S4" s="1" t="s">
        <v>262</v>
      </c>
    </row>
    <row r="5" spans="3:19">
      <c r="C5" s="1" t="s">
        <v>198</v>
      </c>
      <c r="D5" s="3">
        <v>148</v>
      </c>
      <c r="E5" s="3">
        <v>44</v>
      </c>
      <c r="F5" s="3">
        <f t="shared" ref="F5:F60" si="0">D5-E5</f>
        <v>104</v>
      </c>
      <c r="G5" s="3">
        <v>123</v>
      </c>
      <c r="H5" s="3">
        <v>26</v>
      </c>
      <c r="I5" s="3">
        <f t="shared" ref="I5:I60" si="1">G5-H5</f>
        <v>97</v>
      </c>
      <c r="J5">
        <v>75</v>
      </c>
      <c r="K5">
        <v>40</v>
      </c>
      <c r="L5" s="3">
        <f t="shared" ref="L5:L60" si="2">J5-K5</f>
        <v>35</v>
      </c>
      <c r="M5">
        <v>26</v>
      </c>
      <c r="N5">
        <f t="shared" ref="N5:N12" si="3">M5/L5</f>
        <v>0.74285714285714288</v>
      </c>
      <c r="O5" t="s">
        <v>259</v>
      </c>
      <c r="P5" s="3">
        <v>12528</v>
      </c>
      <c r="Q5" s="3">
        <v>1919</v>
      </c>
      <c r="R5" s="3">
        <v>10609</v>
      </c>
      <c r="S5" s="3">
        <f>Q5/P5*100</f>
        <v>15.317688378033207</v>
      </c>
    </row>
    <row r="6" spans="3:19">
      <c r="C6" s="1" t="s">
        <v>199</v>
      </c>
      <c r="D6" s="3">
        <v>154</v>
      </c>
      <c r="E6" s="3">
        <v>49</v>
      </c>
      <c r="F6" s="3">
        <f t="shared" si="0"/>
        <v>105</v>
      </c>
      <c r="G6" s="3">
        <v>123</v>
      </c>
      <c r="H6" s="3">
        <v>17</v>
      </c>
      <c r="I6" s="3">
        <f t="shared" si="1"/>
        <v>106</v>
      </c>
      <c r="J6">
        <v>54</v>
      </c>
      <c r="K6">
        <v>34</v>
      </c>
      <c r="L6" s="3">
        <f t="shared" si="2"/>
        <v>20</v>
      </c>
      <c r="M6">
        <v>17</v>
      </c>
      <c r="N6">
        <f t="shared" si="3"/>
        <v>0.85</v>
      </c>
      <c r="O6" t="s">
        <v>260</v>
      </c>
      <c r="P6" s="3">
        <v>10288</v>
      </c>
      <c r="Q6" s="3">
        <v>850</v>
      </c>
      <c r="R6" s="3">
        <v>9438</v>
      </c>
      <c r="S6" s="3">
        <f>Q6/P6*100</f>
        <v>8.2620528771384141</v>
      </c>
    </row>
    <row r="7" spans="3:19">
      <c r="C7" s="1" t="s">
        <v>200</v>
      </c>
      <c r="D7" s="3">
        <v>332</v>
      </c>
      <c r="E7" s="3">
        <v>28</v>
      </c>
      <c r="F7" s="3">
        <f t="shared" si="0"/>
        <v>304</v>
      </c>
      <c r="G7" s="3">
        <v>285</v>
      </c>
      <c r="H7" s="3">
        <v>13</v>
      </c>
      <c r="I7" s="3">
        <f t="shared" si="1"/>
        <v>272</v>
      </c>
      <c r="J7">
        <v>183</v>
      </c>
      <c r="K7">
        <v>28</v>
      </c>
      <c r="L7" s="3">
        <f t="shared" si="2"/>
        <v>155</v>
      </c>
      <c r="M7">
        <v>138</v>
      </c>
      <c r="N7">
        <f t="shared" si="3"/>
        <v>0.89032258064516134</v>
      </c>
      <c r="O7" t="s">
        <v>261</v>
      </c>
      <c r="P7" s="3">
        <v>6451</v>
      </c>
      <c r="Q7" s="3">
        <v>2292</v>
      </c>
      <c r="R7" s="3">
        <v>4159</v>
      </c>
      <c r="S7" s="3">
        <f>Q7/P7*100</f>
        <v>35.529375290652609</v>
      </c>
    </row>
    <row r="8" spans="3:19">
      <c r="C8" s="1" t="s">
        <v>201</v>
      </c>
      <c r="D8" s="3">
        <v>314</v>
      </c>
      <c r="E8" s="3">
        <v>20</v>
      </c>
      <c r="F8" s="3">
        <f t="shared" si="0"/>
        <v>294</v>
      </c>
      <c r="G8" s="3">
        <v>269</v>
      </c>
      <c r="H8" s="3">
        <v>14</v>
      </c>
      <c r="I8" s="3">
        <f t="shared" si="1"/>
        <v>255</v>
      </c>
      <c r="J8">
        <v>207</v>
      </c>
      <c r="K8">
        <v>37</v>
      </c>
      <c r="L8" s="3">
        <f t="shared" si="2"/>
        <v>170</v>
      </c>
      <c r="M8">
        <v>156</v>
      </c>
      <c r="N8">
        <f t="shared" si="3"/>
        <v>0.91764705882352937</v>
      </c>
    </row>
    <row r="9" spans="3:19">
      <c r="C9" s="1" t="s">
        <v>202</v>
      </c>
      <c r="D9" s="3">
        <v>146</v>
      </c>
      <c r="E9" s="3">
        <v>27</v>
      </c>
      <c r="F9" s="3">
        <f t="shared" si="0"/>
        <v>119</v>
      </c>
      <c r="G9" s="3">
        <v>162</v>
      </c>
      <c r="H9" s="3">
        <v>14</v>
      </c>
      <c r="I9" s="3">
        <f t="shared" si="1"/>
        <v>148</v>
      </c>
      <c r="J9">
        <v>61</v>
      </c>
      <c r="K9">
        <v>42</v>
      </c>
      <c r="L9" s="3">
        <f t="shared" si="2"/>
        <v>19</v>
      </c>
      <c r="M9">
        <v>14</v>
      </c>
      <c r="N9">
        <f t="shared" si="3"/>
        <v>0.73684210526315785</v>
      </c>
    </row>
    <row r="10" spans="3:19">
      <c r="C10" s="1" t="s">
        <v>203</v>
      </c>
      <c r="D10" s="3">
        <v>168</v>
      </c>
      <c r="E10" s="3">
        <v>25</v>
      </c>
      <c r="F10" s="3">
        <f t="shared" si="0"/>
        <v>143</v>
      </c>
      <c r="G10" s="3">
        <v>150</v>
      </c>
      <c r="H10" s="3">
        <v>11</v>
      </c>
      <c r="I10" s="3">
        <f t="shared" si="1"/>
        <v>139</v>
      </c>
      <c r="J10">
        <v>73</v>
      </c>
      <c r="K10">
        <v>29</v>
      </c>
      <c r="L10" s="3">
        <f t="shared" si="2"/>
        <v>44</v>
      </c>
      <c r="M10">
        <v>42</v>
      </c>
      <c r="N10">
        <f t="shared" si="3"/>
        <v>0.95454545454545459</v>
      </c>
    </row>
    <row r="11" spans="3:19">
      <c r="C11" s="1" t="s">
        <v>204</v>
      </c>
      <c r="D11" s="3">
        <v>406</v>
      </c>
      <c r="E11" s="3">
        <v>46</v>
      </c>
      <c r="F11" s="3">
        <f t="shared" si="0"/>
        <v>360</v>
      </c>
      <c r="G11" s="3">
        <v>282</v>
      </c>
      <c r="H11" s="3">
        <v>17</v>
      </c>
      <c r="I11" s="3">
        <f t="shared" si="1"/>
        <v>265</v>
      </c>
      <c r="J11">
        <v>216</v>
      </c>
      <c r="K11">
        <v>47</v>
      </c>
      <c r="L11" s="3">
        <f t="shared" si="2"/>
        <v>169</v>
      </c>
      <c r="M11">
        <v>165</v>
      </c>
      <c r="N11">
        <f t="shared" si="3"/>
        <v>0.97633136094674555</v>
      </c>
    </row>
    <row r="12" spans="3:19">
      <c r="C12" s="1" t="s">
        <v>205</v>
      </c>
      <c r="D12" s="3">
        <v>234</v>
      </c>
      <c r="E12" s="3">
        <v>53</v>
      </c>
      <c r="F12" s="3">
        <f t="shared" si="0"/>
        <v>181</v>
      </c>
      <c r="G12" s="3">
        <v>151</v>
      </c>
      <c r="H12" s="3">
        <v>15</v>
      </c>
      <c r="I12" s="3">
        <f t="shared" si="1"/>
        <v>136</v>
      </c>
      <c r="J12">
        <v>120</v>
      </c>
      <c r="K12">
        <v>50</v>
      </c>
      <c r="L12" s="3">
        <f t="shared" si="2"/>
        <v>70</v>
      </c>
      <c r="M12">
        <v>65</v>
      </c>
      <c r="N12">
        <f t="shared" si="3"/>
        <v>0.9285714285714286</v>
      </c>
    </row>
    <row r="13" spans="3:19">
      <c r="C13" s="1" t="s">
        <v>206</v>
      </c>
      <c r="D13" s="3">
        <v>388</v>
      </c>
      <c r="E13" s="3">
        <v>8</v>
      </c>
      <c r="F13" s="3">
        <f t="shared" si="0"/>
        <v>380</v>
      </c>
      <c r="G13" s="3">
        <v>324</v>
      </c>
      <c r="H13" s="3">
        <v>4</v>
      </c>
      <c r="I13" s="3">
        <f t="shared" si="1"/>
        <v>320</v>
      </c>
      <c r="J13">
        <v>202</v>
      </c>
      <c r="K13">
        <v>42</v>
      </c>
      <c r="L13" s="3">
        <f t="shared" si="2"/>
        <v>160</v>
      </c>
      <c r="M13">
        <v>154</v>
      </c>
      <c r="N13">
        <f>M13/L13</f>
        <v>0.96250000000000002</v>
      </c>
    </row>
    <row r="14" spans="3:19">
      <c r="C14" s="1" t="s">
        <v>207</v>
      </c>
      <c r="D14" s="3">
        <v>480</v>
      </c>
      <c r="E14" s="3">
        <v>32</v>
      </c>
      <c r="F14" s="3">
        <f t="shared" si="0"/>
        <v>448</v>
      </c>
      <c r="G14" s="3">
        <v>388</v>
      </c>
      <c r="H14" s="3">
        <v>15</v>
      </c>
      <c r="I14" s="3">
        <f t="shared" si="1"/>
        <v>373</v>
      </c>
      <c r="J14">
        <v>201</v>
      </c>
      <c r="K14">
        <v>50</v>
      </c>
      <c r="L14" s="3">
        <f t="shared" si="2"/>
        <v>151</v>
      </c>
      <c r="M14">
        <v>144</v>
      </c>
      <c r="N14">
        <f t="shared" ref="N14:N59" si="4">M14/L14</f>
        <v>0.95364238410596025</v>
      </c>
    </row>
    <row r="15" spans="3:19">
      <c r="C15" s="1" t="s">
        <v>208</v>
      </c>
      <c r="D15" s="3">
        <v>84</v>
      </c>
      <c r="E15" s="3">
        <v>33</v>
      </c>
      <c r="F15" s="3">
        <f t="shared" si="0"/>
        <v>51</v>
      </c>
      <c r="G15" s="3">
        <v>48</v>
      </c>
      <c r="H15" s="3">
        <v>6</v>
      </c>
      <c r="I15" s="3">
        <f t="shared" si="1"/>
        <v>42</v>
      </c>
      <c r="J15">
        <v>56</v>
      </c>
      <c r="K15">
        <v>37</v>
      </c>
      <c r="L15" s="3">
        <f t="shared" si="2"/>
        <v>19</v>
      </c>
      <c r="M15">
        <v>15</v>
      </c>
      <c r="N15">
        <f t="shared" si="4"/>
        <v>0.78947368421052633</v>
      </c>
    </row>
    <row r="16" spans="3:19">
      <c r="C16" s="1" t="s">
        <v>209</v>
      </c>
      <c r="D16" s="3">
        <v>360</v>
      </c>
      <c r="E16" s="3">
        <v>87</v>
      </c>
      <c r="F16" s="3">
        <f t="shared" si="0"/>
        <v>273</v>
      </c>
      <c r="G16" s="3">
        <v>258</v>
      </c>
      <c r="H16" s="3">
        <v>19</v>
      </c>
      <c r="I16" s="3">
        <f t="shared" si="1"/>
        <v>239</v>
      </c>
      <c r="J16">
        <v>153</v>
      </c>
      <c r="K16">
        <v>54</v>
      </c>
      <c r="L16" s="3">
        <f t="shared" si="2"/>
        <v>99</v>
      </c>
      <c r="M16">
        <v>91</v>
      </c>
      <c r="N16">
        <f t="shared" si="4"/>
        <v>0.91919191919191923</v>
      </c>
    </row>
    <row r="17" spans="3:14">
      <c r="C17" s="1" t="s">
        <v>210</v>
      </c>
      <c r="D17" s="3">
        <v>146</v>
      </c>
      <c r="E17" s="3">
        <v>27</v>
      </c>
      <c r="F17" s="3">
        <f t="shared" si="0"/>
        <v>119</v>
      </c>
      <c r="G17" s="3">
        <v>126</v>
      </c>
      <c r="H17" s="3">
        <v>20</v>
      </c>
      <c r="I17" s="3">
        <f t="shared" si="1"/>
        <v>106</v>
      </c>
      <c r="J17">
        <v>62</v>
      </c>
      <c r="K17">
        <v>42</v>
      </c>
      <c r="L17" s="3">
        <f t="shared" si="2"/>
        <v>20</v>
      </c>
      <c r="M17">
        <v>20</v>
      </c>
      <c r="N17">
        <f t="shared" si="4"/>
        <v>1</v>
      </c>
    </row>
    <row r="18" spans="3:14">
      <c r="C18" s="1" t="s">
        <v>211</v>
      </c>
      <c r="D18" s="3">
        <v>164</v>
      </c>
      <c r="E18" s="3">
        <v>58</v>
      </c>
      <c r="F18" s="3">
        <f t="shared" si="0"/>
        <v>106</v>
      </c>
      <c r="G18" s="3">
        <v>120</v>
      </c>
      <c r="H18" s="3">
        <v>14</v>
      </c>
      <c r="I18" s="3">
        <f t="shared" si="1"/>
        <v>106</v>
      </c>
      <c r="J18">
        <v>58</v>
      </c>
      <c r="K18">
        <v>34</v>
      </c>
      <c r="L18" s="3">
        <f t="shared" si="2"/>
        <v>24</v>
      </c>
      <c r="M18">
        <v>23</v>
      </c>
      <c r="N18">
        <f t="shared" si="4"/>
        <v>0.95833333333333337</v>
      </c>
    </row>
    <row r="19" spans="3:14">
      <c r="C19" s="1" t="s">
        <v>212</v>
      </c>
      <c r="D19" s="3">
        <v>184</v>
      </c>
      <c r="E19" s="3">
        <v>35</v>
      </c>
      <c r="F19" s="3">
        <f t="shared" si="0"/>
        <v>149</v>
      </c>
      <c r="G19" s="3">
        <v>239</v>
      </c>
      <c r="H19" s="3">
        <v>21</v>
      </c>
      <c r="I19" s="3">
        <f t="shared" si="1"/>
        <v>218</v>
      </c>
      <c r="J19">
        <v>49</v>
      </c>
      <c r="K19">
        <v>31</v>
      </c>
      <c r="L19" s="3">
        <f t="shared" si="2"/>
        <v>18</v>
      </c>
      <c r="M19">
        <v>16</v>
      </c>
      <c r="N19">
        <f t="shared" si="4"/>
        <v>0.88888888888888884</v>
      </c>
    </row>
    <row r="20" spans="3:14">
      <c r="C20" s="1" t="s">
        <v>213</v>
      </c>
      <c r="D20" s="3">
        <v>140</v>
      </c>
      <c r="E20" s="3">
        <v>38</v>
      </c>
      <c r="F20" s="3">
        <f t="shared" si="0"/>
        <v>102</v>
      </c>
      <c r="G20" s="3">
        <v>101</v>
      </c>
      <c r="H20" s="3">
        <v>20</v>
      </c>
      <c r="I20" s="3">
        <f t="shared" si="1"/>
        <v>81</v>
      </c>
      <c r="J20">
        <v>53</v>
      </c>
      <c r="K20">
        <v>31</v>
      </c>
      <c r="L20" s="3">
        <f t="shared" si="2"/>
        <v>22</v>
      </c>
      <c r="M20">
        <v>19</v>
      </c>
      <c r="N20">
        <f t="shared" si="4"/>
        <v>0.86363636363636365</v>
      </c>
    </row>
    <row r="21" spans="3:14">
      <c r="C21" s="1" t="s">
        <v>214</v>
      </c>
      <c r="D21" s="3">
        <v>34</v>
      </c>
      <c r="E21" s="3">
        <v>12</v>
      </c>
      <c r="F21" s="3">
        <f t="shared" si="0"/>
        <v>22</v>
      </c>
      <c r="G21" s="3">
        <v>42</v>
      </c>
      <c r="H21" s="3">
        <v>14</v>
      </c>
      <c r="I21" s="3">
        <f t="shared" si="1"/>
        <v>28</v>
      </c>
      <c r="J21">
        <v>44</v>
      </c>
      <c r="K21">
        <v>29</v>
      </c>
      <c r="L21" s="3">
        <f t="shared" si="2"/>
        <v>15</v>
      </c>
      <c r="M21">
        <v>11</v>
      </c>
      <c r="N21">
        <f t="shared" si="4"/>
        <v>0.73333333333333328</v>
      </c>
    </row>
    <row r="22" spans="3:14">
      <c r="C22" s="1" t="s">
        <v>215</v>
      </c>
      <c r="D22" s="3">
        <v>140</v>
      </c>
      <c r="E22" s="3">
        <v>30</v>
      </c>
      <c r="F22" s="3">
        <f t="shared" si="0"/>
        <v>110</v>
      </c>
      <c r="G22" s="3">
        <v>178</v>
      </c>
      <c r="H22" s="3">
        <v>24</v>
      </c>
      <c r="I22" s="3">
        <f t="shared" si="1"/>
        <v>154</v>
      </c>
      <c r="J22">
        <v>79</v>
      </c>
      <c r="K22">
        <v>61</v>
      </c>
      <c r="L22" s="3">
        <f t="shared" si="2"/>
        <v>18</v>
      </c>
      <c r="M22">
        <v>16</v>
      </c>
      <c r="N22">
        <f t="shared" si="4"/>
        <v>0.88888888888888884</v>
      </c>
    </row>
    <row r="23" spans="3:14">
      <c r="C23" s="1" t="s">
        <v>216</v>
      </c>
      <c r="D23" s="3">
        <v>112</v>
      </c>
      <c r="E23" s="3">
        <v>27</v>
      </c>
      <c r="F23" s="3">
        <f t="shared" si="0"/>
        <v>85</v>
      </c>
      <c r="G23" s="3">
        <v>64</v>
      </c>
      <c r="H23" s="3">
        <v>13</v>
      </c>
      <c r="I23" s="3">
        <f t="shared" si="1"/>
        <v>51</v>
      </c>
      <c r="J23">
        <v>41</v>
      </c>
      <c r="K23">
        <v>25</v>
      </c>
      <c r="L23" s="3">
        <f t="shared" si="2"/>
        <v>16</v>
      </c>
      <c r="M23">
        <v>14</v>
      </c>
      <c r="N23">
        <f t="shared" si="4"/>
        <v>0.875</v>
      </c>
    </row>
    <row r="24" spans="3:14">
      <c r="C24" s="1" t="s">
        <v>217</v>
      </c>
      <c r="D24" s="3">
        <v>350</v>
      </c>
      <c r="E24" s="3">
        <v>38</v>
      </c>
      <c r="F24" s="3">
        <f t="shared" si="0"/>
        <v>312</v>
      </c>
      <c r="G24" s="3">
        <v>311</v>
      </c>
      <c r="H24" s="3">
        <v>18</v>
      </c>
      <c r="I24" s="3">
        <f t="shared" si="1"/>
        <v>293</v>
      </c>
      <c r="J24">
        <v>198</v>
      </c>
      <c r="K24">
        <v>39</v>
      </c>
      <c r="L24" s="3">
        <f t="shared" si="2"/>
        <v>159</v>
      </c>
      <c r="M24">
        <v>151</v>
      </c>
      <c r="N24">
        <f t="shared" si="4"/>
        <v>0.94968553459119498</v>
      </c>
    </row>
    <row r="25" spans="3:14">
      <c r="C25" s="1" t="s">
        <v>218</v>
      </c>
      <c r="D25" s="3">
        <v>96</v>
      </c>
      <c r="E25" s="3">
        <v>50</v>
      </c>
      <c r="F25" s="3">
        <f t="shared" si="0"/>
        <v>46</v>
      </c>
      <c r="G25" s="3">
        <v>55</v>
      </c>
      <c r="H25" s="3">
        <v>14</v>
      </c>
      <c r="I25" s="3">
        <f t="shared" si="1"/>
        <v>41</v>
      </c>
      <c r="J25">
        <v>42</v>
      </c>
      <c r="K25">
        <v>29</v>
      </c>
      <c r="L25" s="3">
        <f t="shared" si="2"/>
        <v>13</v>
      </c>
      <c r="M25">
        <v>12</v>
      </c>
      <c r="N25">
        <f t="shared" si="4"/>
        <v>0.92307692307692313</v>
      </c>
    </row>
    <row r="26" spans="3:14">
      <c r="C26" s="1" t="s">
        <v>219</v>
      </c>
      <c r="D26" s="3">
        <v>184</v>
      </c>
      <c r="E26" s="3">
        <v>30</v>
      </c>
      <c r="F26" s="3">
        <f t="shared" si="0"/>
        <v>154</v>
      </c>
      <c r="G26" s="3">
        <v>133</v>
      </c>
      <c r="H26" s="3">
        <v>6</v>
      </c>
      <c r="I26" s="3">
        <f t="shared" si="1"/>
        <v>127</v>
      </c>
      <c r="J26">
        <v>142</v>
      </c>
      <c r="K26">
        <v>51</v>
      </c>
      <c r="L26" s="3">
        <f t="shared" si="2"/>
        <v>91</v>
      </c>
      <c r="M26">
        <v>84</v>
      </c>
      <c r="N26">
        <f t="shared" si="4"/>
        <v>0.92307692307692313</v>
      </c>
    </row>
    <row r="27" spans="3:14">
      <c r="C27" s="1" t="s">
        <v>220</v>
      </c>
      <c r="D27" s="3">
        <v>174</v>
      </c>
      <c r="E27" s="3">
        <v>34</v>
      </c>
      <c r="F27" s="3">
        <f t="shared" si="0"/>
        <v>140</v>
      </c>
      <c r="G27" s="3">
        <v>135</v>
      </c>
      <c r="H27" s="3">
        <v>12</v>
      </c>
      <c r="I27" s="3">
        <f t="shared" si="1"/>
        <v>123</v>
      </c>
      <c r="J27">
        <v>108</v>
      </c>
      <c r="K27">
        <v>39</v>
      </c>
      <c r="L27" s="3">
        <f t="shared" si="2"/>
        <v>69</v>
      </c>
      <c r="M27">
        <v>61</v>
      </c>
      <c r="N27">
        <f t="shared" si="4"/>
        <v>0.88405797101449279</v>
      </c>
    </row>
    <row r="28" spans="3:14">
      <c r="C28" s="1" t="s">
        <v>221</v>
      </c>
      <c r="D28" s="3">
        <v>66</v>
      </c>
      <c r="E28" s="3">
        <v>18</v>
      </c>
      <c r="F28" s="3">
        <f t="shared" si="0"/>
        <v>48</v>
      </c>
      <c r="G28" s="3">
        <v>99</v>
      </c>
      <c r="H28" s="3">
        <v>16</v>
      </c>
      <c r="I28" s="3">
        <f t="shared" si="1"/>
        <v>83</v>
      </c>
      <c r="J28">
        <v>67</v>
      </c>
      <c r="K28">
        <v>33</v>
      </c>
      <c r="L28" s="3">
        <f t="shared" si="2"/>
        <v>34</v>
      </c>
      <c r="M28">
        <v>30</v>
      </c>
      <c r="N28">
        <f t="shared" si="4"/>
        <v>0.88235294117647056</v>
      </c>
    </row>
    <row r="29" spans="3:14">
      <c r="C29" s="1" t="s">
        <v>222</v>
      </c>
      <c r="D29" s="3">
        <v>88</v>
      </c>
      <c r="E29" s="3">
        <v>36</v>
      </c>
      <c r="F29" s="3">
        <f t="shared" si="0"/>
        <v>52</v>
      </c>
      <c r="G29" s="3">
        <v>43</v>
      </c>
      <c r="H29" s="3">
        <v>15</v>
      </c>
      <c r="I29" s="3">
        <f t="shared" si="1"/>
        <v>28</v>
      </c>
      <c r="J29">
        <v>29</v>
      </c>
      <c r="K29">
        <v>25</v>
      </c>
      <c r="L29" s="3">
        <f t="shared" si="2"/>
        <v>4</v>
      </c>
      <c r="M29">
        <v>4</v>
      </c>
      <c r="N29">
        <f t="shared" si="4"/>
        <v>1</v>
      </c>
    </row>
    <row r="30" spans="3:14">
      <c r="C30" s="1" t="s">
        <v>223</v>
      </c>
      <c r="D30" s="3">
        <v>258</v>
      </c>
      <c r="E30" s="3">
        <v>18</v>
      </c>
      <c r="F30" s="3">
        <f t="shared" si="0"/>
        <v>240</v>
      </c>
      <c r="G30" s="3">
        <v>202</v>
      </c>
      <c r="H30" s="3">
        <v>7</v>
      </c>
      <c r="I30" s="3">
        <f t="shared" si="1"/>
        <v>195</v>
      </c>
      <c r="J30">
        <v>111</v>
      </c>
      <c r="K30">
        <v>31</v>
      </c>
      <c r="L30" s="3">
        <f t="shared" si="2"/>
        <v>80</v>
      </c>
      <c r="M30">
        <v>79</v>
      </c>
      <c r="N30">
        <f t="shared" si="4"/>
        <v>0.98750000000000004</v>
      </c>
    </row>
    <row r="31" spans="3:14">
      <c r="C31" s="1" t="s">
        <v>224</v>
      </c>
      <c r="D31" s="3">
        <v>64</v>
      </c>
      <c r="E31" s="3">
        <v>25</v>
      </c>
      <c r="F31" s="3">
        <f t="shared" si="0"/>
        <v>39</v>
      </c>
      <c r="G31" s="3">
        <v>44</v>
      </c>
      <c r="H31" s="3">
        <v>9</v>
      </c>
      <c r="I31" s="3">
        <f t="shared" si="1"/>
        <v>35</v>
      </c>
      <c r="J31">
        <v>45</v>
      </c>
      <c r="K31">
        <v>31</v>
      </c>
      <c r="L31" s="3">
        <f t="shared" si="2"/>
        <v>14</v>
      </c>
      <c r="M31">
        <v>11</v>
      </c>
      <c r="N31">
        <f t="shared" si="4"/>
        <v>0.7857142857142857</v>
      </c>
    </row>
    <row r="32" spans="3:14">
      <c r="C32" s="1" t="s">
        <v>225</v>
      </c>
      <c r="D32" s="3">
        <v>896</v>
      </c>
      <c r="E32" s="3">
        <v>21</v>
      </c>
      <c r="F32" s="3">
        <f t="shared" si="0"/>
        <v>875</v>
      </c>
      <c r="G32" s="3">
        <v>762</v>
      </c>
      <c r="H32" s="3">
        <v>17</v>
      </c>
      <c r="I32" s="3">
        <f t="shared" si="1"/>
        <v>745</v>
      </c>
      <c r="J32">
        <v>344</v>
      </c>
      <c r="K32">
        <v>52</v>
      </c>
      <c r="L32" s="3">
        <f t="shared" si="2"/>
        <v>292</v>
      </c>
      <c r="M32">
        <v>285</v>
      </c>
      <c r="N32">
        <f t="shared" si="4"/>
        <v>0.97602739726027399</v>
      </c>
    </row>
    <row r="33" spans="3:14">
      <c r="C33" s="1" t="s">
        <v>226</v>
      </c>
      <c r="D33" s="3">
        <v>796</v>
      </c>
      <c r="E33" s="3">
        <v>28</v>
      </c>
      <c r="F33" s="3">
        <f t="shared" si="0"/>
        <v>768</v>
      </c>
      <c r="G33" s="3">
        <v>670</v>
      </c>
      <c r="H33" s="3">
        <v>12</v>
      </c>
      <c r="I33" s="3">
        <f t="shared" si="1"/>
        <v>658</v>
      </c>
      <c r="J33">
        <v>383</v>
      </c>
      <c r="K33">
        <v>30</v>
      </c>
      <c r="L33" s="3">
        <f t="shared" si="2"/>
        <v>353</v>
      </c>
      <c r="M33">
        <v>349</v>
      </c>
      <c r="N33">
        <f t="shared" si="4"/>
        <v>0.98866855524079322</v>
      </c>
    </row>
    <row r="34" spans="3:14">
      <c r="C34" s="1" t="s">
        <v>227</v>
      </c>
      <c r="D34" s="3">
        <v>422</v>
      </c>
      <c r="E34" s="3">
        <v>58</v>
      </c>
      <c r="F34" s="3">
        <f t="shared" si="0"/>
        <v>364</v>
      </c>
      <c r="G34" s="3">
        <v>353</v>
      </c>
      <c r="H34" s="3">
        <v>43</v>
      </c>
      <c r="I34" s="3">
        <f t="shared" si="1"/>
        <v>310</v>
      </c>
      <c r="J34">
        <v>183</v>
      </c>
      <c r="K34">
        <v>68</v>
      </c>
      <c r="L34" s="3">
        <f t="shared" si="2"/>
        <v>115</v>
      </c>
      <c r="M34">
        <v>110</v>
      </c>
      <c r="N34">
        <f t="shared" si="4"/>
        <v>0.95652173913043481</v>
      </c>
    </row>
    <row r="35" spans="3:14">
      <c r="C35" s="1" t="s">
        <v>228</v>
      </c>
      <c r="D35" s="3">
        <v>128</v>
      </c>
      <c r="E35" s="3">
        <v>69</v>
      </c>
      <c r="F35" s="3">
        <f t="shared" si="0"/>
        <v>59</v>
      </c>
      <c r="G35" s="3">
        <v>71</v>
      </c>
      <c r="H35" s="3">
        <v>33</v>
      </c>
      <c r="I35" s="3">
        <f t="shared" si="1"/>
        <v>38</v>
      </c>
      <c r="J35">
        <v>101</v>
      </c>
      <c r="K35">
        <v>65</v>
      </c>
      <c r="L35" s="3">
        <f t="shared" si="2"/>
        <v>36</v>
      </c>
      <c r="M35">
        <v>26</v>
      </c>
      <c r="N35">
        <f t="shared" si="4"/>
        <v>0.72222222222222221</v>
      </c>
    </row>
    <row r="36" spans="3:14">
      <c r="C36" s="1" t="s">
        <v>229</v>
      </c>
      <c r="D36" s="3">
        <v>310</v>
      </c>
      <c r="E36" s="3">
        <v>17</v>
      </c>
      <c r="F36" s="3">
        <f t="shared" si="0"/>
        <v>293</v>
      </c>
      <c r="G36" s="3">
        <v>250</v>
      </c>
      <c r="H36" s="3">
        <v>11</v>
      </c>
      <c r="I36" s="3">
        <f t="shared" si="1"/>
        <v>239</v>
      </c>
      <c r="J36">
        <v>170</v>
      </c>
      <c r="K36">
        <v>38</v>
      </c>
      <c r="L36" s="3">
        <f t="shared" si="2"/>
        <v>132</v>
      </c>
      <c r="M36">
        <v>124</v>
      </c>
      <c r="N36">
        <f t="shared" si="4"/>
        <v>0.93939393939393945</v>
      </c>
    </row>
    <row r="37" spans="3:14">
      <c r="C37" s="1" t="s">
        <v>230</v>
      </c>
      <c r="D37" s="3">
        <v>258</v>
      </c>
      <c r="E37" s="3">
        <v>45</v>
      </c>
      <c r="F37" s="3">
        <f t="shared" si="0"/>
        <v>213</v>
      </c>
      <c r="G37" s="3">
        <v>242</v>
      </c>
      <c r="H37" s="3">
        <v>23</v>
      </c>
      <c r="I37" s="3">
        <f t="shared" si="1"/>
        <v>219</v>
      </c>
      <c r="J37">
        <v>199</v>
      </c>
      <c r="K37">
        <v>47</v>
      </c>
      <c r="L37" s="3">
        <f t="shared" si="2"/>
        <v>152</v>
      </c>
      <c r="M37">
        <v>138</v>
      </c>
      <c r="N37">
        <f t="shared" si="4"/>
        <v>0.90789473684210531</v>
      </c>
    </row>
    <row r="38" spans="3:14">
      <c r="C38" s="1" t="s">
        <v>231</v>
      </c>
      <c r="D38" s="3">
        <v>234</v>
      </c>
      <c r="E38" s="3">
        <v>41</v>
      </c>
      <c r="F38" s="3">
        <f t="shared" si="0"/>
        <v>193</v>
      </c>
      <c r="G38" s="3">
        <v>221</v>
      </c>
      <c r="H38" s="3">
        <v>17</v>
      </c>
      <c r="I38" s="3">
        <f t="shared" si="1"/>
        <v>204</v>
      </c>
      <c r="J38">
        <v>188</v>
      </c>
      <c r="K38">
        <v>33</v>
      </c>
      <c r="L38" s="3">
        <f t="shared" si="2"/>
        <v>155</v>
      </c>
      <c r="M38">
        <v>139</v>
      </c>
      <c r="N38">
        <f t="shared" si="4"/>
        <v>0.89677419354838706</v>
      </c>
    </row>
    <row r="39" spans="3:14">
      <c r="C39" s="1" t="s">
        <v>232</v>
      </c>
      <c r="D39" s="3">
        <v>80</v>
      </c>
      <c r="E39" s="3">
        <v>31</v>
      </c>
      <c r="F39" s="3">
        <f t="shared" si="0"/>
        <v>49</v>
      </c>
      <c r="G39" s="3">
        <v>44</v>
      </c>
      <c r="H39" s="3">
        <v>9</v>
      </c>
      <c r="I39" s="3">
        <f t="shared" si="1"/>
        <v>35</v>
      </c>
      <c r="J39">
        <v>57</v>
      </c>
      <c r="K39">
        <v>45</v>
      </c>
      <c r="L39" s="3">
        <f t="shared" si="2"/>
        <v>12</v>
      </c>
      <c r="M39">
        <v>8</v>
      </c>
      <c r="N39">
        <f t="shared" si="4"/>
        <v>0.66666666666666663</v>
      </c>
    </row>
    <row r="40" spans="3:14">
      <c r="C40" s="1" t="s">
        <v>233</v>
      </c>
      <c r="D40" s="3">
        <v>30</v>
      </c>
      <c r="E40" s="3">
        <v>17</v>
      </c>
      <c r="F40" s="3">
        <f t="shared" si="0"/>
        <v>13</v>
      </c>
      <c r="G40" s="3">
        <v>47</v>
      </c>
      <c r="H40" s="3">
        <v>5</v>
      </c>
      <c r="I40" s="3">
        <f t="shared" si="1"/>
        <v>42</v>
      </c>
      <c r="J40">
        <v>28</v>
      </c>
      <c r="K40">
        <v>14</v>
      </c>
      <c r="L40" s="3">
        <f t="shared" si="2"/>
        <v>14</v>
      </c>
      <c r="M40">
        <v>13</v>
      </c>
      <c r="N40">
        <f t="shared" si="4"/>
        <v>0.9285714285714286</v>
      </c>
    </row>
    <row r="41" spans="3:14">
      <c r="C41" s="1" t="s">
        <v>234</v>
      </c>
      <c r="D41" s="3">
        <v>52</v>
      </c>
      <c r="E41" s="3">
        <v>25</v>
      </c>
      <c r="F41" s="3">
        <f t="shared" si="0"/>
        <v>27</v>
      </c>
      <c r="G41" s="3">
        <v>62</v>
      </c>
      <c r="H41" s="3">
        <v>11</v>
      </c>
      <c r="I41" s="3">
        <f t="shared" si="1"/>
        <v>51</v>
      </c>
      <c r="J41">
        <v>54</v>
      </c>
      <c r="K41">
        <v>36</v>
      </c>
      <c r="L41" s="3">
        <f t="shared" si="2"/>
        <v>18</v>
      </c>
      <c r="M41">
        <v>14</v>
      </c>
      <c r="N41">
        <f t="shared" si="4"/>
        <v>0.77777777777777779</v>
      </c>
    </row>
    <row r="42" spans="3:14">
      <c r="C42" s="1" t="s">
        <v>235</v>
      </c>
      <c r="D42" s="3">
        <v>108</v>
      </c>
      <c r="E42" s="3">
        <v>51</v>
      </c>
      <c r="F42" s="3">
        <f t="shared" si="0"/>
        <v>57</v>
      </c>
      <c r="G42" s="3">
        <v>60</v>
      </c>
      <c r="H42" s="3">
        <v>14</v>
      </c>
      <c r="I42" s="3">
        <f t="shared" si="1"/>
        <v>46</v>
      </c>
      <c r="J42">
        <v>90</v>
      </c>
      <c r="K42">
        <v>65</v>
      </c>
      <c r="L42" s="3">
        <f t="shared" si="2"/>
        <v>25</v>
      </c>
      <c r="M42">
        <v>22</v>
      </c>
      <c r="N42">
        <f t="shared" si="4"/>
        <v>0.88</v>
      </c>
    </row>
    <row r="43" spans="3:14">
      <c r="C43" s="1" t="s">
        <v>236</v>
      </c>
      <c r="D43" s="3">
        <v>90</v>
      </c>
      <c r="E43" s="3">
        <v>22</v>
      </c>
      <c r="F43" s="3">
        <f t="shared" si="0"/>
        <v>68</v>
      </c>
      <c r="G43" s="3">
        <v>77</v>
      </c>
      <c r="H43" s="3">
        <v>7</v>
      </c>
      <c r="I43" s="3">
        <f t="shared" si="1"/>
        <v>70</v>
      </c>
      <c r="J43">
        <v>87</v>
      </c>
      <c r="K43">
        <v>37</v>
      </c>
      <c r="L43" s="3">
        <f t="shared" si="2"/>
        <v>50</v>
      </c>
      <c r="M43">
        <v>43</v>
      </c>
      <c r="N43">
        <f t="shared" si="4"/>
        <v>0.86</v>
      </c>
    </row>
    <row r="44" spans="3:14">
      <c r="C44" s="1" t="s">
        <v>237</v>
      </c>
      <c r="D44" s="3">
        <v>172</v>
      </c>
      <c r="E44" s="3">
        <v>31</v>
      </c>
      <c r="F44" s="3">
        <f t="shared" si="0"/>
        <v>141</v>
      </c>
      <c r="G44" s="3">
        <v>130</v>
      </c>
      <c r="H44" s="3">
        <v>9</v>
      </c>
      <c r="I44" s="3">
        <f t="shared" si="1"/>
        <v>121</v>
      </c>
      <c r="J44">
        <v>55</v>
      </c>
      <c r="K44">
        <v>35</v>
      </c>
      <c r="L44" s="3">
        <f t="shared" si="2"/>
        <v>20</v>
      </c>
      <c r="M44">
        <v>16</v>
      </c>
      <c r="N44">
        <f t="shared" si="4"/>
        <v>0.8</v>
      </c>
    </row>
    <row r="45" spans="3:14">
      <c r="C45" s="1" t="s">
        <v>238</v>
      </c>
      <c r="D45" s="3">
        <v>206</v>
      </c>
      <c r="E45" s="3">
        <v>73</v>
      </c>
      <c r="F45" s="3">
        <f t="shared" si="0"/>
        <v>133</v>
      </c>
      <c r="G45" s="3">
        <v>174</v>
      </c>
      <c r="H45" s="3">
        <v>30</v>
      </c>
      <c r="I45" s="3">
        <f t="shared" si="1"/>
        <v>144</v>
      </c>
      <c r="J45">
        <v>66</v>
      </c>
      <c r="K45">
        <v>44</v>
      </c>
      <c r="L45" s="3">
        <f t="shared" si="2"/>
        <v>22</v>
      </c>
      <c r="M45">
        <v>18</v>
      </c>
      <c r="N45">
        <f t="shared" si="4"/>
        <v>0.81818181818181823</v>
      </c>
    </row>
    <row r="46" spans="3:14">
      <c r="C46" s="1" t="s">
        <v>239</v>
      </c>
      <c r="D46" s="3">
        <v>206</v>
      </c>
      <c r="E46" s="3">
        <v>59</v>
      </c>
      <c r="F46" s="3">
        <f t="shared" si="0"/>
        <v>147</v>
      </c>
      <c r="G46" s="3">
        <v>170</v>
      </c>
      <c r="H46" s="3">
        <v>27</v>
      </c>
      <c r="I46" s="3">
        <f t="shared" si="1"/>
        <v>143</v>
      </c>
      <c r="J46">
        <v>71</v>
      </c>
      <c r="K46">
        <v>44</v>
      </c>
      <c r="L46" s="3">
        <f t="shared" si="2"/>
        <v>27</v>
      </c>
      <c r="M46">
        <v>22</v>
      </c>
      <c r="N46">
        <f t="shared" si="4"/>
        <v>0.81481481481481477</v>
      </c>
    </row>
    <row r="47" spans="3:14">
      <c r="C47" s="1" t="s">
        <v>240</v>
      </c>
      <c r="D47" s="3">
        <v>404</v>
      </c>
      <c r="E47" s="3">
        <v>29</v>
      </c>
      <c r="F47" s="3">
        <f t="shared" si="0"/>
        <v>375</v>
      </c>
      <c r="G47" s="3">
        <v>369</v>
      </c>
      <c r="H47" s="3">
        <v>11</v>
      </c>
      <c r="I47" s="3">
        <f t="shared" si="1"/>
        <v>358</v>
      </c>
      <c r="J47">
        <v>107</v>
      </c>
      <c r="K47">
        <v>51</v>
      </c>
      <c r="L47" s="3">
        <f t="shared" si="2"/>
        <v>56</v>
      </c>
      <c r="M47">
        <v>51</v>
      </c>
      <c r="N47">
        <f t="shared" si="4"/>
        <v>0.9107142857142857</v>
      </c>
    </row>
    <row r="48" spans="3:14">
      <c r="C48" s="1" t="s">
        <v>241</v>
      </c>
      <c r="D48" s="3">
        <v>656</v>
      </c>
      <c r="E48" s="3">
        <v>17</v>
      </c>
      <c r="F48" s="3">
        <f t="shared" si="0"/>
        <v>639</v>
      </c>
      <c r="G48" s="4">
        <v>531</v>
      </c>
      <c r="H48" s="4">
        <v>7</v>
      </c>
      <c r="I48" s="3">
        <f t="shared" si="1"/>
        <v>524</v>
      </c>
      <c r="J48">
        <v>368</v>
      </c>
      <c r="K48">
        <v>62</v>
      </c>
      <c r="L48" s="3">
        <f t="shared" si="2"/>
        <v>306</v>
      </c>
      <c r="M48">
        <v>298</v>
      </c>
      <c r="N48">
        <f t="shared" si="4"/>
        <v>0.97385620915032678</v>
      </c>
    </row>
    <row r="49" spans="3:14">
      <c r="C49" s="1" t="s">
        <v>242</v>
      </c>
      <c r="D49" s="3">
        <v>124</v>
      </c>
      <c r="E49" s="3">
        <v>15</v>
      </c>
      <c r="F49" s="3">
        <f t="shared" si="0"/>
        <v>109</v>
      </c>
      <c r="G49" s="3">
        <v>95</v>
      </c>
      <c r="H49" s="3">
        <v>7</v>
      </c>
      <c r="I49" s="3">
        <f t="shared" si="1"/>
        <v>88</v>
      </c>
      <c r="J49">
        <v>78</v>
      </c>
      <c r="K49">
        <v>40</v>
      </c>
      <c r="L49" s="3">
        <f t="shared" si="2"/>
        <v>38</v>
      </c>
      <c r="M49">
        <v>30</v>
      </c>
      <c r="N49">
        <f t="shared" si="4"/>
        <v>0.78947368421052633</v>
      </c>
    </row>
    <row r="50" spans="3:14">
      <c r="C50" s="1" t="s">
        <v>243</v>
      </c>
      <c r="D50" s="3">
        <v>78</v>
      </c>
      <c r="E50" s="3">
        <v>21</v>
      </c>
      <c r="F50" s="3">
        <f t="shared" si="0"/>
        <v>57</v>
      </c>
      <c r="G50" s="3">
        <v>57</v>
      </c>
      <c r="H50" s="3">
        <v>16</v>
      </c>
      <c r="I50" s="3">
        <f t="shared" si="1"/>
        <v>41</v>
      </c>
      <c r="J50">
        <v>51</v>
      </c>
      <c r="K50">
        <v>26</v>
      </c>
      <c r="L50" s="3">
        <f t="shared" si="2"/>
        <v>25</v>
      </c>
      <c r="M50">
        <v>23</v>
      </c>
      <c r="N50">
        <f t="shared" si="4"/>
        <v>0.92</v>
      </c>
    </row>
    <row r="51" spans="3:14">
      <c r="C51" s="1" t="s">
        <v>244</v>
      </c>
      <c r="D51" s="3">
        <v>80</v>
      </c>
      <c r="E51" s="3">
        <v>18</v>
      </c>
      <c r="F51" s="3">
        <f t="shared" si="0"/>
        <v>62</v>
      </c>
      <c r="G51" s="3">
        <v>55</v>
      </c>
      <c r="H51" s="3">
        <v>4</v>
      </c>
      <c r="I51" s="3">
        <f t="shared" si="1"/>
        <v>51</v>
      </c>
      <c r="J51">
        <v>34</v>
      </c>
      <c r="K51">
        <v>21</v>
      </c>
      <c r="L51" s="3">
        <f t="shared" si="2"/>
        <v>13</v>
      </c>
      <c r="M51">
        <v>13</v>
      </c>
      <c r="N51">
        <f t="shared" si="4"/>
        <v>1</v>
      </c>
    </row>
    <row r="52" spans="3:14">
      <c r="C52" s="1" t="s">
        <v>245</v>
      </c>
      <c r="D52" s="3">
        <v>282</v>
      </c>
      <c r="E52" s="3">
        <v>6</v>
      </c>
      <c r="F52" s="3">
        <f t="shared" si="0"/>
        <v>276</v>
      </c>
      <c r="G52" s="3">
        <v>248</v>
      </c>
      <c r="H52" s="3">
        <v>10</v>
      </c>
      <c r="I52" s="3">
        <f t="shared" si="1"/>
        <v>238</v>
      </c>
      <c r="J52">
        <v>150</v>
      </c>
      <c r="K52">
        <v>43</v>
      </c>
      <c r="L52" s="3">
        <f t="shared" si="2"/>
        <v>107</v>
      </c>
      <c r="M52">
        <v>103</v>
      </c>
      <c r="N52">
        <f t="shared" si="4"/>
        <v>0.96261682242990654</v>
      </c>
    </row>
    <row r="53" spans="3:14">
      <c r="C53" s="1" t="s">
        <v>246</v>
      </c>
      <c r="D53" s="3">
        <v>242</v>
      </c>
      <c r="E53" s="3">
        <v>65</v>
      </c>
      <c r="F53" s="3">
        <f t="shared" si="0"/>
        <v>177</v>
      </c>
      <c r="G53" s="3">
        <v>159</v>
      </c>
      <c r="H53" s="3">
        <v>20</v>
      </c>
      <c r="I53" s="3">
        <f t="shared" si="1"/>
        <v>139</v>
      </c>
      <c r="J53">
        <v>107</v>
      </c>
      <c r="K53">
        <v>49</v>
      </c>
      <c r="L53" s="3">
        <f t="shared" si="2"/>
        <v>58</v>
      </c>
      <c r="M53">
        <v>53</v>
      </c>
      <c r="N53">
        <f t="shared" si="4"/>
        <v>0.91379310344827591</v>
      </c>
    </row>
    <row r="54" spans="3:14">
      <c r="C54" s="1" t="s">
        <v>247</v>
      </c>
      <c r="D54" s="3">
        <v>208</v>
      </c>
      <c r="E54" s="3">
        <v>26</v>
      </c>
      <c r="F54" s="3">
        <f t="shared" si="0"/>
        <v>182</v>
      </c>
      <c r="G54" s="3">
        <v>220</v>
      </c>
      <c r="H54" s="3">
        <v>16</v>
      </c>
      <c r="I54" s="3">
        <f t="shared" si="1"/>
        <v>204</v>
      </c>
      <c r="J54">
        <v>49</v>
      </c>
      <c r="K54">
        <v>27</v>
      </c>
      <c r="L54" s="3">
        <f t="shared" si="2"/>
        <v>22</v>
      </c>
      <c r="M54">
        <v>15</v>
      </c>
      <c r="N54">
        <f t="shared" si="4"/>
        <v>0.68181818181818177</v>
      </c>
    </row>
    <row r="55" spans="3:14">
      <c r="C55" s="1" t="s">
        <v>248</v>
      </c>
      <c r="D55" s="3">
        <v>254</v>
      </c>
      <c r="E55" s="3">
        <v>41</v>
      </c>
      <c r="F55" s="3">
        <f t="shared" si="0"/>
        <v>213</v>
      </c>
      <c r="G55" s="3">
        <v>198</v>
      </c>
      <c r="H55" s="3">
        <v>16</v>
      </c>
      <c r="I55" s="3">
        <f t="shared" si="1"/>
        <v>182</v>
      </c>
      <c r="J55">
        <v>213</v>
      </c>
      <c r="K55">
        <v>72</v>
      </c>
      <c r="L55" s="3">
        <f t="shared" si="2"/>
        <v>141</v>
      </c>
      <c r="M55">
        <v>131</v>
      </c>
      <c r="N55">
        <f t="shared" si="4"/>
        <v>0.92907801418439717</v>
      </c>
    </row>
    <row r="56" spans="3:14">
      <c r="C56" s="1" t="s">
        <v>249</v>
      </c>
      <c r="D56" s="3">
        <v>144</v>
      </c>
      <c r="E56" s="3">
        <v>43</v>
      </c>
      <c r="F56" s="3">
        <f t="shared" si="0"/>
        <v>101</v>
      </c>
      <c r="G56" s="3">
        <v>87</v>
      </c>
      <c r="H56" s="3">
        <v>18</v>
      </c>
      <c r="I56" s="3">
        <f t="shared" si="1"/>
        <v>69</v>
      </c>
      <c r="J56">
        <v>72</v>
      </c>
      <c r="K56">
        <v>50</v>
      </c>
      <c r="L56" s="3">
        <f t="shared" si="2"/>
        <v>22</v>
      </c>
      <c r="M56">
        <v>19</v>
      </c>
      <c r="N56">
        <f t="shared" si="4"/>
        <v>0.86363636363636365</v>
      </c>
    </row>
    <row r="57" spans="3:14">
      <c r="C57" s="1" t="s">
        <v>250</v>
      </c>
      <c r="D57" s="3">
        <v>360</v>
      </c>
      <c r="E57" s="3">
        <v>27</v>
      </c>
      <c r="F57" s="3">
        <f t="shared" si="0"/>
        <v>333</v>
      </c>
      <c r="G57" s="3">
        <v>248</v>
      </c>
      <c r="H57" s="3">
        <v>15</v>
      </c>
      <c r="I57" s="3">
        <f t="shared" si="1"/>
        <v>233</v>
      </c>
      <c r="J57">
        <v>205</v>
      </c>
      <c r="K57">
        <v>46</v>
      </c>
      <c r="L57" s="3">
        <f t="shared" si="2"/>
        <v>159</v>
      </c>
      <c r="M57">
        <v>136</v>
      </c>
      <c r="N57">
        <f t="shared" si="4"/>
        <v>0.85534591194968557</v>
      </c>
    </row>
    <row r="58" spans="3:14">
      <c r="C58" s="1" t="s">
        <v>251</v>
      </c>
      <c r="D58" s="3">
        <v>32</v>
      </c>
      <c r="E58" s="3">
        <v>19</v>
      </c>
      <c r="F58" s="3">
        <f t="shared" si="0"/>
        <v>13</v>
      </c>
      <c r="G58" s="3">
        <v>38</v>
      </c>
      <c r="H58" s="3">
        <v>12</v>
      </c>
      <c r="I58" s="3">
        <f t="shared" si="1"/>
        <v>26</v>
      </c>
      <c r="J58">
        <v>55</v>
      </c>
      <c r="K58">
        <v>35</v>
      </c>
      <c r="L58" s="3">
        <f t="shared" si="2"/>
        <v>20</v>
      </c>
      <c r="M58">
        <v>17</v>
      </c>
      <c r="N58">
        <f t="shared" si="4"/>
        <v>0.85</v>
      </c>
    </row>
    <row r="59" spans="3:14">
      <c r="C59" s="1" t="s">
        <v>252</v>
      </c>
      <c r="D59" s="3">
        <v>38</v>
      </c>
      <c r="E59" s="3">
        <v>15</v>
      </c>
      <c r="F59" s="3">
        <f t="shared" si="0"/>
        <v>23</v>
      </c>
      <c r="G59" s="3">
        <v>20</v>
      </c>
      <c r="H59" s="3">
        <v>8</v>
      </c>
      <c r="I59" s="3">
        <f t="shared" si="1"/>
        <v>12</v>
      </c>
      <c r="J59">
        <v>41</v>
      </c>
      <c r="K59">
        <v>27</v>
      </c>
      <c r="L59" s="3">
        <f t="shared" si="2"/>
        <v>14</v>
      </c>
      <c r="M59">
        <v>13</v>
      </c>
      <c r="N59">
        <f t="shared" si="4"/>
        <v>0.9285714285714286</v>
      </c>
    </row>
    <row r="60" spans="3:14">
      <c r="C60" s="1" t="s">
        <v>253</v>
      </c>
      <c r="D60" s="3">
        <v>184</v>
      </c>
      <c r="E60" s="3">
        <v>46</v>
      </c>
      <c r="F60" s="3">
        <f t="shared" si="0"/>
        <v>138</v>
      </c>
      <c r="G60" s="3">
        <v>146</v>
      </c>
      <c r="H60" s="3">
        <v>19</v>
      </c>
      <c r="I60" s="3">
        <f t="shared" si="1"/>
        <v>127</v>
      </c>
      <c r="J60">
        <v>76</v>
      </c>
      <c r="K60">
        <v>45</v>
      </c>
      <c r="L60" s="3">
        <f t="shared" si="2"/>
        <v>31</v>
      </c>
    </row>
    <row r="61" spans="3:14">
      <c r="C61" s="1"/>
      <c r="D61" s="3">
        <f>SUM(D4:D60)</f>
        <v>12528</v>
      </c>
      <c r="E61" s="3">
        <f>SUM(E4:E60)</f>
        <v>1919</v>
      </c>
      <c r="F61" s="3">
        <f>SUM(F4:F60)</f>
        <v>10609</v>
      </c>
      <c r="G61" s="3">
        <f t="shared" ref="G61:I61" si="5">SUM(G4:G60)</f>
        <v>10288</v>
      </c>
      <c r="H61" s="3">
        <f t="shared" si="5"/>
        <v>850</v>
      </c>
      <c r="I61" s="3">
        <f t="shared" si="5"/>
        <v>9438</v>
      </c>
      <c r="J61" s="3">
        <f t="shared" ref="J61" si="6">SUM(J4:J60)</f>
        <v>6451</v>
      </c>
      <c r="K61" s="3">
        <f t="shared" ref="K61" si="7">SUM(K4:K60)</f>
        <v>2292</v>
      </c>
      <c r="L61" s="3">
        <f t="shared" ref="L61" si="8">SUM(L4:L60)</f>
        <v>4159</v>
      </c>
      <c r="M61" s="3">
        <f>SUM(M4:M59)</f>
        <v>3820</v>
      </c>
      <c r="N61" s="6">
        <f>M61/L61</f>
        <v>0.9184900216398173</v>
      </c>
    </row>
    <row r="62" spans="3:14">
      <c r="D62" s="3">
        <f>MEDIAN(D4:D60)</f>
        <v>172</v>
      </c>
      <c r="E62" s="3">
        <f t="shared" ref="E62:L62" si="9">MEDIAN(E4:E60)</f>
        <v>30</v>
      </c>
      <c r="F62" s="3">
        <f t="shared" si="9"/>
        <v>138</v>
      </c>
      <c r="G62" s="3">
        <f t="shared" si="9"/>
        <v>146</v>
      </c>
      <c r="H62" s="3">
        <f t="shared" si="9"/>
        <v>14</v>
      </c>
      <c r="I62" s="3">
        <f t="shared" si="9"/>
        <v>127</v>
      </c>
      <c r="J62" s="3">
        <f t="shared" si="9"/>
        <v>76</v>
      </c>
      <c r="K62" s="3">
        <f t="shared" si="9"/>
        <v>39</v>
      </c>
      <c r="L62" s="3">
        <f t="shared" si="9"/>
        <v>34</v>
      </c>
    </row>
  </sheetData>
  <mergeCells count="3">
    <mergeCell ref="D2:F2"/>
    <mergeCell ref="G2:I2"/>
    <mergeCell ref="J2:L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8"/>
  <sheetViews>
    <sheetView workbookViewId="0">
      <selection activeCell="E31" sqref="E31"/>
    </sheetView>
  </sheetViews>
  <sheetFormatPr baseColWidth="10" defaultRowHeight="15" x14ac:dyDescent="0"/>
  <sheetData>
    <row r="5" spans="2:7">
      <c r="C5" s="2" t="s">
        <v>263</v>
      </c>
      <c r="D5" s="2" t="s">
        <v>264</v>
      </c>
      <c r="E5" s="2" t="s">
        <v>265</v>
      </c>
      <c r="F5" s="2" t="s">
        <v>266</v>
      </c>
      <c r="G5" s="2" t="s">
        <v>267</v>
      </c>
    </row>
    <row r="6" spans="2:7">
      <c r="B6" t="s">
        <v>268</v>
      </c>
      <c r="C6" s="2">
        <v>1624</v>
      </c>
      <c r="D6" s="2">
        <v>934</v>
      </c>
      <c r="E6" s="2">
        <v>2</v>
      </c>
      <c r="F6" s="2">
        <v>389</v>
      </c>
      <c r="G6" s="2">
        <v>514</v>
      </c>
    </row>
    <row r="7" spans="2:7">
      <c r="B7" t="s">
        <v>260</v>
      </c>
      <c r="C7" s="2">
        <v>1117</v>
      </c>
      <c r="D7" s="2">
        <v>475</v>
      </c>
      <c r="E7" s="2">
        <v>16</v>
      </c>
      <c r="F7" s="2">
        <v>953</v>
      </c>
      <c r="G7" s="2">
        <v>1537</v>
      </c>
    </row>
    <row r="8" spans="2:7">
      <c r="B8" t="s">
        <v>259</v>
      </c>
      <c r="C8" s="2">
        <v>0</v>
      </c>
      <c r="D8" s="2">
        <v>0</v>
      </c>
      <c r="E8" s="2">
        <v>0</v>
      </c>
      <c r="F8" s="2">
        <v>4954</v>
      </c>
      <c r="G8" s="2">
        <v>402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DELLY</vt:lpstr>
      <vt:lpstr>MANTA</vt:lpstr>
      <vt:lpstr>SVABA</vt:lpstr>
      <vt:lpstr>RF-model-v1</vt:lpstr>
      <vt:lpstr>PON-SVAVA-MATCH</vt:lpstr>
      <vt:lpstr>unique  per tool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Di Genova</dc:creator>
  <cp:lastModifiedBy>Alex Di Genova</cp:lastModifiedBy>
  <dcterms:created xsi:type="dcterms:W3CDTF">2020-09-12T15:05:20Z</dcterms:created>
  <dcterms:modified xsi:type="dcterms:W3CDTF">2021-01-18T14:49:24Z</dcterms:modified>
</cp:coreProperties>
</file>