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\Google Drive (z.data.analytics@gmail.com)\Process Quality Control - PLS project\"/>
    </mc:Choice>
  </mc:AlternateContent>
  <xr:revisionPtr revIDLastSave="0" documentId="13_ncr:1_{BF6B9E5B-9727-4524-9A1B-52C5EA3102E0}" xr6:coauthVersionLast="45" xr6:coauthVersionMax="45" xr10:uidLastSave="{00000000-0000-0000-0000-000000000000}"/>
  <bookViews>
    <workbookView xWindow="-120" yWindow="-120" windowWidth="20730" windowHeight="11160" xr2:uid="{7A3DF773-0D94-4A03-AF04-A650A264289E}"/>
  </bookViews>
  <sheets>
    <sheet name="Planilha1" sheetId="1" r:id="rId1"/>
  </sheets>
  <definedNames>
    <definedName name="solver_adj" localSheetId="0" hidden="1">Planilha1!$B$24:$B$26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Planilha1!$G$12:$G$13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Planilha1!$G$11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6" i="1"/>
  <c r="I6" i="1" s="1"/>
  <c r="G8" i="1" s="1"/>
  <c r="G5" i="1"/>
  <c r="I5" i="1" s="1"/>
  <c r="G4" i="1"/>
  <c r="I4" i="1" s="1"/>
  <c r="G3" i="1"/>
  <c r="I3" i="1" s="1"/>
  <c r="B23" i="1"/>
  <c r="G9" i="1" l="1"/>
  <c r="G15" i="1" s="1"/>
  <c r="G17" i="1" s="1"/>
  <c r="B9" i="1"/>
  <c r="B8" i="1"/>
  <c r="B7" i="1"/>
  <c r="G12" i="1" l="1"/>
  <c r="G11" i="1"/>
  <c r="G13" i="1"/>
</calcChain>
</file>

<file path=xl/sharedStrings.xml><?xml version="1.0" encoding="utf-8"?>
<sst xmlns="http://schemas.openxmlformats.org/spreadsheetml/2006/main" count="99" uniqueCount="71">
  <si>
    <t>Constant and Properties</t>
  </si>
  <si>
    <t>R</t>
  </si>
  <si>
    <t>E</t>
  </si>
  <si>
    <t>A</t>
  </si>
  <si>
    <t>CpW</t>
  </si>
  <si>
    <t>CpA</t>
  </si>
  <si>
    <t>CpB</t>
  </si>
  <si>
    <t>CpC</t>
  </si>
  <si>
    <t>deltaHr</t>
  </si>
  <si>
    <t>v1</t>
  </si>
  <si>
    <t>v2</t>
  </si>
  <si>
    <t>v3</t>
  </si>
  <si>
    <t>J/mol.K</t>
  </si>
  <si>
    <t>ideal gas constant</t>
  </si>
  <si>
    <t>J/mol</t>
  </si>
  <si>
    <t>activation energy</t>
  </si>
  <si>
    <t>pre-exponential factor</t>
  </si>
  <si>
    <t>m³/h</t>
  </si>
  <si>
    <t>water heat capacity</t>
  </si>
  <si>
    <t>solution A heat capacity</t>
  </si>
  <si>
    <t>solution B heat capacity</t>
  </si>
  <si>
    <t>outlet solution heat capacity</t>
  </si>
  <si>
    <t>heat of reaction</t>
  </si>
  <si>
    <t>solution A flow rate</t>
  </si>
  <si>
    <t>water flow rate</t>
  </si>
  <si>
    <t>solution B flow rate</t>
  </si>
  <si>
    <t>Ca0</t>
  </si>
  <si>
    <t>Cb0</t>
  </si>
  <si>
    <t>Ta</t>
  </si>
  <si>
    <t>Tb</t>
  </si>
  <si>
    <t>Tw</t>
  </si>
  <si>
    <t>mol/m³</t>
  </si>
  <si>
    <t>°C</t>
  </si>
  <si>
    <t>component A feed concentration</t>
  </si>
  <si>
    <t>component B feed concentration</t>
  </si>
  <si>
    <t>solution A feed temperature</t>
  </si>
  <si>
    <t>solution B feed temperature</t>
  </si>
  <si>
    <t>water feed temperature</t>
  </si>
  <si>
    <t>Input Parameters</t>
  </si>
  <si>
    <t>Calculated parameters</t>
  </si>
  <si>
    <t>vt</t>
  </si>
  <si>
    <t>V</t>
  </si>
  <si>
    <t>m³</t>
  </si>
  <si>
    <t>CSTR sytem volume</t>
  </si>
  <si>
    <t>total outlet flow rate</t>
  </si>
  <si>
    <t>Ca</t>
  </si>
  <si>
    <t>Cb</t>
  </si>
  <si>
    <t>T</t>
  </si>
  <si>
    <t>component A outlet concentration</t>
  </si>
  <si>
    <t>component B outlet concentration</t>
  </si>
  <si>
    <t>outlet stream temperature</t>
  </si>
  <si>
    <t>Newton's Method Setup</t>
  </si>
  <si>
    <t>Unit conversion</t>
  </si>
  <si>
    <t>K</t>
  </si>
  <si>
    <t>k1</t>
  </si>
  <si>
    <t>f1</t>
  </si>
  <si>
    <t>f2</t>
  </si>
  <si>
    <t>f3</t>
  </si>
  <si>
    <t>component A molar balance</t>
  </si>
  <si>
    <t>component B molar balance</t>
  </si>
  <si>
    <t>energy balance</t>
  </si>
  <si>
    <t>rA</t>
  </si>
  <si>
    <t>mol/h</t>
  </si>
  <si>
    <t>Cc</t>
  </si>
  <si>
    <t>component C outlet concentration</t>
  </si>
  <si>
    <r>
      <t>m</t>
    </r>
    <r>
      <rPr>
        <b/>
        <vertAlign val="superscript"/>
        <sz val="10"/>
        <color theme="1"/>
        <rFont val="Arial"/>
        <family val="2"/>
      </rPr>
      <t>6</t>
    </r>
    <r>
      <rPr>
        <b/>
        <sz val="10"/>
        <color theme="1"/>
        <rFont val="Arial"/>
        <family val="2"/>
      </rPr>
      <t>/h.mol²</t>
    </r>
  </si>
  <si>
    <t>X</t>
  </si>
  <si>
    <t>eta</t>
  </si>
  <si>
    <t>%</t>
  </si>
  <si>
    <t>reaction conversion</t>
  </si>
  <si>
    <t>reaction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</si>
</sst>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#,##0.000"/>
    <numFmt numFmtId="168" formatCode="#,##0.000000"/>
    <numFmt numFmtId="170" formatCode="0.00000"/>
    <numFmt numFmtId="171" formatCode="0.0000"/>
    <numFmt numFmtId="172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72" fontId="2" fillId="0" borderId="1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7E8D-DC31-43C7-8F5C-4D9D3B283AAA}">
  <dimension ref="A1:K26"/>
  <sheetViews>
    <sheetView tabSelected="1" workbookViewId="0">
      <selection activeCell="F17" sqref="F17"/>
    </sheetView>
  </sheetViews>
  <sheetFormatPr defaultRowHeight="12.75" x14ac:dyDescent="0.25"/>
  <cols>
    <col min="1" max="1" width="9.140625" style="1"/>
    <col min="2" max="2" width="10.140625" style="1" bestFit="1" customWidth="1"/>
    <col min="3" max="3" width="9.7109375" style="1" bestFit="1" customWidth="1"/>
    <col min="4" max="4" width="40.7109375" style="1" customWidth="1"/>
    <col min="5" max="5" width="1.7109375" style="1" customWidth="1"/>
    <col min="6" max="6" width="9.140625" style="1"/>
    <col min="7" max="7" width="13.7109375" style="1" bestFit="1" customWidth="1"/>
    <col min="8" max="8" width="9.7109375" style="1" bestFit="1" customWidth="1"/>
    <col min="9" max="9" width="9.5703125" style="1" bestFit="1" customWidth="1"/>
    <col min="10" max="10" width="9.140625" style="1"/>
    <col min="11" max="11" width="12.28515625" style="1" customWidth="1"/>
    <col min="12" max="16384" width="9.140625" style="1"/>
  </cols>
  <sheetData>
    <row r="1" spans="1:11" x14ac:dyDescent="0.25">
      <c r="A1" s="3" t="s">
        <v>0</v>
      </c>
      <c r="B1" s="3"/>
      <c r="C1" s="3"/>
      <c r="D1" s="3"/>
      <c r="F1" s="15" t="s">
        <v>51</v>
      </c>
      <c r="G1" s="15"/>
      <c r="H1" s="15"/>
      <c r="I1" s="15"/>
      <c r="J1" s="15"/>
      <c r="K1" s="15"/>
    </row>
    <row r="2" spans="1:11" x14ac:dyDescent="0.25">
      <c r="A2" s="4" t="s">
        <v>1</v>
      </c>
      <c r="B2" s="8">
        <v>8.3144720000000003</v>
      </c>
      <c r="C2" s="4" t="s">
        <v>12</v>
      </c>
      <c r="D2" s="5" t="s">
        <v>13</v>
      </c>
      <c r="F2" s="16" t="s">
        <v>52</v>
      </c>
      <c r="G2" s="16"/>
      <c r="H2" s="16"/>
      <c r="I2" s="16"/>
      <c r="J2" s="16"/>
      <c r="K2" s="16"/>
    </row>
    <row r="3" spans="1:11" x14ac:dyDescent="0.25">
      <c r="A3" s="4" t="s">
        <v>2</v>
      </c>
      <c r="B3" s="9">
        <v>15000</v>
      </c>
      <c r="C3" s="4" t="s">
        <v>14</v>
      </c>
      <c r="D3" s="5" t="s">
        <v>15</v>
      </c>
      <c r="F3" s="14" t="s">
        <v>28</v>
      </c>
      <c r="G3" s="6">
        <f>B15</f>
        <v>30</v>
      </c>
      <c r="H3" s="14" t="s">
        <v>32</v>
      </c>
      <c r="I3" s="2">
        <f>G3+273.15</f>
        <v>303.14999999999998</v>
      </c>
      <c r="J3" s="14" t="s">
        <v>53</v>
      </c>
      <c r="K3" s="2"/>
    </row>
    <row r="4" spans="1:11" ht="14.25" x14ac:dyDescent="0.25">
      <c r="A4" s="4" t="s">
        <v>3</v>
      </c>
      <c r="B4" s="6">
        <v>50</v>
      </c>
      <c r="C4" s="4" t="s">
        <v>65</v>
      </c>
      <c r="D4" s="5" t="s">
        <v>16</v>
      </c>
      <c r="F4" s="14" t="s">
        <v>29</v>
      </c>
      <c r="G4" s="6">
        <f>B16</f>
        <v>30</v>
      </c>
      <c r="H4" s="14" t="s">
        <v>32</v>
      </c>
      <c r="I4" s="2">
        <f t="shared" ref="I4:I6" si="0">G4+273.15</f>
        <v>303.14999999999998</v>
      </c>
      <c r="J4" s="14" t="s">
        <v>53</v>
      </c>
      <c r="K4" s="2"/>
    </row>
    <row r="5" spans="1:11" x14ac:dyDescent="0.25">
      <c r="A5" s="4" t="s">
        <v>41</v>
      </c>
      <c r="B5" s="6">
        <v>8.5</v>
      </c>
      <c r="C5" s="4" t="s">
        <v>42</v>
      </c>
      <c r="D5" s="5" t="s">
        <v>43</v>
      </c>
      <c r="F5" s="14" t="s">
        <v>30</v>
      </c>
      <c r="G5" s="6">
        <f>B17</f>
        <v>10</v>
      </c>
      <c r="H5" s="14" t="s">
        <v>32</v>
      </c>
      <c r="I5" s="2">
        <f t="shared" si="0"/>
        <v>283.14999999999998</v>
      </c>
      <c r="J5" s="14" t="s">
        <v>53</v>
      </c>
      <c r="K5" s="2"/>
    </row>
    <row r="6" spans="1:11" x14ac:dyDescent="0.25">
      <c r="A6" s="4" t="s">
        <v>4</v>
      </c>
      <c r="B6" s="6">
        <v>75.2</v>
      </c>
      <c r="C6" s="4" t="s">
        <v>12</v>
      </c>
      <c r="D6" s="5" t="s">
        <v>18</v>
      </c>
      <c r="F6" s="14" t="s">
        <v>47</v>
      </c>
      <c r="G6" s="6">
        <f>B26</f>
        <v>99.085019354430557</v>
      </c>
      <c r="H6" s="14" t="s">
        <v>32</v>
      </c>
      <c r="I6" s="22">
        <f t="shared" si="0"/>
        <v>372.23501935443051</v>
      </c>
      <c r="J6" s="14" t="s">
        <v>53</v>
      </c>
      <c r="K6" s="2"/>
    </row>
    <row r="7" spans="1:11" x14ac:dyDescent="0.25">
      <c r="A7" s="4" t="s">
        <v>5</v>
      </c>
      <c r="B7" s="6">
        <f>1.2*B6</f>
        <v>90.24</v>
      </c>
      <c r="C7" s="4" t="s">
        <v>12</v>
      </c>
      <c r="D7" s="5" t="s">
        <v>19</v>
      </c>
    </row>
    <row r="8" spans="1:11" ht="14.25" x14ac:dyDescent="0.25">
      <c r="A8" s="4" t="s">
        <v>6</v>
      </c>
      <c r="B8" s="6">
        <f>1.95*B6</f>
        <v>146.64000000000001</v>
      </c>
      <c r="C8" s="4" t="s">
        <v>12</v>
      </c>
      <c r="D8" s="5" t="s">
        <v>20</v>
      </c>
      <c r="F8" s="14" t="s">
        <v>54</v>
      </c>
      <c r="G8" s="21">
        <f>B4*EXP((-B3)/(B2*I6))</f>
        <v>0.39274242302293272</v>
      </c>
      <c r="H8" s="17" t="s">
        <v>65</v>
      </c>
    </row>
    <row r="9" spans="1:11" x14ac:dyDescent="0.25">
      <c r="A9" s="4" t="s">
        <v>7</v>
      </c>
      <c r="B9" s="6">
        <f>1.07*B6</f>
        <v>80.464000000000013</v>
      </c>
      <c r="C9" s="4" t="s">
        <v>12</v>
      </c>
      <c r="D9" s="5" t="s">
        <v>21</v>
      </c>
      <c r="F9" s="14" t="s">
        <v>61</v>
      </c>
      <c r="G9" s="21">
        <f>G8*B24*(B25^2)*B5</f>
        <v>0.99745713288915649</v>
      </c>
      <c r="H9" s="17" t="s">
        <v>62</v>
      </c>
    </row>
    <row r="10" spans="1:11" x14ac:dyDescent="0.25">
      <c r="A10" s="4" t="s">
        <v>8</v>
      </c>
      <c r="B10" s="9">
        <v>60000</v>
      </c>
      <c r="C10" s="4" t="s">
        <v>14</v>
      </c>
      <c r="D10" s="5" t="s">
        <v>22</v>
      </c>
    </row>
    <row r="11" spans="1:11" x14ac:dyDescent="0.25">
      <c r="F11" s="14" t="s">
        <v>55</v>
      </c>
      <c r="G11" s="18">
        <f>(B23*B24)-(B18*B13)+G9</f>
        <v>7.2164496600635175E-15</v>
      </c>
      <c r="H11" s="20" t="s">
        <v>58</v>
      </c>
      <c r="I11" s="20"/>
      <c r="J11" s="20"/>
    </row>
    <row r="12" spans="1:11" x14ac:dyDescent="0.25">
      <c r="A12" s="10" t="s">
        <v>38</v>
      </c>
      <c r="B12" s="10"/>
      <c r="C12" s="10"/>
      <c r="D12" s="10"/>
      <c r="F12" s="14" t="s">
        <v>56</v>
      </c>
      <c r="G12" s="18">
        <f>(B23*B25)-(B20*B14)+(2*G9)</f>
        <v>1.0880185641326534E-14</v>
      </c>
      <c r="H12" s="20" t="s">
        <v>59</v>
      </c>
      <c r="I12" s="20"/>
      <c r="J12" s="20"/>
    </row>
    <row r="13" spans="1:11" x14ac:dyDescent="0.25">
      <c r="A13" s="11" t="s">
        <v>26</v>
      </c>
      <c r="B13" s="7">
        <v>7</v>
      </c>
      <c r="C13" s="11" t="s">
        <v>31</v>
      </c>
      <c r="D13" s="5" t="s">
        <v>33</v>
      </c>
      <c r="F13" s="14" t="s">
        <v>57</v>
      </c>
      <c r="G13" s="18">
        <f>(B23*B9*I6)-(B18*B7*I3)-(B19*B6*I5)-(B20*B8*I4)-(G9*B10)</f>
        <v>-3.4924596548080444E-10</v>
      </c>
      <c r="H13" s="20" t="s">
        <v>60</v>
      </c>
      <c r="I13" s="20"/>
      <c r="J13" s="20"/>
    </row>
    <row r="14" spans="1:11" x14ac:dyDescent="0.25">
      <c r="A14" s="11" t="s">
        <v>27</v>
      </c>
      <c r="B14" s="7">
        <v>12.5</v>
      </c>
      <c r="C14" s="11" t="s">
        <v>31</v>
      </c>
      <c r="D14" s="5" t="s">
        <v>34</v>
      </c>
    </row>
    <row r="15" spans="1:11" x14ac:dyDescent="0.25">
      <c r="A15" s="11" t="s">
        <v>28</v>
      </c>
      <c r="B15" s="6">
        <v>30</v>
      </c>
      <c r="C15" s="11" t="s">
        <v>32</v>
      </c>
      <c r="D15" s="5" t="s">
        <v>35</v>
      </c>
      <c r="F15" s="14" t="s">
        <v>63</v>
      </c>
      <c r="G15" s="19">
        <f>2*G9/B23</f>
        <v>0.19949142657783131</v>
      </c>
      <c r="H15" s="17" t="s">
        <v>31</v>
      </c>
      <c r="I15" s="20" t="s">
        <v>64</v>
      </c>
      <c r="J15" s="20"/>
      <c r="K15" s="20"/>
    </row>
    <row r="16" spans="1:11" x14ac:dyDescent="0.25">
      <c r="A16" s="11" t="s">
        <v>29</v>
      </c>
      <c r="B16" s="6">
        <v>30</v>
      </c>
      <c r="C16" s="11" t="s">
        <v>32</v>
      </c>
      <c r="D16" s="5" t="s">
        <v>36</v>
      </c>
      <c r="F16" s="14" t="s">
        <v>66</v>
      </c>
      <c r="G16" s="23">
        <f>(B14-B25)/B14</f>
        <v>0.96595931412622649</v>
      </c>
      <c r="H16" s="17" t="s">
        <v>68</v>
      </c>
      <c r="I16" s="20" t="s">
        <v>69</v>
      </c>
      <c r="J16" s="20"/>
      <c r="K16" s="20"/>
    </row>
    <row r="17" spans="1:11" x14ac:dyDescent="0.25">
      <c r="A17" s="11" t="s">
        <v>30</v>
      </c>
      <c r="B17" s="6">
        <v>10</v>
      </c>
      <c r="C17" s="11" t="s">
        <v>32</v>
      </c>
      <c r="D17" s="5" t="s">
        <v>37</v>
      </c>
      <c r="F17" s="14" t="s">
        <v>67</v>
      </c>
      <c r="G17" s="23">
        <f>(G15*B23)/(B14*B20)</f>
        <v>0.31918628252453013</v>
      </c>
      <c r="H17" s="17" t="s">
        <v>68</v>
      </c>
      <c r="I17" s="20" t="s">
        <v>70</v>
      </c>
      <c r="J17" s="20"/>
      <c r="K17" s="20"/>
    </row>
    <row r="18" spans="1:11" x14ac:dyDescent="0.25">
      <c r="A18" s="11" t="s">
        <v>9</v>
      </c>
      <c r="B18" s="6">
        <v>2.5</v>
      </c>
      <c r="C18" s="11" t="s">
        <v>17</v>
      </c>
      <c r="D18" s="5" t="s">
        <v>23</v>
      </c>
    </row>
    <row r="19" spans="1:11" x14ac:dyDescent="0.25">
      <c r="A19" s="11" t="s">
        <v>10</v>
      </c>
      <c r="B19" s="6">
        <v>7</v>
      </c>
      <c r="C19" s="11" t="s">
        <v>17</v>
      </c>
      <c r="D19" s="5" t="s">
        <v>24</v>
      </c>
    </row>
    <row r="20" spans="1:11" x14ac:dyDescent="0.25">
      <c r="A20" s="11" t="s">
        <v>11</v>
      </c>
      <c r="B20" s="6">
        <v>0.5</v>
      </c>
      <c r="C20" s="11" t="s">
        <v>17</v>
      </c>
      <c r="D20" s="5" t="s">
        <v>25</v>
      </c>
    </row>
    <row r="22" spans="1:11" x14ac:dyDescent="0.25">
      <c r="A22" s="12" t="s">
        <v>39</v>
      </c>
      <c r="B22" s="12"/>
      <c r="C22" s="12"/>
      <c r="D22" s="12"/>
    </row>
    <row r="23" spans="1:11" x14ac:dyDescent="0.25">
      <c r="A23" s="13" t="s">
        <v>40</v>
      </c>
      <c r="B23" s="6">
        <f>B18+B19+B20</f>
        <v>10</v>
      </c>
      <c r="C23" s="13" t="s">
        <v>17</v>
      </c>
      <c r="D23" s="5" t="s">
        <v>44</v>
      </c>
    </row>
    <row r="24" spans="1:11" x14ac:dyDescent="0.25">
      <c r="A24" s="13" t="s">
        <v>45</v>
      </c>
      <c r="B24" s="6">
        <v>1.650254286711085</v>
      </c>
      <c r="C24" s="13" t="s">
        <v>31</v>
      </c>
      <c r="D24" s="5" t="s">
        <v>48</v>
      </c>
    </row>
    <row r="25" spans="1:11" x14ac:dyDescent="0.25">
      <c r="A25" s="13" t="s">
        <v>46</v>
      </c>
      <c r="B25" s="6">
        <v>0.4255085734221698</v>
      </c>
      <c r="C25" s="13" t="s">
        <v>31</v>
      </c>
      <c r="D25" s="5" t="s">
        <v>49</v>
      </c>
    </row>
    <row r="26" spans="1:11" x14ac:dyDescent="0.25">
      <c r="A26" s="13" t="s">
        <v>47</v>
      </c>
      <c r="B26" s="6">
        <v>99.085019354430557</v>
      </c>
      <c r="C26" s="13" t="s">
        <v>32</v>
      </c>
      <c r="D26" s="5" t="s">
        <v>50</v>
      </c>
    </row>
  </sheetData>
  <mergeCells count="11">
    <mergeCell ref="H12:J12"/>
    <mergeCell ref="H13:J13"/>
    <mergeCell ref="I15:K15"/>
    <mergeCell ref="I16:K16"/>
    <mergeCell ref="I17:K17"/>
    <mergeCell ref="A1:D1"/>
    <mergeCell ref="A12:D12"/>
    <mergeCell ref="A22:D22"/>
    <mergeCell ref="F1:K1"/>
    <mergeCell ref="F2:K2"/>
    <mergeCell ref="H11:J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Ícaro Zelioli</dc:creator>
  <cp:lastModifiedBy>Ícaro Zelioli</cp:lastModifiedBy>
  <dcterms:created xsi:type="dcterms:W3CDTF">2020-11-04T15:18:32Z</dcterms:created>
  <dcterms:modified xsi:type="dcterms:W3CDTF">2020-11-05T23:46:56Z</dcterms:modified>
</cp:coreProperties>
</file>