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\optimistic\eco-abstractions\scenoptic_examples\user_stories\"/>
    </mc:Choice>
  </mc:AlternateContent>
  <xr:revisionPtr revIDLastSave="0" documentId="13_ncr:1_{721CB2ED-5BB3-4482-8DEA-C436AFB3CA72}" xr6:coauthVersionLast="47" xr6:coauthVersionMax="47" xr10:uidLastSave="{00000000-0000-0000-0000-000000000000}"/>
  <bookViews>
    <workbookView xWindow="11424" yWindow="-1536" windowWidth="23232" windowHeight="12552" activeTab="3" xr2:uid="{07B07D89-ECF6-497D-B681-F58335609AB5}"/>
  </bookViews>
  <sheets>
    <sheet name="Spec" sheetId="2" r:id="rId1"/>
    <sheet name="Problem" sheetId="1" r:id="rId2"/>
    <sheet name="location_params" sheetId="3" r:id="rId3"/>
    <sheet name="inventory" sheetId="4" r:id="rId4"/>
  </sheets>
  <definedNames>
    <definedName name="Inventory">Problem!$C$2:$C$6</definedName>
    <definedName name="products">Problem!$B$2:$B$6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4" l="1"/>
  <c r="J12" i="4"/>
  <c r="I13" i="4"/>
  <c r="I12" i="4"/>
  <c r="H13" i="4"/>
  <c r="H12" i="4"/>
  <c r="G13" i="4"/>
  <c r="G12" i="4"/>
  <c r="F13" i="4"/>
  <c r="F12" i="4"/>
  <c r="O3" i="4"/>
  <c r="O4" i="4"/>
  <c r="O5" i="4"/>
  <c r="O6" i="4"/>
  <c r="O2" i="4"/>
  <c r="N3" i="4"/>
  <c r="N4" i="4"/>
  <c r="N5" i="4"/>
  <c r="N6" i="4"/>
  <c r="N2" i="4"/>
  <c r="L6" i="4"/>
  <c r="L5" i="4"/>
  <c r="K5" i="4"/>
  <c r="K6" i="4"/>
  <c r="M3" i="4"/>
  <c r="M2" i="4"/>
  <c r="K3" i="4"/>
  <c r="L3" i="4"/>
  <c r="K4" i="4"/>
  <c r="L4" i="4"/>
  <c r="L2" i="4"/>
  <c r="K2" i="4"/>
  <c r="L3" i="1"/>
  <c r="Q6" i="1"/>
  <c r="G5" i="4"/>
  <c r="G4" i="4"/>
  <c r="G3" i="4"/>
  <c r="G2" i="4"/>
  <c r="F6" i="4" a="1"/>
  <c r="F6" i="4" s="1"/>
  <c r="F3" i="4"/>
  <c r="F4" i="4"/>
  <c r="F5" i="4"/>
  <c r="F2" i="4"/>
  <c r="C6" i="4"/>
  <c r="E6" i="4" s="1"/>
  <c r="B6" i="4"/>
  <c r="C5" i="4" a="1"/>
  <c r="C5" i="4" s="1"/>
  <c r="E5" i="4" s="1"/>
  <c r="P5" i="1"/>
  <c r="I2" i="1" a="1"/>
  <c r="I2" i="1" s="1"/>
  <c r="G2" i="1"/>
  <c r="Q3" i="1"/>
  <c r="Q4" i="1"/>
  <c r="Q5" i="1"/>
  <c r="Q2" i="1"/>
  <c r="P3" i="1"/>
  <c r="P4" i="1"/>
  <c r="P6" i="1"/>
  <c r="P2" i="1"/>
  <c r="J5" i="1"/>
  <c r="J3" i="1"/>
  <c r="J4" i="1"/>
  <c r="J6" i="1"/>
  <c r="J2" i="1"/>
  <c r="E4" i="4"/>
  <c r="E3" i="4"/>
  <c r="E2" i="4"/>
  <c r="B3" i="4"/>
  <c r="B4" i="4"/>
  <c r="B5" i="4"/>
  <c r="B2" i="4"/>
  <c r="C3" i="4"/>
  <c r="C4" i="4"/>
  <c r="C2" i="4"/>
  <c r="L6" i="1"/>
  <c r="L5" i="1"/>
  <c r="L4" i="1"/>
  <c r="L2" i="1"/>
  <c r="K2" i="1"/>
  <c r="K3" i="1"/>
  <c r="K4" i="1"/>
  <c r="O2" i="1" l="1" a="1"/>
  <c r="O2" i="1" s="1"/>
  <c r="N3" i="1"/>
  <c r="N4" i="1"/>
  <c r="N5" i="1"/>
  <c r="N6" i="1"/>
  <c r="N2" i="1"/>
  <c r="M2" i="1" a="1"/>
  <c r="M2" i="1" s="1"/>
  <c r="K5" i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<sst xmlns="http://schemas.openxmlformats.org/spreadsheetml/2006/main" count="70" uniqueCount="55">
  <si>
    <t>Scenoptic</t>
  </si>
  <si>
    <t>Name</t>
  </si>
  <si>
    <t>Package</t>
  </si>
  <si>
    <t>Parameters</t>
  </si>
  <si>
    <t>string</t>
  </si>
  <si>
    <t>Constraints</t>
  </si>
  <si>
    <t>bool</t>
  </si>
  <si>
    <t>Problem!J2:J6</t>
  </si>
  <si>
    <t>Problem!K2:K6</t>
  </si>
  <si>
    <t>Problem!E2:H6</t>
  </si>
  <si>
    <t>Problem!L2:L6</t>
  </si>
  <si>
    <t>Problem!M2:M6</t>
  </si>
  <si>
    <t>last one</t>
  </si>
  <si>
    <t>Problem!a2:a6</t>
  </si>
  <si>
    <t>Inventory</t>
  </si>
  <si>
    <t>cost per item</t>
  </si>
  <si>
    <t>capacity</t>
  </si>
  <si>
    <t>total_inventory_cost</t>
  </si>
  <si>
    <t>next_order</t>
  </si>
  <si>
    <t>order_gap</t>
  </si>
  <si>
    <t>is_gap</t>
  </si>
  <si>
    <t>Location</t>
  </si>
  <si>
    <t>store-01</t>
  </si>
  <si>
    <t>product</t>
  </si>
  <si>
    <t>banana</t>
  </si>
  <si>
    <t>super-01</t>
  </si>
  <si>
    <t>location</t>
  </si>
  <si>
    <t>slack</t>
  </si>
  <si>
    <t>next_order_slack</t>
  </si>
  <si>
    <t>sugar</t>
  </si>
  <si>
    <t>lemon</t>
  </si>
  <si>
    <t>tea</t>
  </si>
  <si>
    <t>num_locations</t>
  </si>
  <si>
    <t>inventory_by_product</t>
  </si>
  <si>
    <t>cost</t>
  </si>
  <si>
    <t>buy_cost</t>
  </si>
  <si>
    <t>com.ibm.hrl.test.forumula.aggr</t>
  </si>
  <si>
    <t>Furomula Aggregate</t>
  </si>
  <si>
    <t>cost_2</t>
  </si>
  <si>
    <t>cost_3</t>
  </si>
  <si>
    <t>av</t>
  </si>
  <si>
    <t>fish</t>
  </si>
  <si>
    <t>inventory_by_product-named-ranges</t>
  </si>
  <si>
    <t>Add_only</t>
  </si>
  <si>
    <t>series A</t>
  </si>
  <si>
    <t>Series B</t>
  </si>
  <si>
    <t>Series C</t>
  </si>
  <si>
    <t>sum AB</t>
  </si>
  <si>
    <t>SUM BC</t>
  </si>
  <si>
    <t>sum SAME</t>
  </si>
  <si>
    <t>fixedColOrRow</t>
  </si>
  <si>
    <t>fixedColOrRow2</t>
  </si>
  <si>
    <t>inventory!K2:K6</t>
  </si>
  <si>
    <t>int</t>
  </si>
  <si>
    <t>inventory!C2:C6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</si>
</sst>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B1CB-FFF1-484E-8CBE-67E0B84AB20B}">
  <dimension ref="A1:D10"/>
  <sheetViews>
    <sheetView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25.85546875" bestFit="1" customWidth="1"/>
    <col min="4" max="4" width="14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37</v>
      </c>
    </row>
    <row r="3" spans="1:4" x14ac:dyDescent="0.25">
      <c r="A3" t="s">
        <v>2</v>
      </c>
      <c r="B3" t="s">
        <v>36</v>
      </c>
    </row>
    <row r="4" spans="1:4" x14ac:dyDescent="0.25">
      <c r="A4" t="s">
        <v>3</v>
      </c>
      <c r="B4" t="s">
        <v>9</v>
      </c>
      <c r="C4" t="s">
        <v>4</v>
      </c>
      <c r="D4" t="s">
        <v>13</v>
      </c>
    </row>
    <row r="5" spans="1:4" x14ac:dyDescent="0.25">
      <c r="A5" t="s">
        <v>5</v>
      </c>
      <c r="B5" t="s">
        <v>7</v>
      </c>
      <c r="C5" t="s">
        <v>6</v>
      </c>
    </row>
    <row r="6" spans="1:4" x14ac:dyDescent="0.25">
      <c r="B6" t="s">
        <v>8</v>
      </c>
      <c r="C6" t="s">
        <v>6</v>
      </c>
    </row>
    <row r="7" spans="1:4" x14ac:dyDescent="0.25">
      <c r="B7" t="s">
        <v>10</v>
      </c>
      <c r="C7" t="s">
        <v>6</v>
      </c>
    </row>
    <row r="8" spans="1:4" x14ac:dyDescent="0.25">
      <c r="B8" t="s">
        <v>11</v>
      </c>
      <c r="C8" t="s">
        <v>6</v>
      </c>
    </row>
    <row r="9" spans="1:4" x14ac:dyDescent="0.25">
      <c r="B9" t="s">
        <v>52</v>
      </c>
      <c r="C9" t="s">
        <v>53</v>
      </c>
    </row>
    <row r="10" spans="1:4" x14ac:dyDescent="0.25">
      <c r="B10" t="s">
        <v>54</v>
      </c>
      <c r="C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24D6-AFBF-4E0F-983F-E7038831809B}">
  <dimension ref="A1:Q6"/>
  <sheetViews>
    <sheetView workbookViewId="0">
      <selection activeCell="M11" sqref="M11"/>
    </sheetView>
  </sheetViews>
  <sheetFormatPr defaultRowHeight="15" x14ac:dyDescent="0.25"/>
  <cols>
    <col min="2" max="2" width="11.42578125" bestFit="1" customWidth="1"/>
    <col min="10" max="10" width="19.5703125" bestFit="1" customWidth="1"/>
    <col min="11" max="11" width="10.7109375" bestFit="1" customWidth="1"/>
    <col min="12" max="12" width="16.28515625" bestFit="1" customWidth="1"/>
    <col min="13" max="13" width="12.85546875" bestFit="1" customWidth="1"/>
  </cols>
  <sheetData>
    <row r="1" spans="1:17" x14ac:dyDescent="0.25">
      <c r="A1" t="s">
        <v>21</v>
      </c>
      <c r="B1" t="s">
        <v>23</v>
      </c>
      <c r="C1" t="s">
        <v>14</v>
      </c>
      <c r="D1" t="s">
        <v>15</v>
      </c>
      <c r="E1" t="s">
        <v>16</v>
      </c>
      <c r="J1" t="s">
        <v>17</v>
      </c>
      <c r="K1" t="s">
        <v>18</v>
      </c>
      <c r="L1" t="s">
        <v>28</v>
      </c>
      <c r="M1" t="s">
        <v>19</v>
      </c>
      <c r="N1" t="s">
        <v>12</v>
      </c>
      <c r="O1" t="s">
        <v>20</v>
      </c>
      <c r="P1" t="s">
        <v>38</v>
      </c>
      <c r="Q1" t="s">
        <v>39</v>
      </c>
    </row>
    <row r="2" spans="1:17" x14ac:dyDescent="0.25">
      <c r="A2" t="s">
        <v>22</v>
      </c>
      <c r="B2" t="s">
        <v>24</v>
      </c>
      <c r="C2">
        <v>10</v>
      </c>
      <c r="D2">
        <v>4</v>
      </c>
      <c r="E2">
        <v>20</v>
      </c>
      <c r="G2">
        <f>C2</f>
        <v>10</v>
      </c>
      <c r="H2" t="s">
        <v>40</v>
      </c>
      <c r="I2" t="e" cm="1">
        <f t="array" ref="I2">namrang</f>
        <v>#NAME?</v>
      </c>
      <c r="J2">
        <f>C2*D2+C2</f>
        <v>50</v>
      </c>
      <c r="K2">
        <f t="shared" ref="K2:K6" si="0">IF(C2&lt;E2,E2-C2,0)</f>
        <v>10</v>
      </c>
      <c r="L2">
        <f>IF(C2&lt;E2,(E2-C2)*location_params!$B$2,0)</f>
        <v>11</v>
      </c>
      <c r="M2" cm="1">
        <f t="array" ref="M2:M6">IF(C2:C6&lt;E2:E6, E2:E6-C2:C6,0)</f>
        <v>10</v>
      </c>
      <c r="N2">
        <f>C2+E2</f>
        <v>30</v>
      </c>
      <c r="O2" t="b" cm="1">
        <f t="array" ref="O2:O6">C2:C6&lt;E2:E6</f>
        <v>1</v>
      </c>
      <c r="P2">
        <f>SUM($J$2:$J$6) + K2*D2</f>
        <v>347</v>
      </c>
      <c r="Q2">
        <f>SUM(J2:J3) + K2*D2</f>
        <v>142</v>
      </c>
    </row>
    <row r="3" spans="1:17" x14ac:dyDescent="0.25">
      <c r="A3" t="s">
        <v>22</v>
      </c>
      <c r="B3" t="s">
        <v>29</v>
      </c>
      <c r="C3">
        <v>13</v>
      </c>
      <c r="D3">
        <v>3</v>
      </c>
      <c r="E3">
        <v>30</v>
      </c>
      <c r="J3">
        <f t="shared" ref="J3:J6" si="1">C3*D3+C3</f>
        <v>52</v>
      </c>
      <c r="K3">
        <f t="shared" si="0"/>
        <v>17</v>
      </c>
      <c r="L3">
        <f>IF(C3&lt;E3,(E3-C3)*inventory!$B$2,0)</f>
        <v>34</v>
      </c>
      <c r="M3">
        <v>17</v>
      </c>
      <c r="N3">
        <f t="shared" ref="N3:N6" si="2">C3+E3</f>
        <v>43</v>
      </c>
      <c r="O3" t="b">
        <v>1</v>
      </c>
      <c r="P3">
        <f t="shared" ref="P3:P6" si="3">SUM($J$2:$J$6) + K3*D3</f>
        <v>358</v>
      </c>
      <c r="Q3">
        <f t="shared" ref="Q3:Q5" si="4">SUM(J3:J4) + K3*D3</f>
        <v>173</v>
      </c>
    </row>
    <row r="4" spans="1:17" x14ac:dyDescent="0.25">
      <c r="A4" t="s">
        <v>22</v>
      </c>
      <c r="B4" t="s">
        <v>30</v>
      </c>
      <c r="C4">
        <v>14</v>
      </c>
      <c r="D4">
        <v>4</v>
      </c>
      <c r="E4">
        <v>44</v>
      </c>
      <c r="J4">
        <f t="shared" si="1"/>
        <v>70</v>
      </c>
      <c r="K4">
        <f t="shared" si="0"/>
        <v>30</v>
      </c>
      <c r="L4">
        <f>IF(C4&lt;E4,(E4-C4)*location_params!$B$2,0)</f>
        <v>33</v>
      </c>
      <c r="M4">
        <v>30</v>
      </c>
      <c r="N4">
        <f t="shared" si="2"/>
        <v>58</v>
      </c>
      <c r="O4" t="b">
        <v>1</v>
      </c>
      <c r="P4">
        <f t="shared" si="3"/>
        <v>427</v>
      </c>
      <c r="Q4">
        <f t="shared" si="4"/>
        <v>255</v>
      </c>
    </row>
    <row r="5" spans="1:17" x14ac:dyDescent="0.25">
      <c r="A5" t="s">
        <v>25</v>
      </c>
      <c r="B5" t="s">
        <v>29</v>
      </c>
      <c r="C5">
        <v>15</v>
      </c>
      <c r="D5">
        <v>5</v>
      </c>
      <c r="E5">
        <v>55</v>
      </c>
      <c r="J5">
        <f>C6*D5+C5</f>
        <v>65</v>
      </c>
      <c r="K5">
        <f t="shared" si="0"/>
        <v>40</v>
      </c>
      <c r="L5">
        <f>IF(C5&lt;E5,(E5-C5)*location_params!$B$3,0)</f>
        <v>45.199999999999996</v>
      </c>
      <c r="M5">
        <v>40</v>
      </c>
      <c r="N5">
        <f t="shared" si="2"/>
        <v>70</v>
      </c>
      <c r="O5" t="b">
        <v>1</v>
      </c>
      <c r="P5">
        <f>SUM($J$2:$J$6) + K5*D5</f>
        <v>507</v>
      </c>
      <c r="Q5">
        <f t="shared" si="4"/>
        <v>335</v>
      </c>
    </row>
    <row r="6" spans="1:17" x14ac:dyDescent="0.25">
      <c r="A6" t="s">
        <v>25</v>
      </c>
      <c r="B6" t="s">
        <v>31</v>
      </c>
      <c r="C6">
        <v>10</v>
      </c>
      <c r="D6">
        <v>6</v>
      </c>
      <c r="E6">
        <v>5</v>
      </c>
      <c r="J6">
        <f t="shared" si="1"/>
        <v>70</v>
      </c>
      <c r="K6">
        <f t="shared" si="0"/>
        <v>0</v>
      </c>
      <c r="L6">
        <f>IF(C6&lt;E6,(E6-C6)*location_params!$B$3,0)</f>
        <v>0</v>
      </c>
      <c r="M6">
        <v>0</v>
      </c>
      <c r="N6">
        <f t="shared" si="2"/>
        <v>15</v>
      </c>
      <c r="O6" t="b">
        <v>0</v>
      </c>
      <c r="P6">
        <f t="shared" si="3"/>
        <v>307</v>
      </c>
      <c r="Q6">
        <f>SUM(J6:J7) - K6*D6</f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AC22-CF0E-4152-86B3-A1656761D632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22</v>
      </c>
      <c r="B2">
        <v>1.1000000000000001</v>
      </c>
    </row>
    <row r="3" spans="1:2" x14ac:dyDescent="0.25">
      <c r="A3" t="s">
        <v>25</v>
      </c>
      <c r="B3">
        <v>1.1299999999999999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8217-767D-44A2-9C1E-BF99301D9B04}">
  <dimension ref="A1:O13"/>
  <sheetViews>
    <sheetView tabSelected="1" workbookViewId="0">
      <selection activeCell="C6" sqref="C6"/>
    </sheetView>
  </sheetViews>
  <sheetFormatPr defaultRowHeight="15" x14ac:dyDescent="0.25"/>
  <cols>
    <col min="2" max="2" width="14.140625" bestFit="1" customWidth="1"/>
    <col min="3" max="3" width="20.85546875" bestFit="1" customWidth="1"/>
    <col min="6" max="6" width="34.85546875" bestFit="1" customWidth="1"/>
    <col min="14" max="14" width="14.5703125" bestFit="1" customWidth="1"/>
    <col min="15" max="15" width="15.5703125" bestFit="1" customWidth="1"/>
  </cols>
  <sheetData>
    <row r="1" spans="1:15" x14ac:dyDescent="0.25">
      <c r="A1" t="s">
        <v>23</v>
      </c>
      <c r="B1" t="s">
        <v>32</v>
      </c>
      <c r="C1" t="s">
        <v>33</v>
      </c>
      <c r="D1" t="s">
        <v>34</v>
      </c>
      <c r="E1" t="s">
        <v>35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 x14ac:dyDescent="0.25">
      <c r="A2" t="s">
        <v>29</v>
      </c>
      <c r="B2">
        <f>COUNTIF(Problem!$B$2:$B$6,inventory!A2)</f>
        <v>2</v>
      </c>
      <c r="C2">
        <f>SUMIF(Problem!$B$2:$B$6,inventory!A2, Problem!$C$2:$C$6)</f>
        <v>28</v>
      </c>
      <c r="D2">
        <v>4</v>
      </c>
      <c r="E2">
        <f>D2*C2</f>
        <v>112</v>
      </c>
      <c r="F2">
        <f>SUMIF(products,inventory!A2, Inventory)</f>
        <v>28</v>
      </c>
      <c r="G2">
        <f ca="1">SUMIF($B$2:$B$6,"&lt;&gt;1",$C$2)</f>
        <v>28</v>
      </c>
      <c r="H2">
        <v>1</v>
      </c>
      <c r="I2">
        <v>7</v>
      </c>
      <c r="J2">
        <v>11</v>
      </c>
      <c r="K2">
        <f>SUM(H2:I2)</f>
        <v>8</v>
      </c>
      <c r="L2">
        <f>SUM(I2:J2)</f>
        <v>18</v>
      </c>
      <c r="M2">
        <f>SUM($H$2+$I$2)</f>
        <v>8</v>
      </c>
      <c r="N2">
        <f>$H2+I$4</f>
        <v>10</v>
      </c>
      <c r="O2">
        <f>$H2+J$4</f>
        <v>14</v>
      </c>
    </row>
    <row r="3" spans="1:15" x14ac:dyDescent="0.25">
      <c r="A3" t="s">
        <v>30</v>
      </c>
      <c r="B3">
        <f>COUNTIF(Problem!$B$2:$B$6,inventory!A3)</f>
        <v>1</v>
      </c>
      <c r="C3">
        <f>SUMIF(Problem!$B$2:$B$6,inventory!A3, Problem!$C$2:$C$6)</f>
        <v>14</v>
      </c>
      <c r="D3">
        <v>5</v>
      </c>
      <c r="E3">
        <f>D3*C3</f>
        <v>70</v>
      </c>
      <c r="F3">
        <f>SUMIF(products,inventory!A3, Inventory)</f>
        <v>14</v>
      </c>
      <c r="G3">
        <f t="shared" ref="G3" ca="1" si="0">SUMIF($B$2:$B$6,"&lt;&gt;1",$C$2)</f>
        <v>28</v>
      </c>
      <c r="H3">
        <v>2</v>
      </c>
      <c r="I3">
        <v>8</v>
      </c>
      <c r="J3">
        <v>12</v>
      </c>
      <c r="K3">
        <f t="shared" ref="K3:K4" si="1">SUM(H3:I3)</f>
        <v>10</v>
      </c>
      <c r="L3">
        <f t="shared" ref="L3:L4" si="2">SUM(I3:J3)</f>
        <v>20</v>
      </c>
      <c r="M3">
        <f>SUM($H$2+$I$2)</f>
        <v>8</v>
      </c>
      <c r="N3">
        <f t="shared" ref="N3:N6" si="3">$H3+I$4</f>
        <v>11</v>
      </c>
      <c r="O3">
        <f t="shared" ref="O3:O6" si="4">$H3+J$4</f>
        <v>15</v>
      </c>
    </row>
    <row r="4" spans="1:15" x14ac:dyDescent="0.25">
      <c r="A4" t="s">
        <v>24</v>
      </c>
      <c r="B4">
        <f>COUNTIF(Problem!$B$2:$B$6,inventory!A4)</f>
        <v>1</v>
      </c>
      <c r="C4">
        <f>SUMIF(Problem!$B$2:$B$6,inventory!A4, Problem!$C$2:$C$6)</f>
        <v>10</v>
      </c>
      <c r="D4">
        <v>6</v>
      </c>
      <c r="E4">
        <f>D4*C4</f>
        <v>60</v>
      </c>
      <c r="F4">
        <f>SUMIF(products,inventory!A4, Inventory)</f>
        <v>10</v>
      </c>
      <c r="G4">
        <f ca="1">SUMIF($B$2:$B$6,"&gt;2",$C$2)</f>
        <v>0</v>
      </c>
      <c r="H4">
        <v>3</v>
      </c>
      <c r="I4">
        <v>9</v>
      </c>
      <c r="J4">
        <v>13</v>
      </c>
      <c r="K4">
        <f t="shared" si="1"/>
        <v>12</v>
      </c>
      <c r="L4">
        <f t="shared" si="2"/>
        <v>22</v>
      </c>
      <c r="N4">
        <f t="shared" si="3"/>
        <v>12</v>
      </c>
      <c r="O4">
        <f t="shared" si="4"/>
        <v>16</v>
      </c>
    </row>
    <row r="5" spans="1:15" x14ac:dyDescent="0.25">
      <c r="A5" t="s">
        <v>31</v>
      </c>
      <c r="B5">
        <f>COUNTIF(Problem!$B$2:$B$6,inventory!A5)</f>
        <v>1</v>
      </c>
      <c r="C5" t="e" cm="1">
        <f t="array" aca="1" ref="C5" ca="1">COUNIFS(Problem!$B$2:$B$6,inventory!A5, Problem!$C$2:$C$6)</f>
        <v>#NAME?</v>
      </c>
      <c r="D5">
        <v>7</v>
      </c>
      <c r="E5" t="e">
        <f ca="1">D5*C5</f>
        <v>#NAME?</v>
      </c>
      <c r="F5">
        <f>SUMIF(products,inventory!A5, Inventory)</f>
        <v>10</v>
      </c>
      <c r="G5">
        <f ca="1">SUMIF($B$2:$B$6,"&lt;&gt;1",$C$2)</f>
        <v>28</v>
      </c>
      <c r="H5">
        <v>4</v>
      </c>
      <c r="I5">
        <v>10</v>
      </c>
      <c r="J5">
        <v>14</v>
      </c>
      <c r="K5">
        <f t="shared" ref="K5:K6" si="5">SUM(H5:I5)</f>
        <v>14</v>
      </c>
      <c r="L5">
        <f>SUM(I6:J6)</f>
        <v>27</v>
      </c>
      <c r="N5">
        <f t="shared" si="3"/>
        <v>13</v>
      </c>
      <c r="O5">
        <f t="shared" si="4"/>
        <v>17</v>
      </c>
    </row>
    <row r="6" spans="1:15" x14ac:dyDescent="0.25">
      <c r="A6" t="s">
        <v>41</v>
      </c>
      <c r="B6">
        <f>COUNTIF(Problem!$B$2:$B$6,inventory!A6)</f>
        <v>0</v>
      </c>
      <c r="C6">
        <f>SUMIF(Problem!$B$2:$B$6,inventory!A6, Problem!$C$2:$C$6)</f>
        <v>0</v>
      </c>
      <c r="D6">
        <v>8</v>
      </c>
      <c r="E6">
        <f>D6*C6</f>
        <v>0</v>
      </c>
      <c r="F6" t="e" cm="1">
        <f t="array" ref="F6">SUMIF(products,inventory!A6, Inventories)</f>
        <v>#NAME?</v>
      </c>
      <c r="H6">
        <v>5</v>
      </c>
      <c r="I6">
        <v>11</v>
      </c>
      <c r="J6">
        <v>16</v>
      </c>
      <c r="K6">
        <f t="shared" si="5"/>
        <v>16</v>
      </c>
      <c r="L6">
        <f>SUM(H6:I6)</f>
        <v>16</v>
      </c>
      <c r="N6">
        <f t="shared" si="3"/>
        <v>14</v>
      </c>
      <c r="O6">
        <f t="shared" si="4"/>
        <v>18</v>
      </c>
    </row>
    <row r="12" spans="1:15" x14ac:dyDescent="0.25">
      <c r="F12">
        <f>SUM(B2:C3)</f>
        <v>45</v>
      </c>
      <c r="G12">
        <f>SUM(B$2:C3)</f>
        <v>45</v>
      </c>
      <c r="H12">
        <f>SUM(C$2:D3)</f>
        <v>51</v>
      </c>
      <c r="I12">
        <f>SUM(C$2:D$3)</f>
        <v>51</v>
      </c>
      <c r="J12">
        <f>SUM(D$2:E$3)</f>
        <v>191</v>
      </c>
    </row>
    <row r="13" spans="1:15" x14ac:dyDescent="0.25">
      <c r="F13">
        <f>SUM(B3:C4)</f>
        <v>26</v>
      </c>
      <c r="G13">
        <f>SUM(B$2:C4)</f>
        <v>56</v>
      </c>
      <c r="H13">
        <f>SUM(C$2:D4)</f>
        <v>67</v>
      </c>
      <c r="I13">
        <f>SUM(C$2:D$3)</f>
        <v>51</v>
      </c>
      <c r="J13">
        <f>SUM(D$2:E$3)</f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Spec</vt:lpstr>
      <vt:lpstr>Problem</vt:lpstr>
      <vt:lpstr>location_params</vt:lpstr>
      <vt:lpstr>inventory</vt:lpstr>
      <vt:lpstr>Inventory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Yishai Feldman</dc:creator>
  <cp:lastModifiedBy>Aviad Sela</cp:lastModifiedBy>
  <dcterms:created xsi:type="dcterms:W3CDTF">2022-08-31T14:43:03Z</dcterms:created>
  <dcterms:modified xsi:type="dcterms:W3CDTF">2022-09-28T16:04:39Z</dcterms:modified>
</cp:coreProperties>
</file>