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95" windowWidth="14805" windowHeight="79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9" i="1" l="1"/>
  <c r="F28" i="1"/>
  <c r="E29" i="1" l="1"/>
  <c r="E21" i="1"/>
  <c r="E28" i="1" l="1"/>
  <c r="J21" i="1" l="1"/>
  <c r="I21" i="1"/>
  <c r="H21" i="1"/>
  <c r="G21" i="1"/>
  <c r="F21" i="1"/>
  <c r="J20" i="1"/>
  <c r="I20" i="1"/>
  <c r="H20" i="1"/>
  <c r="G20" i="1"/>
  <c r="F20" i="1"/>
  <c r="J29" i="1"/>
  <c r="I29" i="1"/>
  <c r="H29" i="1"/>
  <c r="G29" i="1"/>
  <c r="G28" i="1" l="1"/>
  <c r="J28" i="1"/>
  <c r="I28" i="1"/>
  <c r="H28" i="1"/>
  <c r="B28" i="1"/>
  <c r="B35" i="1" l="1"/>
  <c r="B29" i="1"/>
  <c r="E58" i="1"/>
  <c r="E59" i="1" s="1"/>
  <c r="E60" i="1" s="1"/>
  <c r="E61" i="1" s="1"/>
  <c r="E63" i="1" s="1"/>
  <c r="E62" i="1" s="1"/>
  <c r="D46" i="1"/>
  <c r="J45" i="1"/>
  <c r="I45" i="1"/>
  <c r="H45" i="1"/>
  <c r="G45" i="1"/>
  <c r="F45" i="1"/>
  <c r="J42" i="1"/>
  <c r="I42" i="1"/>
  <c r="H42" i="1"/>
  <c r="G42" i="1"/>
  <c r="F42" i="1"/>
  <c r="J40" i="1"/>
  <c r="I40" i="1"/>
  <c r="H40" i="1"/>
  <c r="G40" i="1"/>
  <c r="F40" i="1"/>
  <c r="B34" i="1"/>
  <c r="B33" i="1"/>
  <c r="B32" i="1"/>
  <c r="B27" i="1"/>
  <c r="B26" i="1"/>
  <c r="J17" i="1"/>
  <c r="I17" i="1"/>
  <c r="H17" i="1"/>
  <c r="G17" i="1"/>
  <c r="F17" i="1"/>
  <c r="E17" i="1"/>
  <c r="E37" i="1" l="1"/>
  <c r="G37" i="1"/>
  <c r="G32" i="1" s="1"/>
  <c r="I33" i="1"/>
  <c r="I32" i="1"/>
  <c r="I37" i="1"/>
  <c r="I43" i="1" s="1"/>
  <c r="I35" i="1"/>
  <c r="I34" i="1"/>
  <c r="H32" i="1"/>
  <c r="H37" i="1"/>
  <c r="H46" i="1" s="1"/>
  <c r="H35" i="1"/>
  <c r="H34" i="1"/>
  <c r="H33" i="1"/>
  <c r="J34" i="1"/>
  <c r="J33" i="1"/>
  <c r="J32" i="1"/>
  <c r="J37" i="1"/>
  <c r="J35" i="1"/>
  <c r="F37" i="1"/>
  <c r="E34" i="1" l="1"/>
  <c r="E35" i="1"/>
  <c r="E32" i="1"/>
  <c r="E33" i="1"/>
  <c r="G33" i="1"/>
  <c r="G34" i="1"/>
  <c r="G35" i="1"/>
  <c r="F32" i="1"/>
  <c r="I46" i="1"/>
  <c r="H43" i="1"/>
  <c r="F33" i="1"/>
  <c r="F35" i="1"/>
  <c r="F34" i="1"/>
  <c r="G46" i="1"/>
  <c r="G43" i="1"/>
  <c r="J46" i="1"/>
  <c r="J43" i="1"/>
  <c r="F46" i="1"/>
  <c r="F43" i="1"/>
  <c r="E46" i="1"/>
  <c r="E43" i="1"/>
</calcChain>
</file>

<file path=xl/comments1.xml><?xml version="1.0" encoding="utf-8"?>
<comments xmlns="http://schemas.openxmlformats.org/spreadsheetml/2006/main">
  <authors>
    <author>作者</author>
  </authors>
  <commentList>
    <comment ref="C16" authorId="0">
      <text>
        <r>
          <rPr>
            <b/>
            <sz val="8"/>
            <color indexed="81"/>
            <rFont val="Tahoma"/>
            <family val="2"/>
          </rPr>
          <t>Scenarios:</t>
        </r>
        <r>
          <rPr>
            <sz val="8"/>
            <color indexed="81"/>
            <rFont val="Tahoma"/>
            <family val="2"/>
          </rPr>
          <t xml:space="preserve">
This calculator compares up to six power usage scenarios in vertical columns A-F. Configure each scenario by inputting the duration and current consumption for Sleep, Idle/Receive and Transmit states for an entire system. </t>
        </r>
      </text>
    </comment>
    <comment ref="C17" authorId="0">
      <text>
        <r>
          <rPr>
            <b/>
            <sz val="8"/>
            <color indexed="81"/>
            <rFont val="Tahoma"/>
            <family val="2"/>
          </rPr>
          <t>Timing:</t>
        </r>
        <r>
          <rPr>
            <sz val="8"/>
            <color indexed="81"/>
            <rFont val="Tahoma"/>
            <family val="2"/>
          </rPr>
          <t xml:space="preserve">
Enter the duration of time a system spends in Sleep, Sampling, Receive and Transmit states. </t>
        </r>
      </text>
    </comment>
    <comment ref="E17" authorId="0">
      <text>
        <r>
          <rPr>
            <b/>
            <sz val="8"/>
            <color indexed="81"/>
            <rFont val="Tahoma"/>
            <family val="2"/>
          </rPr>
          <t xml:space="preserve">Scenario Title: </t>
        </r>
        <r>
          <rPr>
            <sz val="8"/>
            <color indexed="81"/>
            <rFont val="Tahoma"/>
            <family val="2"/>
          </rPr>
          <t>Change by editing first word of scenario description at bottom of sheet</t>
        </r>
      </text>
    </comment>
    <comment ref="D18" authorId="0">
      <text>
        <r>
          <rPr>
            <b/>
            <sz val="8"/>
            <color indexed="81"/>
            <rFont val="Tahoma"/>
            <family val="2"/>
          </rPr>
          <t xml:space="preserve">Unit selection: 
</t>
        </r>
        <r>
          <rPr>
            <sz val="8"/>
            <color indexed="81"/>
            <rFont val="Tahoma"/>
            <family val="2"/>
          </rPr>
          <t>Select units of time used for "Sleep" time calculation.</t>
        </r>
      </text>
    </comment>
    <comment ref="C22" authorId="0">
      <text>
        <r>
          <rPr>
            <b/>
            <sz val="8"/>
            <color indexed="81"/>
            <rFont val="Tahoma"/>
            <family val="2"/>
          </rPr>
          <t xml:space="preserve">Modem selector: 
</t>
        </r>
        <r>
          <rPr>
            <sz val="8"/>
            <color indexed="81"/>
            <rFont val="Tahoma"/>
            <family val="2"/>
          </rPr>
          <t>Select modem type used in "Transmit" time calculation and specify number of bytes transmitted. Or specify "Transmit" time manually.</t>
        </r>
      </text>
    </comment>
    <comment ref="C25" authorId="0">
      <text>
        <r>
          <rPr>
            <b/>
            <sz val="8"/>
            <color indexed="81"/>
            <rFont val="Tahoma"/>
            <family val="2"/>
          </rPr>
          <t xml:space="preserve">Total System Current: 
</t>
        </r>
        <r>
          <rPr>
            <sz val="8"/>
            <color indexed="81"/>
            <rFont val="Tahoma"/>
            <family val="2"/>
          </rPr>
          <t>Enter system Sleep, Idle/Receive and Transmit current demands.</t>
        </r>
      </text>
    </comment>
    <comment ref="C31" authorId="0">
      <text>
        <r>
          <rPr>
            <b/>
            <sz val="8"/>
            <color indexed="81"/>
            <rFont val="Tahoma"/>
            <family val="2"/>
          </rPr>
          <t>Power usage comparison:</t>
        </r>
        <r>
          <rPr>
            <sz val="8"/>
            <color indexed="81"/>
            <rFont val="Tahoma"/>
            <family val="2"/>
          </rPr>
          <t xml:space="preserve">
Analyze how the current use is distributed among the operating states. Optimizing current use of the most consumptive state yields most improvement.</t>
        </r>
      </text>
    </comment>
    <comment ref="C37" authorId="0">
      <text>
        <r>
          <rPr>
            <b/>
            <sz val="8"/>
            <color indexed="81"/>
            <rFont val="Tahoma"/>
            <family val="2"/>
          </rPr>
          <t>Average current:</t>
        </r>
        <r>
          <rPr>
            <sz val="8"/>
            <color indexed="81"/>
            <rFont val="Tahoma"/>
            <family val="2"/>
          </rPr>
          <t xml:space="preserve">
Current calculation result showing average current consumed.</t>
        </r>
      </text>
    </comment>
    <comment ref="C39" authorId="0">
      <text>
        <r>
          <rPr>
            <b/>
            <sz val="8"/>
            <color indexed="81"/>
            <rFont val="Tahoma"/>
            <family val="2"/>
          </rPr>
          <t>Design Goals:</t>
        </r>
        <r>
          <rPr>
            <sz val="8"/>
            <color indexed="81"/>
            <rFont val="Tahoma"/>
            <family val="2"/>
          </rPr>
          <t xml:space="preserve">
Specify either target life of battery or a given battery capacity. Also select units of time for displaying Estimated Battery life. </t>
        </r>
      </text>
    </comment>
    <comment ref="C40" authorId="0">
      <text>
        <r>
          <rPr>
            <b/>
            <sz val="8"/>
            <color indexed="81"/>
            <rFont val="Tahoma"/>
            <family val="2"/>
          </rPr>
          <t>System Efficiency:</t>
        </r>
        <r>
          <rPr>
            <sz val="8"/>
            <color indexed="81"/>
            <rFont val="Tahoma"/>
            <family val="2"/>
          </rPr>
          <t xml:space="preserve">
Use the system efficiency parameter to capture the inefficiencies of power supplies and batteries (high current pulses reduce the usable capacity of many batteries).</t>
        </r>
      </text>
    </comment>
    <comment ref="D42" authorId="0">
      <text>
        <r>
          <rPr>
            <b/>
            <sz val="8"/>
            <color indexed="81"/>
            <rFont val="Tahoma"/>
            <family val="2"/>
          </rPr>
          <t xml:space="preserve">Unit selection: 
</t>
        </r>
        <r>
          <rPr>
            <sz val="8"/>
            <color indexed="81"/>
            <rFont val="Tahoma"/>
            <family val="2"/>
          </rPr>
          <t>Select time units used in "Required battery capacity" and "Estimated battery life" calculations.</t>
        </r>
      </text>
    </comment>
    <comment ref="C48" authorId="0">
      <text>
        <r>
          <rPr>
            <b/>
            <sz val="8"/>
            <color indexed="81"/>
            <rFont val="Tahoma"/>
            <family val="2"/>
          </rPr>
          <t xml:space="preserve">Scenario descriptions:
</t>
        </r>
        <r>
          <rPr>
            <sz val="8"/>
            <color indexed="81"/>
            <rFont val="Tahoma"/>
            <family val="2"/>
          </rPr>
          <t>Edit the descriptions for the scenarios modeled by the calculator. The first word in the description will be displayed as the scenario column label.</t>
        </r>
      </text>
    </comment>
    <comment ref="C72" authorId="0">
      <text>
        <r>
          <rPr>
            <b/>
            <sz val="8"/>
            <color indexed="81"/>
            <rFont val="Tahoma"/>
            <family val="2"/>
          </rPr>
          <t>Reference:</t>
        </r>
        <r>
          <rPr>
            <sz val="8"/>
            <color indexed="81"/>
            <rFont val="Tahoma"/>
            <family val="2"/>
          </rPr>
          <t xml:space="preserve">
Current consumption specifications from product datasheets for convenience. (Subject to change - measure for accuracy)</t>
        </r>
      </text>
    </comment>
    <comment ref="E74" authorId="0">
      <text>
        <r>
          <rPr>
            <b/>
            <sz val="8"/>
            <color indexed="81"/>
            <rFont val="Tahoma"/>
            <family val="2"/>
          </rPr>
          <t>XBee pin sleep current:</t>
        </r>
        <r>
          <rPr>
            <sz val="8"/>
            <color indexed="81"/>
            <rFont val="Tahoma"/>
            <family val="2"/>
          </rPr>
          <t xml:space="preserve">
0.010mA pin hibernate
0.050mA pin doze</t>
        </r>
      </text>
    </comment>
    <comment ref="F74" authorId="0">
      <text>
        <r>
          <rPr>
            <b/>
            <sz val="8"/>
            <color indexed="81"/>
            <rFont val="Tahoma"/>
            <family val="2"/>
          </rPr>
          <t>XBee pin sleep current:</t>
        </r>
        <r>
          <rPr>
            <sz val="8"/>
            <color indexed="81"/>
            <rFont val="Tahoma"/>
            <family val="2"/>
          </rPr>
          <t xml:space="preserve">
0.010mA pin hibernate
0.050mA pin doze</t>
        </r>
      </text>
    </comment>
    <comment ref="J77" authorId="0">
      <text>
        <r>
          <rPr>
            <b/>
            <sz val="8"/>
            <color indexed="81"/>
            <rFont val="Tahoma"/>
            <family val="2"/>
          </rPr>
          <t>Wake time:</t>
        </r>
        <r>
          <rPr>
            <sz val="8"/>
            <color indexed="81"/>
            <rFont val="Tahoma"/>
            <family val="2"/>
          </rPr>
          <t xml:space="preserve">
30ms @ 115k over the air
150ms@ 9.6k over the air</t>
        </r>
      </text>
    </comment>
    <comment ref="J79" authorId="0">
      <text>
        <r>
          <rPr>
            <b/>
            <sz val="8"/>
            <color indexed="81"/>
            <rFont val="Tahoma"/>
            <family val="2"/>
          </rPr>
          <t xml:space="preserve">The transmit current </t>
        </r>
        <r>
          <rPr>
            <sz val="8"/>
            <color indexed="81"/>
            <rFont val="Tahoma"/>
            <family val="2"/>
          </rPr>
          <t>is software selectable from 1mW to 1W</t>
        </r>
      </text>
    </comment>
  </commentList>
</comments>
</file>

<file path=xl/sharedStrings.xml><?xml version="1.0" encoding="utf-8"?>
<sst xmlns="http://schemas.openxmlformats.org/spreadsheetml/2006/main" count="104" uniqueCount="90">
  <si>
    <t>Instructions</t>
  </si>
  <si>
    <t>Overview</t>
  </si>
  <si>
    <r>
      <t xml:space="preserve">Use this calculator to: 
</t>
    </r>
    <r>
      <rPr>
        <b/>
        <sz val="8"/>
        <rFont val="Arial"/>
        <family val="2"/>
      </rPr>
      <t>a)</t>
    </r>
    <r>
      <rPr>
        <sz val="8"/>
        <rFont val="Arial"/>
        <family val="2"/>
      </rPr>
      <t xml:space="preserve"> recommend a battery capacity based on a target battery life
</t>
    </r>
    <r>
      <rPr>
        <b/>
        <sz val="8"/>
        <rFont val="Arial"/>
        <family val="2"/>
      </rPr>
      <t>b)</t>
    </r>
    <r>
      <rPr>
        <sz val="8"/>
        <rFont val="Arial"/>
        <family val="2"/>
      </rPr>
      <t xml:space="preserve"> estimate battery life for a given battery capacity.
</t>
    </r>
    <r>
      <rPr>
        <b/>
        <sz val="8"/>
        <rFont val="Arial"/>
        <family val="2"/>
      </rPr>
      <t>c)</t>
    </r>
    <r>
      <rPr>
        <sz val="8"/>
        <rFont val="Arial"/>
        <family val="2"/>
      </rPr>
      <t xml:space="preserve"> compare several power consumption scenarios.</t>
    </r>
  </si>
  <si>
    <t>Details</t>
  </si>
  <si>
    <t>Scenarios</t>
  </si>
  <si>
    <t>A</t>
  </si>
  <si>
    <t>B</t>
  </si>
  <si>
    <t>C</t>
  </si>
  <si>
    <t>D</t>
  </si>
  <si>
    <t>E</t>
  </si>
  <si>
    <t>F</t>
  </si>
  <si>
    <t>Time</t>
  </si>
  <si>
    <t>Units</t>
  </si>
  <si>
    <t>Sleep</t>
  </si>
  <si>
    <t>s</t>
  </si>
  <si>
    <t>ms</t>
  </si>
  <si>
    <t>Transmit</t>
  </si>
  <si>
    <t>Radio type</t>
  </si>
  <si>
    <t>XBee</t>
  </si>
  <si>
    <t># of bytes transmitted</t>
  </si>
  <si>
    <t>Total System Current</t>
  </si>
  <si>
    <t>mA</t>
  </si>
  <si>
    <t>Power usage comparison</t>
  </si>
  <si>
    <t>%</t>
  </si>
  <si>
    <t>Legend: Red &gt; 100%, Green &lt;= 100%</t>
  </si>
  <si>
    <t>Average current</t>
  </si>
  <si>
    <t>Design Goals</t>
  </si>
  <si>
    <t>System efficiency</t>
  </si>
  <si>
    <t>Target battery life</t>
  </si>
  <si>
    <t>yr</t>
  </si>
  <si>
    <t>Required battery capacity</t>
  </si>
  <si>
    <t>mAh</t>
  </si>
  <si>
    <t>or</t>
  </si>
  <si>
    <t>Given battery capacity</t>
  </si>
  <si>
    <t>Estimated battery life</t>
  </si>
  <si>
    <t>Scenario descriptions</t>
  </si>
  <si>
    <t xml:space="preserve">A - </t>
  </si>
  <si>
    <t xml:space="preserve">B - </t>
  </si>
  <si>
    <t xml:space="preserve">C - </t>
  </si>
  <si>
    <t xml:space="preserve">Scenario_C </t>
  </si>
  <si>
    <t xml:space="preserve">D - </t>
  </si>
  <si>
    <t xml:space="preserve">Scenario_D </t>
  </si>
  <si>
    <t xml:space="preserve">E - </t>
  </si>
  <si>
    <t xml:space="preserve">Scenario_E </t>
  </si>
  <si>
    <t xml:space="preserve">F - </t>
  </si>
  <si>
    <t xml:space="preserve">Scenario_F </t>
  </si>
  <si>
    <t>min</t>
  </si>
  <si>
    <t>hr</t>
  </si>
  <si>
    <t>day</t>
  </si>
  <si>
    <t>mo</t>
  </si>
  <si>
    <t>Reference</t>
  </si>
  <si>
    <t>XBee-PRO</t>
  </si>
  <si>
    <t>9XCite</t>
  </si>
  <si>
    <t>9XStream</t>
  </si>
  <si>
    <t>24XStream</t>
  </si>
  <si>
    <t>9XTend</t>
  </si>
  <si>
    <t>Pin Sleep (mA)</t>
  </si>
  <si>
    <t>0.010 / 0.050</t>
  </si>
  <si>
    <t>Serial port Sleep (mA)</t>
  </si>
  <si>
    <t>n/a</t>
  </si>
  <si>
    <t>Cyclic Sleep (mA)</t>
  </si>
  <si>
    <t>Cyclic Sleep wake time (ms)</t>
  </si>
  <si>
    <t>30 / 150</t>
  </si>
  <si>
    <t>Idle/Receive (mA)</t>
  </si>
  <si>
    <t>Transmit (mA)</t>
  </si>
  <si>
    <t>110 - 730</t>
  </si>
  <si>
    <t>Sampling</t>
    <phoneticPr fontId="2" type="noConversion"/>
  </si>
  <si>
    <t>Receive</t>
    <phoneticPr fontId="2" type="noConversion"/>
  </si>
  <si>
    <t>ms</t>
    <phoneticPr fontId="2" type="noConversion"/>
  </si>
  <si>
    <t>Battery Life Calculator v1.0</t>
    <phoneticPr fontId="2" type="noConversion"/>
  </si>
  <si>
    <t>SF7_125K_14dB</t>
  </si>
  <si>
    <t>SF7_125K_14dB</t>
    <phoneticPr fontId="2" type="noConversion"/>
  </si>
  <si>
    <t>SF12_125K_14dB</t>
    <phoneticPr fontId="2" type="noConversion"/>
  </si>
  <si>
    <t>SF12_125K_20dB</t>
    <phoneticPr fontId="2" type="noConversion"/>
  </si>
  <si>
    <t>SF9_125K_20dB</t>
    <phoneticPr fontId="2" type="noConversion"/>
  </si>
  <si>
    <t>SF7_125K_20dB</t>
  </si>
  <si>
    <t>SF7_125K_20dB</t>
    <phoneticPr fontId="2" type="noConversion"/>
  </si>
  <si>
    <t>TX Pwr (ma)</t>
    <phoneticPr fontId="2" type="noConversion"/>
  </si>
  <si>
    <t>RX Pwr (ma)</t>
    <phoneticPr fontId="2" type="noConversion"/>
  </si>
  <si>
    <t>SF12_31_25K_20dB</t>
    <phoneticPr fontId="2" type="noConversion"/>
  </si>
  <si>
    <t>Radio Format</t>
    <phoneticPr fontId="2" type="noConversion"/>
  </si>
  <si>
    <t>TX Time</t>
    <phoneticPr fontId="2" type="noConversion"/>
  </si>
  <si>
    <t>RX Time</t>
    <phoneticPr fontId="2" type="noConversion"/>
  </si>
  <si>
    <t xml:space="preserve">This calculator compares up to six power usage scenarios in vertical columns A-F. Configure each scenario by inputting  the duration and current consumption for Sleep, Idle/Receive and Transmit states for an entire system. 
</t>
    <phoneticPr fontId="2" type="noConversion"/>
  </si>
  <si>
    <t>Micro-Controller Active power (mA):</t>
    <phoneticPr fontId="2" type="noConversion"/>
  </si>
  <si>
    <t xml:space="preserve">Scenario_A </t>
    <phoneticPr fontId="2" type="noConversion"/>
  </si>
  <si>
    <t>Scenario_B</t>
    <phoneticPr fontId="2" type="noConversion"/>
  </si>
  <si>
    <t>No LoRa</t>
    <phoneticPr fontId="2" type="noConversion"/>
  </si>
  <si>
    <t>SF10_125K_20dB</t>
  </si>
  <si>
    <t>SF10_125K_20dB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</si>
</sst>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indexed="9"/>
      <name val="Arial"/>
      <family val="2"/>
    </font>
    <font>
      <i/>
      <sz val="8"/>
      <color indexed="9"/>
      <name val="Arial"/>
      <family val="2"/>
    </font>
    <font>
      <sz val="14"/>
      <color indexed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6"/>
      <name val="Arial"/>
      <family val="2"/>
    </font>
    <font>
      <sz val="8"/>
      <color indexed="1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8"/>
      <color indexed="16"/>
      <name val="Arial"/>
      <family val="2"/>
    </font>
    <font>
      <b/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249977111117893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52">
    <xf numFmtId="0" fontId="0" fillId="0" borderId="0" xfId="0"/>
    <xf numFmtId="0" fontId="3" fillId="3" borderId="1" xfId="0" applyFont="1" applyFill="1" applyBorder="1"/>
    <xf numFmtId="0" fontId="3" fillId="3" borderId="2" xfId="0" applyFont="1" applyFill="1" applyBorder="1"/>
    <xf numFmtId="0" fontId="4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left"/>
    </xf>
    <xf numFmtId="0" fontId="6" fillId="4" borderId="5" xfId="0" applyFont="1" applyFill="1" applyBorder="1" applyAlignment="1">
      <alignment horizontal="left"/>
    </xf>
    <xf numFmtId="0" fontId="6" fillId="4" borderId="6" xfId="0" applyFont="1" applyFill="1" applyBorder="1" applyAlignment="1">
      <alignment horizontal="left"/>
    </xf>
    <xf numFmtId="0" fontId="6" fillId="4" borderId="7" xfId="0" applyFont="1" applyFill="1" applyBorder="1" applyAlignment="1">
      <alignment horizontal="left"/>
    </xf>
    <xf numFmtId="0" fontId="6" fillId="4" borderId="8" xfId="0" applyFont="1" applyFill="1" applyBorder="1" applyProtection="1">
      <protection hidden="1"/>
    </xf>
    <xf numFmtId="0" fontId="6" fillId="4" borderId="8" xfId="0" applyFont="1" applyFill="1" applyBorder="1" applyAlignment="1" applyProtection="1">
      <alignment horizontal="left"/>
      <protection hidden="1"/>
    </xf>
    <xf numFmtId="0" fontId="6" fillId="4" borderId="5" xfId="0" applyFont="1" applyFill="1" applyBorder="1"/>
    <xf numFmtId="0" fontId="6" fillId="4" borderId="8" xfId="0" applyFont="1" applyFill="1" applyBorder="1" applyAlignment="1">
      <alignment horizontal="left"/>
    </xf>
    <xf numFmtId="0" fontId="7" fillId="4" borderId="0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left" indent="1"/>
    </xf>
    <xf numFmtId="0" fontId="10" fillId="4" borderId="8" xfId="0" applyFont="1" applyFill="1" applyBorder="1" applyAlignment="1">
      <alignment horizontal="left" indent="2"/>
    </xf>
    <xf numFmtId="0" fontId="7" fillId="4" borderId="0" xfId="0" applyFont="1" applyFill="1" applyBorder="1" applyAlignment="1">
      <alignment horizontal="left"/>
    </xf>
    <xf numFmtId="0" fontId="8" fillId="2" borderId="0" xfId="0" applyFont="1" applyFill="1"/>
    <xf numFmtId="0" fontId="6" fillId="4" borderId="8" xfId="0" applyFont="1" applyFill="1" applyBorder="1"/>
    <xf numFmtId="0" fontId="6" fillId="4" borderId="8" xfId="0" applyFont="1" applyFill="1" applyBorder="1" applyAlignment="1">
      <alignment horizontal="left" indent="1"/>
    </xf>
    <xf numFmtId="0" fontId="7" fillId="4" borderId="8" xfId="0" applyFont="1" applyFill="1" applyBorder="1" applyAlignment="1">
      <alignment horizontal="left" indent="3"/>
    </xf>
    <xf numFmtId="0" fontId="6" fillId="4" borderId="37" xfId="0" applyFont="1" applyFill="1" applyBorder="1"/>
    <xf numFmtId="0" fontId="8" fillId="4" borderId="38" xfId="0" applyFont="1" applyFill="1" applyBorder="1"/>
    <xf numFmtId="0" fontId="9" fillId="4" borderId="8" xfId="0" applyFont="1" applyFill="1" applyBorder="1" applyAlignment="1">
      <alignment horizontal="left" indent="1"/>
    </xf>
    <xf numFmtId="0" fontId="6" fillId="4" borderId="37" xfId="0" applyFont="1" applyFill="1" applyBorder="1" applyAlignment="1"/>
    <xf numFmtId="0" fontId="7" fillId="4" borderId="0" xfId="0" applyFont="1" applyFill="1" applyAlignment="1" applyProtection="1">
      <alignment horizontal="left" vertical="top"/>
      <protection hidden="1"/>
    </xf>
    <xf numFmtId="0" fontId="7" fillId="4" borderId="9" xfId="0" applyFont="1" applyFill="1" applyBorder="1" applyAlignment="1" applyProtection="1">
      <alignment horizontal="left" vertical="top"/>
      <protection hidden="1"/>
    </xf>
    <xf numFmtId="0" fontId="7" fillId="4" borderId="8" xfId="0" applyFont="1" applyFill="1" applyBorder="1" applyAlignment="1" applyProtection="1">
      <alignment horizontal="left" vertical="top"/>
      <protection hidden="1"/>
    </xf>
    <xf numFmtId="0" fontId="7" fillId="4" borderId="19" xfId="0" applyFont="1" applyFill="1" applyBorder="1" applyAlignment="1" applyProtection="1">
      <alignment horizontal="left" vertical="top"/>
      <protection hidden="1"/>
    </xf>
    <xf numFmtId="0" fontId="6" fillId="4" borderId="19" xfId="0" applyFont="1" applyFill="1" applyBorder="1" applyAlignment="1" applyProtection="1">
      <alignment horizontal="center" vertical="top"/>
      <protection hidden="1"/>
    </xf>
    <xf numFmtId="17" fontId="7" fillId="4" borderId="0" xfId="0" quotePrefix="1" applyNumberFormat="1" applyFont="1" applyFill="1" applyAlignment="1" applyProtection="1">
      <alignment horizontal="center" vertical="top"/>
      <protection hidden="1"/>
    </xf>
    <xf numFmtId="0" fontId="7" fillId="4" borderId="0" xfId="0" applyFont="1" applyFill="1" applyAlignment="1" applyProtection="1">
      <alignment horizontal="center" vertical="top"/>
      <protection hidden="1"/>
    </xf>
    <xf numFmtId="0" fontId="7" fillId="4" borderId="0" xfId="0" quotePrefix="1" applyFont="1" applyFill="1" applyAlignment="1" applyProtection="1">
      <alignment horizontal="center" vertical="top"/>
      <protection hidden="1"/>
    </xf>
    <xf numFmtId="0" fontId="7" fillId="4" borderId="10" xfId="0" applyFont="1" applyFill="1" applyBorder="1" applyAlignment="1" applyProtection="1">
      <alignment horizontal="left" vertical="top"/>
      <protection hidden="1"/>
    </xf>
    <xf numFmtId="0" fontId="7" fillId="4" borderId="11" xfId="0" applyFont="1" applyFill="1" applyBorder="1" applyAlignment="1" applyProtection="1">
      <alignment horizontal="left" vertical="top"/>
      <protection hidden="1"/>
    </xf>
    <xf numFmtId="0" fontId="7" fillId="4" borderId="12" xfId="0" applyFont="1" applyFill="1" applyBorder="1" applyAlignment="1" applyProtection="1">
      <alignment horizontal="left" vertical="top"/>
      <protection hidden="1"/>
    </xf>
    <xf numFmtId="0" fontId="13" fillId="0" borderId="0" xfId="0" applyFont="1"/>
    <xf numFmtId="0" fontId="13" fillId="2" borderId="0" xfId="0" applyFont="1" applyFill="1"/>
    <xf numFmtId="0" fontId="13" fillId="2" borderId="0" xfId="0" applyFont="1" applyFill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13" fillId="3" borderId="2" xfId="0" applyFont="1" applyFill="1" applyBorder="1"/>
    <xf numFmtId="0" fontId="13" fillId="4" borderId="0" xfId="0" applyFont="1" applyFill="1" applyBorder="1" applyProtection="1">
      <protection hidden="1"/>
    </xf>
    <xf numFmtId="0" fontId="13" fillId="4" borderId="0" xfId="0" applyFont="1" applyFill="1" applyBorder="1" applyAlignment="1" applyProtection="1">
      <alignment horizontal="center"/>
      <protection hidden="1"/>
    </xf>
    <xf numFmtId="0" fontId="13" fillId="4" borderId="9" xfId="0" applyFont="1" applyFill="1" applyBorder="1" applyProtection="1">
      <protection hidden="1"/>
    </xf>
    <xf numFmtId="0" fontId="13" fillId="4" borderId="9" xfId="0" applyFont="1" applyFill="1" applyBorder="1"/>
    <xf numFmtId="0" fontId="13" fillId="4" borderId="11" xfId="0" applyFont="1" applyFill="1" applyBorder="1" applyAlignment="1">
      <alignment horizontal="center"/>
    </xf>
    <xf numFmtId="0" fontId="13" fillId="4" borderId="11" xfId="0" applyFont="1" applyFill="1" applyBorder="1"/>
    <xf numFmtId="0" fontId="13" fillId="4" borderId="12" xfId="0" applyFont="1" applyFill="1" applyBorder="1"/>
    <xf numFmtId="0" fontId="13" fillId="4" borderId="38" xfId="0" applyFont="1" applyFill="1" applyBorder="1" applyAlignment="1">
      <alignment horizontal="center"/>
    </xf>
    <xf numFmtId="0" fontId="13" fillId="4" borderId="38" xfId="0" applyFont="1" applyFill="1" applyBorder="1"/>
    <xf numFmtId="0" fontId="13" fillId="4" borderId="39" xfId="0" applyFont="1" applyFill="1" applyBorder="1"/>
    <xf numFmtId="0" fontId="13" fillId="4" borderId="10" xfId="0" applyFont="1" applyFill="1" applyBorder="1"/>
    <xf numFmtId="0" fontId="13" fillId="2" borderId="0" xfId="0" applyFont="1" applyFill="1" applyProtection="1"/>
    <xf numFmtId="0" fontId="7" fillId="0" borderId="13" xfId="0" applyFont="1" applyFill="1" applyBorder="1" applyAlignment="1" applyProtection="1">
      <alignment horizontal="center"/>
      <protection locked="0"/>
    </xf>
    <xf numFmtId="0" fontId="14" fillId="4" borderId="14" xfId="0" applyFont="1" applyFill="1" applyBorder="1" applyAlignment="1" applyProtection="1">
      <alignment horizontal="center"/>
    </xf>
    <xf numFmtId="0" fontId="14" fillId="4" borderId="0" xfId="0" applyFont="1" applyFill="1" applyBorder="1" applyAlignment="1" applyProtection="1">
      <alignment horizontal="center"/>
    </xf>
    <xf numFmtId="0" fontId="14" fillId="4" borderId="0" xfId="0" applyFont="1" applyFill="1" applyBorder="1" applyAlignment="1">
      <alignment horizontal="center"/>
    </xf>
    <xf numFmtId="0" fontId="6" fillId="4" borderId="6" xfId="0" applyFont="1" applyFill="1" applyBorder="1"/>
    <xf numFmtId="0" fontId="14" fillId="4" borderId="6" xfId="0" applyFont="1" applyFill="1" applyBorder="1" applyAlignment="1">
      <alignment horizontal="center"/>
    </xf>
    <xf numFmtId="0" fontId="15" fillId="4" borderId="6" xfId="0" applyFont="1" applyFill="1" applyBorder="1" applyAlignment="1">
      <alignment horizontal="center"/>
    </xf>
    <xf numFmtId="0" fontId="14" fillId="4" borderId="7" xfId="0" applyFont="1" applyFill="1" applyBorder="1"/>
    <xf numFmtId="0" fontId="6" fillId="4" borderId="0" xfId="0" applyFont="1" applyFill="1" applyBorder="1" applyAlignment="1">
      <alignment horizontal="left"/>
    </xf>
    <xf numFmtId="0" fontId="14" fillId="4" borderId="9" xfId="0" applyFont="1" applyFill="1" applyBorder="1"/>
    <xf numFmtId="0" fontId="14" fillId="4" borderId="0" xfId="0" applyFont="1" applyFill="1" applyBorder="1" applyAlignment="1">
      <alignment horizontal="left" indent="1"/>
    </xf>
    <xf numFmtId="0" fontId="14" fillId="0" borderId="13" xfId="0" applyFont="1" applyFill="1" applyBorder="1" applyAlignment="1" applyProtection="1">
      <alignment horizontal="center"/>
      <protection locked="0"/>
    </xf>
    <xf numFmtId="0" fontId="14" fillId="0" borderId="14" xfId="0" applyFont="1" applyFill="1" applyBorder="1" applyAlignment="1" applyProtection="1">
      <alignment horizontal="center"/>
      <protection locked="0"/>
    </xf>
    <xf numFmtId="0" fontId="14" fillId="0" borderId="15" xfId="0" applyFont="1" applyFill="1" applyBorder="1" applyAlignment="1" applyProtection="1">
      <alignment horizontal="center"/>
      <protection locked="0"/>
    </xf>
    <xf numFmtId="0" fontId="14" fillId="0" borderId="16" xfId="0" applyFont="1" applyFill="1" applyBorder="1" applyAlignment="1" applyProtection="1">
      <alignment horizontal="center"/>
      <protection locked="0"/>
    </xf>
    <xf numFmtId="0" fontId="14" fillId="0" borderId="0" xfId="0" applyFont="1" applyFill="1" applyBorder="1" applyAlignment="1" applyProtection="1">
      <alignment horizontal="center"/>
      <protection locked="0"/>
    </xf>
    <xf numFmtId="0" fontId="14" fillId="0" borderId="17" xfId="0" applyFont="1" applyFill="1" applyBorder="1" applyAlignment="1" applyProtection="1">
      <alignment horizontal="center"/>
      <protection locked="0"/>
    </xf>
    <xf numFmtId="0" fontId="10" fillId="0" borderId="13" xfId="0" applyFont="1" applyFill="1" applyBorder="1" applyAlignment="1" applyProtection="1">
      <alignment horizontal="center"/>
      <protection locked="0"/>
    </xf>
    <xf numFmtId="0" fontId="10" fillId="0" borderId="14" xfId="0" applyFont="1" applyFill="1" applyBorder="1" applyAlignment="1" applyProtection="1">
      <alignment horizontal="center"/>
      <protection locked="0"/>
    </xf>
    <xf numFmtId="0" fontId="10" fillId="0" borderId="15" xfId="0" applyFont="1" applyFill="1" applyBorder="1" applyAlignment="1" applyProtection="1">
      <alignment horizontal="center"/>
      <protection locked="0"/>
    </xf>
    <xf numFmtId="0" fontId="10" fillId="0" borderId="18" xfId="0" applyFont="1" applyFill="1" applyBorder="1" applyAlignment="1" applyProtection="1">
      <alignment horizontal="center"/>
      <protection locked="0"/>
    </xf>
    <xf numFmtId="0" fontId="10" fillId="0" borderId="19" xfId="0" applyFont="1" applyFill="1" applyBorder="1" applyAlignment="1" applyProtection="1">
      <alignment horizontal="center"/>
      <protection locked="0"/>
    </xf>
    <xf numFmtId="0" fontId="10" fillId="0" borderId="20" xfId="0" applyFont="1" applyFill="1" applyBorder="1" applyAlignment="1" applyProtection="1">
      <alignment horizontal="center"/>
      <protection locked="0"/>
    </xf>
    <xf numFmtId="0" fontId="14" fillId="4" borderId="8" xfId="0" applyFont="1" applyFill="1" applyBorder="1" applyAlignment="1">
      <alignment horizontal="left"/>
    </xf>
    <xf numFmtId="0" fontId="14" fillId="4" borderId="0" xfId="0" applyFont="1" applyFill="1" applyBorder="1" applyAlignment="1">
      <alignment horizontal="left"/>
    </xf>
    <xf numFmtId="0" fontId="14" fillId="4" borderId="19" xfId="0" applyFont="1" applyFill="1" applyBorder="1" applyAlignment="1">
      <alignment horizontal="center"/>
    </xf>
    <xf numFmtId="0" fontId="14" fillId="0" borderId="21" xfId="0" applyFont="1" applyFill="1" applyBorder="1" applyAlignment="1" applyProtection="1">
      <alignment horizontal="center"/>
      <protection locked="0"/>
    </xf>
    <xf numFmtId="0" fontId="14" fillId="0" borderId="22" xfId="0" applyFont="1" applyFill="1" applyBorder="1" applyAlignment="1" applyProtection="1">
      <alignment horizontal="center"/>
      <protection locked="0"/>
    </xf>
    <xf numFmtId="0" fontId="14" fillId="0" borderId="23" xfId="0" applyFont="1" applyFill="1" applyBorder="1" applyAlignment="1" applyProtection="1">
      <alignment horizontal="center"/>
      <protection locked="0"/>
    </xf>
    <xf numFmtId="0" fontId="14" fillId="0" borderId="24" xfId="0" applyFont="1" applyFill="1" applyBorder="1" applyAlignment="1" applyProtection="1">
      <alignment horizontal="center"/>
      <protection locked="0"/>
    </xf>
    <xf numFmtId="0" fontId="14" fillId="0" borderId="25" xfId="0" applyFont="1" applyFill="1" applyBorder="1" applyAlignment="1" applyProtection="1">
      <alignment horizontal="center"/>
      <protection locked="0"/>
    </xf>
    <xf numFmtId="0" fontId="14" fillId="0" borderId="26" xfId="0" applyFont="1" applyFill="1" applyBorder="1" applyAlignment="1" applyProtection="1">
      <alignment horizontal="center"/>
      <protection locked="0"/>
    </xf>
    <xf numFmtId="10" fontId="14" fillId="4" borderId="0" xfId="1" applyNumberFormat="1" applyFont="1" applyFill="1" applyBorder="1" applyAlignment="1">
      <alignment horizontal="center"/>
    </xf>
    <xf numFmtId="0" fontId="14" fillId="4" borderId="8" xfId="0" applyFont="1" applyFill="1" applyBorder="1" applyAlignment="1">
      <alignment horizontal="left" indent="1"/>
    </xf>
    <xf numFmtId="0" fontId="7" fillId="4" borderId="0" xfId="0" applyFont="1" applyFill="1" applyBorder="1" applyAlignment="1">
      <alignment horizontal="right"/>
    </xf>
    <xf numFmtId="0" fontId="6" fillId="4" borderId="0" xfId="0" applyFont="1" applyFill="1" applyBorder="1" applyAlignment="1">
      <alignment horizontal="center"/>
    </xf>
    <xf numFmtId="0" fontId="6" fillId="4" borderId="9" xfId="0" applyFont="1" applyFill="1" applyBorder="1"/>
    <xf numFmtId="0" fontId="14" fillId="4" borderId="30" xfId="0" applyFont="1" applyFill="1" applyBorder="1"/>
    <xf numFmtId="0" fontId="14" fillId="4" borderId="31" xfId="0" applyFont="1" applyFill="1" applyBorder="1"/>
    <xf numFmtId="0" fontId="14" fillId="4" borderId="31" xfId="0" applyFont="1" applyFill="1" applyBorder="1" applyAlignment="1">
      <alignment horizontal="center"/>
    </xf>
    <xf numFmtId="0" fontId="14" fillId="4" borderId="32" xfId="0" applyFont="1" applyFill="1" applyBorder="1"/>
    <xf numFmtId="0" fontId="6" fillId="4" borderId="0" xfId="0" applyFont="1" applyFill="1" applyBorder="1"/>
    <xf numFmtId="0" fontId="14" fillId="4" borderId="0" xfId="0" applyFont="1" applyFill="1" applyBorder="1"/>
    <xf numFmtId="9" fontId="14" fillId="0" borderId="33" xfId="0" applyNumberFormat="1" applyFont="1" applyFill="1" applyBorder="1" applyAlignment="1" applyProtection="1">
      <alignment horizontal="center"/>
      <protection locked="0"/>
    </xf>
    <xf numFmtId="9" fontId="14" fillId="0" borderId="34" xfId="0" applyNumberFormat="1" applyFont="1" applyFill="1" applyBorder="1" applyAlignment="1" applyProtection="1">
      <alignment horizontal="center"/>
      <protection locked="0"/>
    </xf>
    <xf numFmtId="9" fontId="14" fillId="0" borderId="35" xfId="0" applyNumberFormat="1" applyFont="1" applyFill="1" applyBorder="1" applyAlignment="1" applyProtection="1">
      <alignment horizontal="center"/>
      <protection locked="0"/>
    </xf>
    <xf numFmtId="0" fontId="15" fillId="5" borderId="36" xfId="0" applyFont="1" applyFill="1" applyBorder="1" applyAlignment="1" applyProtection="1">
      <alignment horizontal="center"/>
      <protection locked="0"/>
    </xf>
    <xf numFmtId="0" fontId="14" fillId="0" borderId="33" xfId="0" applyFont="1" applyFill="1" applyBorder="1" applyAlignment="1" applyProtection="1">
      <alignment horizontal="center"/>
      <protection locked="0"/>
    </xf>
    <xf numFmtId="0" fontId="14" fillId="0" borderId="34" xfId="0" applyFont="1" applyFill="1" applyBorder="1" applyAlignment="1" applyProtection="1">
      <alignment horizontal="center"/>
      <protection locked="0"/>
    </xf>
    <xf numFmtId="0" fontId="14" fillId="0" borderId="35" xfId="0" applyFont="1" applyFill="1" applyBorder="1" applyAlignment="1" applyProtection="1">
      <alignment horizontal="center"/>
      <protection locked="0"/>
    </xf>
    <xf numFmtId="0" fontId="6" fillId="4" borderId="0" xfId="0" applyFont="1" applyFill="1" applyBorder="1" applyAlignment="1">
      <alignment horizontal="left" indent="1"/>
    </xf>
    <xf numFmtId="2" fontId="6" fillId="4" borderId="0" xfId="0" applyNumberFormat="1" applyFont="1" applyFill="1" applyBorder="1" applyAlignment="1">
      <alignment horizontal="center"/>
    </xf>
    <xf numFmtId="0" fontId="14" fillId="4" borderId="0" xfId="0" applyFont="1" applyFill="1" applyBorder="1" applyAlignment="1">
      <alignment horizontal="left" indent="3"/>
    </xf>
    <xf numFmtId="0" fontId="15" fillId="4" borderId="0" xfId="0" applyFont="1" applyFill="1" applyBorder="1" applyAlignment="1" applyProtection="1">
      <alignment horizontal="center"/>
    </xf>
    <xf numFmtId="0" fontId="14" fillId="4" borderId="10" xfId="0" applyFont="1" applyFill="1" applyBorder="1" applyAlignment="1">
      <alignment horizontal="left" indent="3"/>
    </xf>
    <xf numFmtId="0" fontId="14" fillId="4" borderId="11" xfId="0" applyFont="1" applyFill="1" applyBorder="1" applyAlignment="1">
      <alignment horizontal="left" indent="3"/>
    </xf>
    <xf numFmtId="0" fontId="14" fillId="4" borderId="11" xfId="0" applyFont="1" applyFill="1" applyBorder="1" applyAlignment="1">
      <alignment horizontal="center"/>
    </xf>
    <xf numFmtId="0" fontId="14" fillId="4" borderId="11" xfId="0" applyFont="1" applyFill="1" applyBorder="1"/>
    <xf numFmtId="0" fontId="14" fillId="4" borderId="12" xfId="0" applyFont="1" applyFill="1" applyBorder="1"/>
    <xf numFmtId="0" fontId="14" fillId="2" borderId="0" xfId="0" applyFont="1" applyFill="1"/>
    <xf numFmtId="0" fontId="14" fillId="4" borderId="37" xfId="0" applyFont="1" applyFill="1" applyBorder="1"/>
    <xf numFmtId="0" fontId="14" fillId="4" borderId="38" xfId="0" applyFont="1" applyFill="1" applyBorder="1"/>
    <xf numFmtId="0" fontId="14" fillId="4" borderId="38" xfId="0" applyFont="1" applyFill="1" applyBorder="1" applyAlignment="1">
      <alignment horizontal="center"/>
    </xf>
    <xf numFmtId="0" fontId="14" fillId="0" borderId="0" xfId="0" applyFont="1"/>
    <xf numFmtId="0" fontId="14" fillId="4" borderId="8" xfId="0" applyFont="1" applyFill="1" applyBorder="1"/>
    <xf numFmtId="0" fontId="14" fillId="4" borderId="0" xfId="0" applyFont="1" applyFill="1" applyBorder="1" applyAlignment="1">
      <alignment horizontal="right"/>
    </xf>
    <xf numFmtId="0" fontId="14" fillId="4" borderId="10" xfId="0" applyFont="1" applyFill="1" applyBorder="1"/>
    <xf numFmtId="0" fontId="16" fillId="4" borderId="38" xfId="0" applyFont="1" applyFill="1" applyBorder="1" applyAlignment="1">
      <alignment horizontal="center"/>
    </xf>
    <xf numFmtId="0" fontId="16" fillId="4" borderId="38" xfId="0" applyFont="1" applyFill="1" applyBorder="1"/>
    <xf numFmtId="0" fontId="16" fillId="4" borderId="39" xfId="0" applyFont="1" applyFill="1" applyBorder="1"/>
    <xf numFmtId="0" fontId="14" fillId="6" borderId="24" xfId="0" applyFont="1" applyFill="1" applyBorder="1" applyAlignment="1" applyProtection="1">
      <alignment horizontal="center"/>
    </xf>
    <xf numFmtId="0" fontId="14" fillId="6" borderId="25" xfId="0" applyFont="1" applyFill="1" applyBorder="1" applyAlignment="1" applyProtection="1">
      <alignment horizontal="center"/>
    </xf>
    <xf numFmtId="0" fontId="14" fillId="6" borderId="26" xfId="0" applyFont="1" applyFill="1" applyBorder="1" applyAlignment="1" applyProtection="1">
      <alignment horizontal="center"/>
    </xf>
    <xf numFmtId="0" fontId="14" fillId="6" borderId="27" xfId="0" applyFont="1" applyFill="1" applyBorder="1" applyAlignment="1" applyProtection="1">
      <alignment horizontal="center"/>
    </xf>
    <xf numFmtId="0" fontId="14" fillId="6" borderId="28" xfId="0" applyFont="1" applyFill="1" applyBorder="1" applyAlignment="1" applyProtection="1">
      <alignment horizontal="center"/>
    </xf>
    <xf numFmtId="0" fontId="14" fillId="6" borderId="29" xfId="0" applyFont="1" applyFill="1" applyBorder="1" applyAlignment="1" applyProtection="1">
      <alignment horizontal="center"/>
    </xf>
    <xf numFmtId="0" fontId="14" fillId="6" borderId="18" xfId="0" applyFont="1" applyFill="1" applyBorder="1" applyAlignment="1" applyProtection="1">
      <alignment horizontal="center"/>
      <protection hidden="1"/>
    </xf>
    <xf numFmtId="0" fontId="14" fillId="6" borderId="19" xfId="0" applyFont="1" applyFill="1" applyBorder="1" applyAlignment="1" applyProtection="1">
      <alignment horizontal="center"/>
      <protection hidden="1"/>
    </xf>
    <xf numFmtId="0" fontId="14" fillId="6" borderId="20" xfId="0" applyFont="1" applyFill="1" applyBorder="1" applyAlignment="1" applyProtection="1">
      <alignment horizontal="center"/>
      <protection hidden="1"/>
    </xf>
    <xf numFmtId="0" fontId="14" fillId="6" borderId="16" xfId="0" applyFont="1" applyFill="1" applyBorder="1" applyAlignment="1" applyProtection="1">
      <alignment horizontal="center"/>
      <protection hidden="1"/>
    </xf>
    <xf numFmtId="0" fontId="14" fillId="6" borderId="0" xfId="0" applyFont="1" applyFill="1" applyBorder="1" applyAlignment="1" applyProtection="1">
      <alignment horizontal="center"/>
      <protection hidden="1"/>
    </xf>
    <xf numFmtId="0" fontId="14" fillId="6" borderId="17" xfId="0" applyFont="1" applyFill="1" applyBorder="1" applyAlignment="1" applyProtection="1">
      <alignment horizontal="center"/>
      <protection hidden="1"/>
    </xf>
    <xf numFmtId="0" fontId="7" fillId="2" borderId="43" xfId="0" applyFont="1" applyFill="1" applyBorder="1" applyAlignment="1" applyProtection="1">
      <alignment horizontal="left"/>
      <protection locked="0"/>
    </xf>
    <xf numFmtId="0" fontId="7" fillId="0" borderId="44" xfId="0" applyFont="1" applyBorder="1" applyAlignment="1" applyProtection="1">
      <protection locked="0"/>
    </xf>
    <xf numFmtId="0" fontId="7" fillId="0" borderId="45" xfId="0" applyFont="1" applyBorder="1" applyAlignment="1" applyProtection="1">
      <protection locked="0"/>
    </xf>
    <xf numFmtId="0" fontId="7" fillId="2" borderId="46" xfId="0" applyFont="1" applyFill="1" applyBorder="1" applyAlignment="1" applyProtection="1">
      <alignment horizontal="left"/>
      <protection locked="0"/>
    </xf>
    <xf numFmtId="0" fontId="7" fillId="0" borderId="47" xfId="0" applyFont="1" applyBorder="1" applyAlignment="1" applyProtection="1">
      <protection locked="0"/>
    </xf>
    <xf numFmtId="0" fontId="7" fillId="0" borderId="48" xfId="0" applyFont="1" applyBorder="1" applyAlignment="1" applyProtection="1">
      <protection locked="0"/>
    </xf>
    <xf numFmtId="0" fontId="7" fillId="4" borderId="8" xfId="0" applyFont="1" applyFill="1" applyBorder="1" applyAlignment="1" applyProtection="1">
      <alignment horizontal="left" vertical="top" wrapText="1" indent="1"/>
      <protection hidden="1"/>
    </xf>
    <xf numFmtId="0" fontId="7" fillId="4" borderId="0" xfId="0" applyFont="1" applyFill="1" applyAlignment="1" applyProtection="1">
      <alignment horizontal="left" vertical="top" indent="1"/>
      <protection hidden="1"/>
    </xf>
    <xf numFmtId="0" fontId="7" fillId="4" borderId="8" xfId="0" applyFont="1" applyFill="1" applyBorder="1" applyAlignment="1" applyProtection="1">
      <alignment horizontal="left" vertical="top" indent="1"/>
      <protection hidden="1"/>
    </xf>
    <xf numFmtId="0" fontId="7" fillId="4" borderId="0" xfId="0" applyFont="1" applyFill="1" applyAlignment="1" applyProtection="1">
      <alignment horizontal="left" vertical="top" wrapText="1" indent="1"/>
      <protection hidden="1"/>
    </xf>
    <xf numFmtId="0" fontId="7" fillId="4" borderId="9" xfId="0" applyFont="1" applyFill="1" applyBorder="1" applyAlignment="1" applyProtection="1">
      <alignment horizontal="left" vertical="top" wrapText="1" indent="1"/>
      <protection hidden="1"/>
    </xf>
    <xf numFmtId="0" fontId="7" fillId="4" borderId="10" xfId="0" applyFont="1" applyFill="1" applyBorder="1" applyAlignment="1" applyProtection="1">
      <alignment horizontal="left" vertical="top" wrapText="1" indent="1"/>
      <protection hidden="1"/>
    </xf>
    <xf numFmtId="0" fontId="7" fillId="4" borderId="11" xfId="0" applyFont="1" applyFill="1" applyBorder="1" applyAlignment="1" applyProtection="1">
      <alignment horizontal="left" vertical="top" wrapText="1" indent="1"/>
      <protection hidden="1"/>
    </xf>
    <xf numFmtId="0" fontId="7" fillId="4" borderId="12" xfId="0" applyFont="1" applyFill="1" applyBorder="1" applyAlignment="1" applyProtection="1">
      <alignment horizontal="left" vertical="top" wrapText="1" indent="1"/>
      <protection hidden="1"/>
    </xf>
    <xf numFmtId="0" fontId="7" fillId="2" borderId="40" xfId="0" applyFont="1" applyFill="1" applyBorder="1" applyAlignment="1" applyProtection="1">
      <alignment horizontal="left"/>
      <protection locked="0"/>
    </xf>
    <xf numFmtId="0" fontId="7" fillId="0" borderId="41" xfId="0" applyFont="1" applyBorder="1" applyAlignment="1" applyProtection="1">
      <protection locked="0"/>
    </xf>
    <xf numFmtId="0" fontId="7" fillId="0" borderId="42" xfId="0" applyFont="1" applyBorder="1" applyAlignment="1" applyProtection="1">
      <protection locked="0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w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1095375</xdr:colOff>
      <xdr:row>40</xdr:row>
      <xdr:rowOff>85725</xdr:rowOff>
    </xdr:from>
    <xdr:to>
      <xdr:col>3</xdr:col>
      <xdr:colOff>5256</xdr:colOff>
      <xdr:row>42</xdr:row>
      <xdr:rowOff>20292</xdr:rowOff>
    </xdr:to>
    <xdr:pic>
      <xdr:nvPicPr>
        <xdr:cNvPr id="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6200775"/>
          <a:ext cx="1714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1143000</xdr:colOff>
      <xdr:row>43</xdr:row>
      <xdr:rowOff>38100</xdr:rowOff>
    </xdr:from>
    <xdr:to>
      <xdr:col>3</xdr:col>
      <xdr:colOff>19050</xdr:colOff>
      <xdr:row>45</xdr:row>
      <xdr:rowOff>0</xdr:rowOff>
    </xdr:to>
    <xdr:pic>
      <xdr:nvPicPr>
        <xdr:cNvPr id="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9225" y="663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</xdr:row>
      <xdr:rowOff>28575</xdr:rowOff>
    </xdr:from>
    <xdr:to>
      <xdr:col>10</xdr:col>
      <xdr:colOff>104300</xdr:colOff>
      <xdr:row>12</xdr:row>
      <xdr:rowOff>9525</xdr:rowOff>
    </xdr:to>
    <xdr:grpSp>
      <xdr:nvGrpSpPr>
        <xdr:cNvPr id="4" name="Group 53"/>
        <xdr:cNvGrpSpPr>
          <a:grpSpLocks/>
        </xdr:cNvGrpSpPr>
      </xdr:nvGrpSpPr>
      <xdr:grpSpPr bwMode="auto">
        <a:xfrm>
          <a:off x="3163957" y="1005923"/>
          <a:ext cx="4311865" cy="1256472"/>
          <a:chOff x="289" y="681"/>
          <a:chExt cx="388" cy="117"/>
        </a:xfrm>
      </xdr:grpSpPr>
      <xdr:sp macro="" textlink="">
        <xdr:nvSpPr>
          <xdr:cNvPr id="5" name="Line 12"/>
          <xdr:cNvSpPr>
            <a:spLocks noChangeShapeType="1"/>
          </xdr:cNvSpPr>
        </xdr:nvSpPr>
        <xdr:spPr bwMode="auto">
          <a:xfrm>
            <a:off x="322" y="748"/>
            <a:ext cx="343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$B$20">
        <xdr:nvSpPr>
          <xdr:cNvPr id="7" name="Rectangle 19"/>
          <xdr:cNvSpPr>
            <a:spLocks noChangeArrowheads="1" noTextEdit="1"/>
          </xdr:cNvSpPr>
        </xdr:nvSpPr>
        <xdr:spPr bwMode="auto">
          <a:xfrm>
            <a:off x="480" y="702"/>
            <a:ext cx="78" cy="4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fld id="{5F45FB63-E11B-42A9-9880-B879DB8EC74A}" type="TxLink">
              <a:rPr lang="en-US" altLang="zh-CN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ctr" rtl="0">
                <a:defRPr sz="1000"/>
              </a:pPr>
              <a:t>Transmit</a:t>
            </a:fld>
            <a:endParaRPr lang="en-US" altLang="zh-CN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8" name="Line 20"/>
          <xdr:cNvSpPr>
            <a:spLocks noChangeShapeType="1"/>
          </xdr:cNvSpPr>
        </xdr:nvSpPr>
        <xdr:spPr bwMode="auto">
          <a:xfrm>
            <a:off x="322" y="765"/>
            <a:ext cx="343" cy="0"/>
          </a:xfrm>
          <a:prstGeom prst="line">
            <a:avLst/>
          </a:prstGeom>
          <a:noFill/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21"/>
          <xdr:cNvSpPr>
            <a:spLocks noChangeShapeType="1"/>
          </xdr:cNvSpPr>
        </xdr:nvSpPr>
        <xdr:spPr bwMode="auto">
          <a:xfrm flipV="1">
            <a:off x="322" y="691"/>
            <a:ext cx="0" cy="74"/>
          </a:xfrm>
          <a:prstGeom prst="line">
            <a:avLst/>
          </a:prstGeom>
          <a:noFill/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Line 22"/>
          <xdr:cNvSpPr>
            <a:spLocks noChangeShapeType="1"/>
          </xdr:cNvSpPr>
        </xdr:nvSpPr>
        <xdr:spPr bwMode="auto">
          <a:xfrm>
            <a:off x="311" y="695"/>
            <a:ext cx="0" cy="59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 type="triangle" w="med" len="med"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Line 24"/>
          <xdr:cNvSpPr>
            <a:spLocks noChangeShapeType="1"/>
          </xdr:cNvSpPr>
        </xdr:nvSpPr>
        <xdr:spPr bwMode="auto">
          <a:xfrm>
            <a:off x="332" y="778"/>
            <a:ext cx="111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" name="Rectangle 26"/>
          <xdr:cNvSpPr>
            <a:spLocks noChangeArrowheads="1"/>
          </xdr:cNvSpPr>
        </xdr:nvSpPr>
        <xdr:spPr bwMode="auto">
          <a:xfrm>
            <a:off x="350" y="777"/>
            <a:ext cx="78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altLang="zh-CN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time (ms)</a:t>
            </a:r>
          </a:p>
        </xdr:txBody>
      </xdr:sp>
      <xdr:sp macro="" textlink="">
        <xdr:nvSpPr>
          <xdr:cNvPr id="13" name="Rectangle 27"/>
          <xdr:cNvSpPr>
            <a:spLocks noChangeArrowheads="1"/>
          </xdr:cNvSpPr>
        </xdr:nvSpPr>
        <xdr:spPr bwMode="auto">
          <a:xfrm>
            <a:off x="289" y="681"/>
            <a:ext cx="23" cy="8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vert="vert270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altLang="zh-CN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current (mA)</a:t>
            </a:r>
          </a:p>
        </xdr:txBody>
      </xdr:sp>
      <xdr:sp macro="" textlink="$B$18">
        <xdr:nvSpPr>
          <xdr:cNvPr id="14" name="Rectangle 28"/>
          <xdr:cNvSpPr>
            <a:spLocks noChangeArrowheads="1" noTextEdit="1"/>
          </xdr:cNvSpPr>
        </xdr:nvSpPr>
        <xdr:spPr bwMode="auto">
          <a:xfrm>
            <a:off x="316" y="729"/>
            <a:ext cx="78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fld id="{95C06A49-B370-4EED-A349-EC8FE94F48E6}" type="TxLink">
              <a:rPr lang="en-US" altLang="zh-CN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ctr" rtl="0">
                <a:defRPr sz="1000"/>
              </a:pPr>
              <a:t>Sleep</a:t>
            </a:fld>
            <a:endParaRPr lang="en-US" altLang="zh-CN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$B$18">
        <xdr:nvSpPr>
          <xdr:cNvPr id="15" name="Rectangle 52"/>
          <xdr:cNvSpPr>
            <a:spLocks noChangeArrowheads="1" noTextEdit="1"/>
          </xdr:cNvSpPr>
        </xdr:nvSpPr>
        <xdr:spPr bwMode="auto">
          <a:xfrm>
            <a:off x="599" y="729"/>
            <a:ext cx="78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fld id="{E26323B7-6A96-4F27-8F66-C8A50A0A4785}" type="TxLink">
              <a:rPr lang="en-US" altLang="zh-CN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ctr" rtl="0">
                <a:defRPr sz="1000"/>
              </a:pPr>
              <a:t>Sleep</a:t>
            </a:fld>
            <a:endParaRPr lang="en-US" altLang="zh-CN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6</xdr:col>
      <xdr:colOff>245619</xdr:colOff>
      <xdr:row>7</xdr:row>
      <xdr:rowOff>52552</xdr:rowOff>
    </xdr:from>
    <xdr:to>
      <xdr:col>7</xdr:col>
      <xdr:colOff>0</xdr:colOff>
      <xdr:row>9</xdr:row>
      <xdr:rowOff>19707</xdr:rowOff>
    </xdr:to>
    <xdr:sp macro="" textlink="">
      <xdr:nvSpPr>
        <xdr:cNvPr id="16" name="矩形 15"/>
        <xdr:cNvSpPr/>
      </xdr:nvSpPr>
      <xdr:spPr>
        <a:xfrm>
          <a:off x="4569141" y="1394335"/>
          <a:ext cx="715163" cy="331589"/>
        </a:xfrm>
        <a:prstGeom prst="rect">
          <a:avLst/>
        </a:prstGeom>
        <a:solidFill>
          <a:schemeClr val="bg1"/>
        </a:solidFill>
        <a:ln w="952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800">
              <a:solidFill>
                <a:sysClr val="windowText" lastClr="000000"/>
              </a:solidFill>
            </a:rPr>
            <a:t>Sampling</a:t>
          </a:r>
          <a:endParaRPr lang="zh-CN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252650</xdr:colOff>
      <xdr:row>7</xdr:row>
      <xdr:rowOff>149372</xdr:rowOff>
    </xdr:from>
    <xdr:to>
      <xdr:col>9</xdr:col>
      <xdr:colOff>147546</xdr:colOff>
      <xdr:row>9</xdr:row>
      <xdr:rowOff>12738</xdr:rowOff>
    </xdr:to>
    <xdr:sp macro="" textlink="">
      <xdr:nvSpPr>
        <xdr:cNvPr id="17" name="矩形 16"/>
        <xdr:cNvSpPr/>
      </xdr:nvSpPr>
      <xdr:spPr>
        <a:xfrm>
          <a:off x="5967650" y="1491155"/>
          <a:ext cx="590635" cy="227800"/>
        </a:xfrm>
        <a:prstGeom prst="rect">
          <a:avLst/>
        </a:prstGeom>
        <a:solidFill>
          <a:schemeClr val="bg1"/>
        </a:solidFill>
        <a:ln w="952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800">
              <a:solidFill>
                <a:sysClr val="windowText" lastClr="000000"/>
              </a:solidFill>
            </a:rPr>
            <a:t>Receive</a:t>
          </a:r>
          <a:endParaRPr lang="zh-CN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0</xdr:colOff>
      <xdr:row>0</xdr:row>
      <xdr:rowOff>49696</xdr:rowOff>
    </xdr:from>
    <xdr:to>
      <xdr:col>4</xdr:col>
      <xdr:colOff>41413</xdr:colOff>
      <xdr:row>2</xdr:row>
      <xdr:rowOff>127922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457" y="49696"/>
          <a:ext cx="2103782" cy="4426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83"/>
  <sheetViews>
    <sheetView tabSelected="1" topLeftCell="A16" zoomScale="115" zoomScaleNormal="115" workbookViewId="0">
      <selection activeCell="J39" sqref="J39"/>
    </sheetView>
  </sheetViews>
  <sheetFormatPr defaultRowHeight="14.25" x14ac:dyDescent="0.2"/>
  <cols>
    <col min="1" max="1" width="1.75" style="36" customWidth="1"/>
    <col min="2" max="4" width="9" style="36"/>
    <col min="5" max="5" width="12.75" style="36" bestFit="1" customWidth="1"/>
    <col min="6" max="6" width="15.25" style="36" customWidth="1"/>
    <col min="7" max="7" width="12.625" style="36" bestFit="1" customWidth="1"/>
    <col min="8" max="10" width="9.125" style="36" bestFit="1" customWidth="1"/>
    <col min="11" max="16384" width="9" style="36"/>
  </cols>
  <sheetData>
    <row r="2" spans="1:11" x14ac:dyDescent="0.2">
      <c r="A2" s="37"/>
      <c r="B2" s="37"/>
      <c r="C2" s="37"/>
      <c r="D2" s="38"/>
      <c r="E2" s="38"/>
      <c r="F2" s="38"/>
      <c r="G2" s="38"/>
      <c r="H2" s="37"/>
      <c r="I2" s="37"/>
      <c r="J2" s="37"/>
      <c r="K2" s="37"/>
    </row>
    <row r="3" spans="1:11" ht="15" thickBot="1" x14ac:dyDescent="0.25">
      <c r="A3" s="37"/>
      <c r="B3" s="37"/>
      <c r="C3" s="37"/>
      <c r="D3" s="38"/>
      <c r="E3" s="38"/>
      <c r="F3" s="38"/>
      <c r="G3" s="38"/>
      <c r="H3" s="37"/>
      <c r="I3" s="37"/>
      <c r="J3" s="37"/>
      <c r="K3" s="37"/>
    </row>
    <row r="4" spans="1:11" ht="18.75" thickBot="1" x14ac:dyDescent="0.3">
      <c r="A4" s="37"/>
      <c r="B4" s="1" t="s">
        <v>69</v>
      </c>
      <c r="C4" s="2"/>
      <c r="D4" s="39"/>
      <c r="E4" s="39"/>
      <c r="F4" s="39"/>
      <c r="G4" s="3"/>
      <c r="H4" s="40"/>
      <c r="I4" s="40"/>
      <c r="J4" s="40"/>
      <c r="K4" s="4"/>
    </row>
    <row r="5" spans="1:11" x14ac:dyDescent="0.2">
      <c r="A5" s="37"/>
      <c r="B5" s="5" t="s">
        <v>0</v>
      </c>
      <c r="C5" s="6"/>
      <c r="D5" s="7"/>
      <c r="E5" s="7"/>
      <c r="F5" s="7"/>
      <c r="G5" s="7"/>
      <c r="H5" s="7"/>
      <c r="I5" s="7"/>
      <c r="J5" s="7"/>
      <c r="K5" s="8"/>
    </row>
    <row r="6" spans="1:11" x14ac:dyDescent="0.2">
      <c r="A6" s="37"/>
      <c r="B6" s="9" t="s">
        <v>1</v>
      </c>
      <c r="C6" s="41"/>
      <c r="D6" s="42"/>
      <c r="E6" s="42"/>
      <c r="F6" s="42"/>
      <c r="G6" s="42"/>
      <c r="H6" s="41"/>
      <c r="I6" s="41"/>
      <c r="J6" s="41"/>
      <c r="K6" s="43"/>
    </row>
    <row r="7" spans="1:11" x14ac:dyDescent="0.2">
      <c r="A7" s="37"/>
      <c r="B7" s="141" t="s">
        <v>2</v>
      </c>
      <c r="C7" s="142"/>
      <c r="D7" s="142"/>
      <c r="E7" s="142"/>
      <c r="F7" s="42"/>
      <c r="G7" s="42"/>
      <c r="H7" s="41"/>
      <c r="I7" s="41"/>
      <c r="J7" s="41"/>
      <c r="K7" s="43"/>
    </row>
    <row r="8" spans="1:11" x14ac:dyDescent="0.2">
      <c r="A8" s="37"/>
      <c r="B8" s="143"/>
      <c r="C8" s="142"/>
      <c r="D8" s="142"/>
      <c r="E8" s="142"/>
      <c r="F8" s="42"/>
      <c r="G8" s="42"/>
      <c r="H8" s="41"/>
      <c r="I8" s="41"/>
      <c r="J8" s="41"/>
      <c r="K8" s="43"/>
    </row>
    <row r="9" spans="1:11" x14ac:dyDescent="0.2">
      <c r="A9" s="37"/>
      <c r="B9" s="143"/>
      <c r="C9" s="142"/>
      <c r="D9" s="142"/>
      <c r="E9" s="142"/>
      <c r="F9" s="42"/>
      <c r="G9" s="42"/>
      <c r="H9" s="41"/>
      <c r="I9" s="41"/>
      <c r="J9" s="41"/>
      <c r="K9" s="43"/>
    </row>
    <row r="10" spans="1:11" x14ac:dyDescent="0.2">
      <c r="A10" s="37"/>
      <c r="B10" s="143"/>
      <c r="C10" s="142"/>
      <c r="D10" s="142"/>
      <c r="E10" s="142"/>
      <c r="F10" s="42"/>
      <c r="G10" s="42"/>
      <c r="H10" s="41"/>
      <c r="I10" s="41"/>
      <c r="J10" s="41"/>
      <c r="K10" s="43"/>
    </row>
    <row r="11" spans="1:11" x14ac:dyDescent="0.2">
      <c r="A11" s="37"/>
      <c r="B11" s="143"/>
      <c r="C11" s="142"/>
      <c r="D11" s="142"/>
      <c r="E11" s="142"/>
      <c r="F11" s="42"/>
      <c r="G11" s="42"/>
      <c r="H11" s="41"/>
      <c r="I11" s="41"/>
      <c r="J11" s="41"/>
      <c r="K11" s="43"/>
    </row>
    <row r="12" spans="1:11" x14ac:dyDescent="0.2">
      <c r="A12" s="37"/>
      <c r="B12" s="10" t="s">
        <v>3</v>
      </c>
      <c r="C12" s="41"/>
      <c r="D12" s="42"/>
      <c r="E12" s="42"/>
      <c r="F12" s="42"/>
      <c r="G12" s="42"/>
      <c r="H12" s="41"/>
      <c r="I12" s="41"/>
      <c r="J12" s="41"/>
      <c r="K12" s="43"/>
    </row>
    <row r="13" spans="1:11" x14ac:dyDescent="0.2">
      <c r="A13" s="37"/>
      <c r="B13" s="141" t="s">
        <v>83</v>
      </c>
      <c r="C13" s="144"/>
      <c r="D13" s="144"/>
      <c r="E13" s="144"/>
      <c r="F13" s="144"/>
      <c r="G13" s="144"/>
      <c r="H13" s="144"/>
      <c r="I13" s="144"/>
      <c r="J13" s="144"/>
      <c r="K13" s="145"/>
    </row>
    <row r="14" spans="1:11" x14ac:dyDescent="0.2">
      <c r="A14" s="37"/>
      <c r="B14" s="141"/>
      <c r="C14" s="144"/>
      <c r="D14" s="144"/>
      <c r="E14" s="144"/>
      <c r="F14" s="144"/>
      <c r="G14" s="144"/>
      <c r="H14" s="144"/>
      <c r="I14" s="144"/>
      <c r="J14" s="144"/>
      <c r="K14" s="145"/>
    </row>
    <row r="15" spans="1:11" ht="15" thickBot="1" x14ac:dyDescent="0.25">
      <c r="A15" s="37"/>
      <c r="B15" s="146"/>
      <c r="C15" s="147"/>
      <c r="D15" s="147"/>
      <c r="E15" s="147"/>
      <c r="F15" s="147"/>
      <c r="G15" s="147"/>
      <c r="H15" s="147"/>
      <c r="I15" s="147"/>
      <c r="J15" s="147"/>
      <c r="K15" s="148"/>
    </row>
    <row r="16" spans="1:11" x14ac:dyDescent="0.2">
      <c r="A16" s="37"/>
      <c r="B16" s="11" t="s">
        <v>4</v>
      </c>
      <c r="C16" s="57"/>
      <c r="D16" s="58"/>
      <c r="E16" s="59" t="s">
        <v>5</v>
      </c>
      <c r="F16" s="59" t="s">
        <v>6</v>
      </c>
      <c r="G16" s="59" t="s">
        <v>7</v>
      </c>
      <c r="H16" s="59" t="s">
        <v>8</v>
      </c>
      <c r="I16" s="59" t="s">
        <v>9</v>
      </c>
      <c r="J16" s="59" t="s">
        <v>10</v>
      </c>
      <c r="K16" s="60"/>
    </row>
    <row r="17" spans="1:11" x14ac:dyDescent="0.2">
      <c r="A17" s="37"/>
      <c r="B17" s="12" t="s">
        <v>11</v>
      </c>
      <c r="C17" s="61"/>
      <c r="D17" s="56" t="s">
        <v>12</v>
      </c>
      <c r="E17" s="13" t="str">
        <f>LEFT($C$49,IF(ISERROR(FIND(" ",$C$49,1)),12,FIND(" ",$C$49,1)))</f>
        <v xml:space="preserve">Scenario_A </v>
      </c>
      <c r="F17" s="13" t="str">
        <f>LEFT($C$50,IF(ISERROR(FIND(" ",$C$50,1)),12,FIND(" ",$C$50,1)))</f>
        <v>Scenario_B</v>
      </c>
      <c r="G17" s="13" t="str">
        <f>LEFT($C$51,IF(ISERROR(FIND(" ",$C$51,1)),12,FIND(" ",$C$51,1)))</f>
        <v xml:space="preserve">Scenario_C </v>
      </c>
      <c r="H17" s="13" t="str">
        <f>LEFT($C$52,IF(ISERROR(FIND(" ",$C$52,1)),12,FIND(" ",$C$52,1)))</f>
        <v xml:space="preserve">Scenario_D </v>
      </c>
      <c r="I17" s="13" t="str">
        <f>LEFT($C$53,IF(ISERROR(FIND(" ",$C$53,1)),12,FIND(" ",$C$53,1)))</f>
        <v xml:space="preserve">Scenario_E </v>
      </c>
      <c r="J17" s="13" t="str">
        <f>LEFT($C$54,IF(ISERROR(FIND(" ",$C$54,1)),12,FIND(" ",$C$54,1)))</f>
        <v xml:space="preserve">Scenario_F </v>
      </c>
      <c r="K17" s="62"/>
    </row>
    <row r="18" spans="1:11" x14ac:dyDescent="0.2">
      <c r="A18" s="37"/>
      <c r="B18" s="14" t="s">
        <v>13</v>
      </c>
      <c r="C18" s="63"/>
      <c r="D18" s="53" t="s">
        <v>46</v>
      </c>
      <c r="E18" s="64">
        <v>15</v>
      </c>
      <c r="F18" s="65">
        <v>15</v>
      </c>
      <c r="G18" s="65">
        <v>15</v>
      </c>
      <c r="H18" s="65"/>
      <c r="I18" s="65"/>
      <c r="J18" s="66"/>
      <c r="K18" s="62"/>
    </row>
    <row r="19" spans="1:11" x14ac:dyDescent="0.2">
      <c r="A19" s="37"/>
      <c r="B19" s="14" t="s">
        <v>66</v>
      </c>
      <c r="C19" s="63"/>
      <c r="D19" s="54" t="s">
        <v>15</v>
      </c>
      <c r="E19" s="67">
        <v>751</v>
      </c>
      <c r="F19" s="68">
        <v>751</v>
      </c>
      <c r="G19" s="68">
        <v>5000</v>
      </c>
      <c r="H19" s="68"/>
      <c r="I19" s="68"/>
      <c r="J19" s="69"/>
      <c r="K19" s="62"/>
    </row>
    <row r="20" spans="1:11" x14ac:dyDescent="0.2">
      <c r="A20" s="37"/>
      <c r="B20" s="14" t="s">
        <v>16</v>
      </c>
      <c r="C20" s="63"/>
      <c r="D20" s="55" t="s">
        <v>15</v>
      </c>
      <c r="E20" s="129">
        <v>100</v>
      </c>
      <c r="F20" s="130">
        <f>IF(F22&lt;&gt;"",VLOOKUP(F22,$G$57:$I$63,2,0),"")</f>
        <v>274.39999999999998</v>
      </c>
      <c r="G20" s="130">
        <f>IF(G22&lt;&gt;"",VLOOKUP(G22,$G$57:$I$63,2,0),"")</f>
        <v>34.299999999999997</v>
      </c>
      <c r="H20" s="130" t="str">
        <f>IF(H22&lt;&gt;"",VLOOKUP(H22,$G$57:$I$63,2,0),"")</f>
        <v/>
      </c>
      <c r="I20" s="130" t="str">
        <f>IF(I22&lt;&gt;"",VLOOKUP(I22,$G$57:$I$63,2,0),"")</f>
        <v/>
      </c>
      <c r="J20" s="131" t="str">
        <f>IF(J22&lt;&gt;"",VLOOKUP(J22,$G$57:$I$63,2,0),"")</f>
        <v/>
      </c>
      <c r="K20" s="62"/>
    </row>
    <row r="21" spans="1:11" x14ac:dyDescent="0.2">
      <c r="A21" s="37"/>
      <c r="B21" s="14" t="s">
        <v>67</v>
      </c>
      <c r="C21" s="63"/>
      <c r="D21" s="55" t="s">
        <v>68</v>
      </c>
      <c r="E21" s="132">
        <f>IF(E22&lt;&gt;"",VLOOKUP(E22,$G$57:$I$71,3,0),"")</f>
        <v>72</v>
      </c>
      <c r="F21" s="133">
        <f>IF(F22&lt;&gt;"",VLOOKUP(F22,$G$57:$I$63,3,0),"")</f>
        <v>491.4</v>
      </c>
      <c r="G21" s="133">
        <f>IF(G22&lt;&gt;"",VLOOKUP(G22,$G$57:$I$63,3,0),"")</f>
        <v>82</v>
      </c>
      <c r="H21" s="133" t="str">
        <f>IF(H22&lt;&gt;"",VLOOKUP(H22,$G$57:$I$63,3,0),"")</f>
        <v/>
      </c>
      <c r="I21" s="133" t="str">
        <f>IF(I22&lt;&gt;"",VLOOKUP(I22,$G$57:$I$63,3,0),"")</f>
        <v/>
      </c>
      <c r="J21" s="134" t="str">
        <f>IF(J22&lt;&gt;"",VLOOKUP(J22,$G$57:$I$63,3,0),"")</f>
        <v/>
      </c>
      <c r="K21" s="62"/>
    </row>
    <row r="22" spans="1:11" x14ac:dyDescent="0.2">
      <c r="A22" s="37"/>
      <c r="B22" s="15" t="s">
        <v>17</v>
      </c>
      <c r="C22" s="63"/>
      <c r="D22" s="55"/>
      <c r="E22" s="70" t="s">
        <v>75</v>
      </c>
      <c r="F22" s="71" t="s">
        <v>88</v>
      </c>
      <c r="G22" s="71" t="s">
        <v>70</v>
      </c>
      <c r="H22" s="71"/>
      <c r="I22" s="71"/>
      <c r="J22" s="72"/>
      <c r="K22" s="62"/>
    </row>
    <row r="23" spans="1:11" x14ac:dyDescent="0.2">
      <c r="A23" s="37"/>
      <c r="B23" s="15" t="s">
        <v>19</v>
      </c>
      <c r="C23" s="63"/>
      <c r="D23" s="55"/>
      <c r="E23" s="73">
        <v>8</v>
      </c>
      <c r="F23" s="74">
        <v>8</v>
      </c>
      <c r="G23" s="74">
        <v>8</v>
      </c>
      <c r="H23" s="74"/>
      <c r="I23" s="74"/>
      <c r="J23" s="75"/>
      <c r="K23" s="62"/>
    </row>
    <row r="24" spans="1:11" x14ac:dyDescent="0.2">
      <c r="A24" s="37"/>
      <c r="B24" s="76"/>
      <c r="C24" s="77"/>
      <c r="D24" s="56"/>
      <c r="E24" s="56"/>
      <c r="F24" s="56"/>
      <c r="G24" s="56"/>
      <c r="H24" s="56"/>
      <c r="I24" s="56"/>
      <c r="J24" s="56"/>
      <c r="K24" s="62"/>
    </row>
    <row r="25" spans="1:11" x14ac:dyDescent="0.2">
      <c r="A25" s="37"/>
      <c r="B25" s="12" t="s">
        <v>20</v>
      </c>
      <c r="C25" s="61"/>
      <c r="D25" s="56"/>
      <c r="E25" s="78"/>
      <c r="F25" s="78"/>
      <c r="G25" s="78"/>
      <c r="H25" s="78"/>
      <c r="I25" s="78"/>
      <c r="J25" s="78"/>
      <c r="K25" s="62"/>
    </row>
    <row r="26" spans="1:11" x14ac:dyDescent="0.2">
      <c r="A26" s="37"/>
      <c r="B26" s="14" t="str">
        <f>B18</f>
        <v>Sleep</v>
      </c>
      <c r="C26" s="63"/>
      <c r="D26" s="56" t="s">
        <v>21</v>
      </c>
      <c r="E26" s="79">
        <v>5.0000000000000001E-3</v>
      </c>
      <c r="F26" s="80">
        <v>5.0000000000000001E-3</v>
      </c>
      <c r="G26" s="80">
        <v>5.0000000000000001E-3</v>
      </c>
      <c r="H26" s="80"/>
      <c r="I26" s="80"/>
      <c r="J26" s="81"/>
      <c r="K26" s="62"/>
    </row>
    <row r="27" spans="1:11" x14ac:dyDescent="0.2">
      <c r="A27" s="37"/>
      <c r="B27" s="14" t="str">
        <f>B19</f>
        <v>Sampling</v>
      </c>
      <c r="C27" s="63"/>
      <c r="D27" s="56" t="s">
        <v>21</v>
      </c>
      <c r="E27" s="82">
        <v>0.64</v>
      </c>
      <c r="F27" s="83">
        <v>0.64</v>
      </c>
      <c r="G27" s="83">
        <v>0.64</v>
      </c>
      <c r="H27" s="83"/>
      <c r="I27" s="83"/>
      <c r="J27" s="84"/>
      <c r="K27" s="62"/>
    </row>
    <row r="28" spans="1:11" x14ac:dyDescent="0.2">
      <c r="A28" s="37"/>
      <c r="B28" s="14" t="str">
        <f>B20</f>
        <v>Transmit</v>
      </c>
      <c r="C28" s="63"/>
      <c r="D28" s="56" t="s">
        <v>21</v>
      </c>
      <c r="E28" s="123">
        <f>IF(E22&lt;&gt;"",VLOOKUP(E22,G57:J64,4,0)+J30,"")</f>
        <v>133</v>
      </c>
      <c r="F28" s="124">
        <f>IF(F22&lt;&gt;"",VLOOKUP(F22,G57:J64,4,0)+J30,"")</f>
        <v>133</v>
      </c>
      <c r="G28" s="124">
        <f>IF(G22&lt;&gt;"",VLOOKUP(G22,G57:J62,4,0)+J30,"")</f>
        <v>52</v>
      </c>
      <c r="H28" s="124" t="str">
        <f>IF(H22&lt;&gt;"",VLOOKUP(H22,G57:J62,4,0)+J30,"")</f>
        <v/>
      </c>
      <c r="I28" s="124" t="str">
        <f>IF(I22&lt;&gt;"",VLOOKUP(I22,G57:J62,4,0)+J30,"")</f>
        <v/>
      </c>
      <c r="J28" s="125" t="str">
        <f>IF(J22&lt;&gt;"",VLOOKUP(J22,G57:J62,4,0)+J30,"")</f>
        <v/>
      </c>
      <c r="K28" s="62"/>
    </row>
    <row r="29" spans="1:11" x14ac:dyDescent="0.2">
      <c r="A29" s="37"/>
      <c r="B29" s="14" t="str">
        <f>B21</f>
        <v>Receive</v>
      </c>
      <c r="C29" s="63"/>
      <c r="D29" s="56" t="s">
        <v>21</v>
      </c>
      <c r="E29" s="126">
        <f>IF(E22&lt;&gt;"",VLOOKUP(E22,G57:K71,5,0)+J30,"")</f>
        <v>18.8</v>
      </c>
      <c r="F29" s="127">
        <f>IF(F22&lt;&gt;"",VLOOKUP(F22,G57:K64,5,0)+J30,"")</f>
        <v>18.8</v>
      </c>
      <c r="G29" s="127">
        <f>IF(G22&lt;&gt;"",VLOOKUP(G22,G57:K62,5,0)+J30,"")</f>
        <v>18.8</v>
      </c>
      <c r="H29" s="127" t="str">
        <f>IF(H22&lt;&gt;"",VLOOKUP(H22,G57:K62,5,0)+J30,"")</f>
        <v/>
      </c>
      <c r="I29" s="127" t="str">
        <f>IF(I22&lt;&gt;"",VLOOKUP(I22,G57:K62,5,0)+J30,"")</f>
        <v/>
      </c>
      <c r="J29" s="128" t="str">
        <f>IF(J22&lt;&gt;"",VLOOKUP(J22,G57:K62,5,0)+J30,"")</f>
        <v/>
      </c>
      <c r="K29" s="62"/>
    </row>
    <row r="30" spans="1:11" x14ac:dyDescent="0.2">
      <c r="A30" s="37"/>
      <c r="B30" s="76"/>
      <c r="C30" s="77"/>
      <c r="D30" s="56"/>
      <c r="E30" s="56"/>
      <c r="F30" s="56"/>
      <c r="G30" s="56"/>
      <c r="H30" s="56"/>
      <c r="I30" s="118" t="s">
        <v>84</v>
      </c>
      <c r="J30" s="56">
        <v>8</v>
      </c>
      <c r="K30" s="62"/>
    </row>
    <row r="31" spans="1:11" x14ac:dyDescent="0.2">
      <c r="A31" s="37"/>
      <c r="B31" s="12" t="s">
        <v>22</v>
      </c>
      <c r="C31" s="61"/>
      <c r="D31" s="56"/>
      <c r="E31" s="16"/>
      <c r="F31" s="56"/>
      <c r="G31" s="56"/>
      <c r="H31" s="56"/>
      <c r="I31" s="56"/>
      <c r="J31" s="56"/>
      <c r="K31" s="62"/>
    </row>
    <row r="32" spans="1:11" x14ac:dyDescent="0.2">
      <c r="A32" s="37"/>
      <c r="B32" s="14" t="str">
        <f>B18</f>
        <v>Sleep</v>
      </c>
      <c r="C32" s="63"/>
      <c r="D32" s="56" t="s">
        <v>23</v>
      </c>
      <c r="E32" s="85">
        <f>IF(OR(SUMPRODUCT(E$18:E$21,E$26:E$29)=0,E$20=""),0,E26*E18*VLOOKUP($D18,$D$57:$E$63,2,0)/(E$18*VLOOKUP($D$18,$D$57:$E$63,2,0)+E$19+E$20+E21)/E$37)</f>
        <v>0.22919145329791224</v>
      </c>
      <c r="F32" s="85">
        <f>IF(OR(SUMPRODUCT(F$18:F$21,F$26:F$29)=0,F$20=""),0,F26*F18*VLOOKUP($D18,$D$57:$E$63,2,0)/(F$18*VLOOKUP($D$18,$D$57:$E$63,2,0)+F$19+F$20+F21)/F$37)</f>
        <v>8.8732614323100298E-2</v>
      </c>
      <c r="G32" s="85">
        <f>IF(OR(SUMPRODUCT(G$18:G$21,G$26:G$29)=0,G$20=""),0,G26*G18*VLOOKUP($D18,$D$57:$E$63,2,0)/(G$18*VLOOKUP($D$18,$D$57:$E$63,2,0)+G$19+G$20+G21)/G$37)</f>
        <v>0.40815586111816565</v>
      </c>
      <c r="H32" s="85">
        <f>IF(OR(SUMPRODUCT(H$18:H$21,H$26:H$29)=0,H$20=""),0,H26*H18*VLOOKUP($D18,$D$57:$E$63,2,0)/(H$18*VLOOKUP($D$18,$D$57:$E$63,2,0)+H$19+H$20+H21)/H$37)</f>
        <v>0</v>
      </c>
      <c r="I32" s="85">
        <f>IF(OR(SUMPRODUCT(I$18:I$21,I$26:I$29)=0,I$20=""),0,I26*I18*VLOOKUP($D18,$D$57:$E$63,2,0)/(I$18*VLOOKUP($D$18,$D$57:$E$63,2,0)+I$19+I$20+I21)/I$37)</f>
        <v>0</v>
      </c>
      <c r="J32" s="85">
        <f>IF(OR(SUMPRODUCT(J$18:J$21,J$26:J$29)=0,J$20=""),0,J26*J18*VLOOKUP($D18,$D$57:$E$63,2,0)/(J$18*VLOOKUP($D$18,$D$57:$E$63,2,0)+J$19+J$20+J21)/J$37)</f>
        <v>0</v>
      </c>
      <c r="K32" s="62"/>
    </row>
    <row r="33" spans="1:11" x14ac:dyDescent="0.2">
      <c r="A33" s="37"/>
      <c r="B33" s="14" t="str">
        <f>B19</f>
        <v>Sampling</v>
      </c>
      <c r="C33" s="63"/>
      <c r="D33" s="56" t="s">
        <v>23</v>
      </c>
      <c r="E33" s="85">
        <f>IF(OR(SUMPRODUCT(E$18:E$21,E$26:E$29)=0,E$20=""),0,E27*E19*VLOOKUP($D19,$D$57:$E$63,2,0)/(E$18*VLOOKUP($D$18,$D$57:$E$63,2,0)+E$19+E$20+E$21)/E$37)</f>
        <v>2.4479684469579672E-2</v>
      </c>
      <c r="F33" s="85">
        <f>IF(OR(SUMPRODUCT(F$18:F$21,F$26:F$29)=0,F$20=""),0,F27*F19*VLOOKUP($D19,$D$57:$E$63,2,0)/(F$18*VLOOKUP($D$18,$D$57:$E$63,2,0)+F$19+F$20+F$21)/F$37)</f>
        <v>9.4774319440566485E-3</v>
      </c>
      <c r="G33" s="85">
        <f>IF(OR(SUMPRODUCT(G$18:G$21,G$26:G$29)=0,G$20=""),0,G27*G19*VLOOKUP($D19,$D$57:$E$63,2,0)/(G$18*VLOOKUP($D$18,$D$57:$E$63,2,0)+G$19+G$20+G$21)/G$37)</f>
        <v>0.29024416790625113</v>
      </c>
      <c r="H33" s="85">
        <f>IF(OR(SUMPRODUCT(H$18:H$21,H$26:H$29)=0,H$20=""),0,H27*H19*VLOOKUP($D19,$D$57:$E$63,2,0)/(H$18*VLOOKUP($D$18,$D$57:$E$63,2,0)+H$19+H$20+H$21)/H$37)</f>
        <v>0</v>
      </c>
      <c r="I33" s="85">
        <f>IF(OR(SUMPRODUCT(I$18:I$21,I$26:I$29)=0,I$20=""),0,I27*I19*VLOOKUP($D19,$D$57:$E$63,2,0)/(I$18*VLOOKUP($D$18,$D$57:$E$63,2,0)+I$19+I$20+I$21)/I$37)</f>
        <v>0</v>
      </c>
      <c r="J33" s="85">
        <f>IF(OR(SUMPRODUCT(J$18:J$21,J$26:J$29)=0,J$20=""),0,J27*J19*VLOOKUP($D19,$D$57:$E$63,2,0)/(J$18*VLOOKUP($D$18,$D$57:$E$63,2,0)+J$19+J$20+J$21)/J$37)</f>
        <v>0</v>
      </c>
      <c r="K33" s="62"/>
    </row>
    <row r="34" spans="1:11" x14ac:dyDescent="0.2">
      <c r="A34" s="37"/>
      <c r="B34" s="14" t="str">
        <f>B20</f>
        <v>Transmit</v>
      </c>
      <c r="C34" s="63"/>
      <c r="D34" s="56" t="s">
        <v>23</v>
      </c>
      <c r="E34" s="85">
        <f>IF(OR(SUMPRODUCT(E$18:E$21,E$26:E$29)=0,E$20=""),0,E28*E20*VLOOKUP($D20,$D$57:$E$63,2,0)/(E$18*VLOOKUP($D$18,$D$57:$E$63,2,0)+E$19+E$20+E21)/E$37)</f>
        <v>0.6773880730804962</v>
      </c>
      <c r="F34" s="85">
        <f>IF(OR(SUMPRODUCT(F$18:F$21,F$26:F$29)=0,F$20=""),0,F28*F20*VLOOKUP($D20,$D$57:$E$63,2,0)/(F$18*VLOOKUP($D$18,$D$57:$E$63,2,0)+F$19+F$20+F21)/F$37)</f>
        <v>0.71962544583209109</v>
      </c>
      <c r="G34" s="85">
        <f>IF(OR(SUMPRODUCT(G$18:G$21,G$26:G$29)=0,G$20=""),0,G28*G20*VLOOKUP($D20,$D$57:$E$63,2,0)/(G$18*VLOOKUP($D$18,$D$57:$E$63,2,0)+G$19+G$20+G21)/G$37)</f>
        <v>0.16177484308674672</v>
      </c>
      <c r="H34" s="85">
        <f>IF(OR(SUMPRODUCT(H$18:H$21,H$26:H$29)=0,H$20=""),0,H28*H20*VLOOKUP($D20,$D$57:$E$63,2,0)/(H$18*VLOOKUP($D$18,$D$57:$E$63,2,0)+H$19+H$20+H21)/H$37)</f>
        <v>0</v>
      </c>
      <c r="I34" s="85">
        <f>IF(OR(SUMPRODUCT(I$18:I$21,I$26:I$29)=0,I$20=""),0,I28*I20*VLOOKUP($D20,$D$57:$E$63,2,0)/(I$18*VLOOKUP($D$18,$D$57:$E$63,2,0)+I$19+I$20+I21)/I$37)</f>
        <v>0</v>
      </c>
      <c r="J34" s="85">
        <f>IF(OR(SUMPRODUCT(J$18:J$21,J$26:J$29)=0,J$20=""),0,J28*J20*VLOOKUP($D20,$D$57:$E$63,2,0)/(J$18*VLOOKUP($D$18,$D$57:$E$63,2,0)+J$19+J$20+J21)/J$37)</f>
        <v>0</v>
      </c>
      <c r="K34" s="62"/>
    </row>
    <row r="35" spans="1:11" x14ac:dyDescent="0.2">
      <c r="A35" s="37"/>
      <c r="B35" s="14" t="str">
        <f>B21</f>
        <v>Receive</v>
      </c>
      <c r="C35" s="63"/>
      <c r="D35" s="56" t="s">
        <v>23</v>
      </c>
      <c r="E35" s="85">
        <f>IF(OR(SUMPRODUCT(E$18:E$21,E$26:E$29)=0,E$20=""),0,E29*E21*VLOOKUP($D21,$D$57:$E$63,2,0)/(E$18*VLOOKUP($D$18,$D$57:$E$63,2,0)+E$19+E$20+E21)/E$37)</f>
        <v>6.8940789152012016E-2</v>
      </c>
      <c r="F35" s="85">
        <f>IF(OR(SUMPRODUCT(F$18:F$21,F$26:F$29)=0,F$20=""),0,F29*F21*VLOOKUP($D21,$D$57:$E$63,2,0)/(F$18*VLOOKUP($D$18,$D$57:$E$63,2,0)+F$19+F$20+F21)/F$37)</f>
        <v>0.18216450790075198</v>
      </c>
      <c r="G35" s="85">
        <f>IF(OR(SUMPRODUCT(G$18:G$21,G$26:G$29)=0,G$20=""),0,G29*G21*VLOOKUP($D21,$D$57:$E$63,2,0)/(G$18*VLOOKUP($D$18,$D$57:$E$63,2,0)+G$19+G$20+G21)/G$37)</f>
        <v>0.1398251278888365</v>
      </c>
      <c r="H35" s="85">
        <f>IF(OR(SUMPRODUCT(H$18:H$21,H$26:H$29)=0,H$20=""),0,H29*H21*VLOOKUP($D21,$D$57:$E$63,2,0)/(H$18*VLOOKUP($D$18,$D$57:$E$63,2,0)+H$19+H$20+H21)/H$37)</f>
        <v>0</v>
      </c>
      <c r="I35" s="85">
        <f>IF(OR(SUMPRODUCT(I$18:I$21,I$26:I$29)=0,I$20=""),0,I29*I21*VLOOKUP($D21,$D$57:$E$63,2,0)/(I$18*VLOOKUP($D$18,$D$57:$E$63,2,0)+I$19+I$20+I21)/I$37)</f>
        <v>0</v>
      </c>
      <c r="J35" s="85">
        <f>IF(OR(SUMPRODUCT(J$18:J$21,J$26:J$29)=0,J$20=""),0,J29*J21*VLOOKUP($D21,$D$57:$E$63,2,0)/(J$18*VLOOKUP($D$18,$D$57:$E$63,2,0)+J$19+J$20+J21)/J$37)</f>
        <v>0</v>
      </c>
      <c r="K35" s="62"/>
    </row>
    <row r="36" spans="1:11" x14ac:dyDescent="0.2">
      <c r="A36" s="37"/>
      <c r="B36" s="86"/>
      <c r="C36" s="63"/>
      <c r="D36" s="56"/>
      <c r="E36" s="16"/>
      <c r="F36" s="16"/>
      <c r="G36" s="56"/>
      <c r="H36" s="56"/>
      <c r="I36" s="56"/>
      <c r="J36" s="87" t="s">
        <v>24</v>
      </c>
      <c r="K36" s="62"/>
    </row>
    <row r="37" spans="1:11" x14ac:dyDescent="0.2">
      <c r="A37" s="17"/>
      <c r="B37" s="12" t="s">
        <v>25</v>
      </c>
      <c r="C37" s="61"/>
      <c r="D37" s="13" t="s">
        <v>21</v>
      </c>
      <c r="E37" s="88">
        <f>IF(OR(SUM(E$18:E$21)=0,E$20=""),0,SUM(E29*E21,E28*E20,E27*E19,E26*E18*VLOOKUP($D18,$D$57:$E$63,2,0))/(E21+E20+E19+E18*VLOOKUP($D18,$D$57:$E$63,2,0)))</f>
        <v>2.1793471806136593E-2</v>
      </c>
      <c r="F37" s="88">
        <f>IF(OR(SUM(F$18:F$21)=0,F$20=""),0,SUM(F29*F21,F28*F20,F27*F19,F26*F18*VLOOKUP($D18,$D$57:$E$63,2,0))/(F21+F20+F19+F18*VLOOKUP($D18,$D$57:$E$63,2,0)))</f>
        <v>5.6254259488009536E-2</v>
      </c>
      <c r="G37" s="88">
        <f>IF(OR(SUM(G$18:G$21)=0,G$20=""),0,SUM(G29*G21,G28*G20,G27*G19,G26*G18*VLOOKUP($D18,$D$57:$E$63,2,0))/(G21+G20+G19+G18*VLOOKUP($D18,$D$57:$E$63,2,0)))</f>
        <v>1.2180976080090481E-2</v>
      </c>
      <c r="H37" s="88">
        <f>IF(OR(SUM(H$18:H$21)=0,H$20=""),0,SUM(H29*H21,H28*H20,H27*H19,H26*H18*VLOOKUP($D18,$D$57:$E$63,2,0))/(H21+H20+H19+H18*VLOOKUP($D18,$D$57:$E$63,2,0)))</f>
        <v>0</v>
      </c>
      <c r="I37" s="88">
        <f>IF(OR(SUM(I$18:I$21)=0,I$20=""),0,SUM(I29*I21,I28*I20,I27*I19,I26*I18*VLOOKUP($D18,$D$57:$E$63,2,0))/(I21+I20+I19+I18*VLOOKUP($D18,$D$57:$E$63,2,0)))</f>
        <v>0</v>
      </c>
      <c r="J37" s="88">
        <f>IF(OR(SUM(J$18:J$21)=0,J$20=""),0,SUM(J29*J21,J28*J20,J27*J19,J26*J18*VLOOKUP($D18,$D$57:$E$63,2,0))/(J21+J20+J19+J18*VLOOKUP($D18,$D$57:$E$63,2,0)))</f>
        <v>0</v>
      </c>
      <c r="K37" s="89"/>
    </row>
    <row r="38" spans="1:11" ht="15" thickBot="1" x14ac:dyDescent="0.25">
      <c r="A38" s="37"/>
      <c r="B38" s="90"/>
      <c r="C38" s="91"/>
      <c r="D38" s="92"/>
      <c r="E38" s="92"/>
      <c r="F38" s="92"/>
      <c r="G38" s="92"/>
      <c r="H38" s="91"/>
      <c r="I38" s="91"/>
      <c r="J38" s="91"/>
      <c r="K38" s="93"/>
    </row>
    <row r="39" spans="1:11" ht="15" thickTop="1" x14ac:dyDescent="0.2">
      <c r="A39" s="37"/>
      <c r="B39" s="18" t="s">
        <v>26</v>
      </c>
      <c r="C39" s="94"/>
      <c r="D39" s="56"/>
      <c r="E39" s="56"/>
      <c r="F39" s="56"/>
      <c r="G39" s="56"/>
      <c r="H39" s="95"/>
      <c r="I39" s="95"/>
      <c r="J39" s="95"/>
      <c r="K39" s="62"/>
    </row>
    <row r="40" spans="1:11" x14ac:dyDescent="0.2">
      <c r="A40" s="37"/>
      <c r="B40" s="14" t="s">
        <v>27</v>
      </c>
      <c r="C40" s="63"/>
      <c r="D40" s="56"/>
      <c r="E40" s="96">
        <v>0.9</v>
      </c>
      <c r="F40" s="97">
        <f>$E40</f>
        <v>0.9</v>
      </c>
      <c r="G40" s="97">
        <f>$E40</f>
        <v>0.9</v>
      </c>
      <c r="H40" s="97">
        <f>$E40</f>
        <v>0.9</v>
      </c>
      <c r="I40" s="97">
        <f>$E40</f>
        <v>0.9</v>
      </c>
      <c r="J40" s="98">
        <f>$E40</f>
        <v>0.9</v>
      </c>
      <c r="K40" s="62"/>
    </row>
    <row r="41" spans="1:11" x14ac:dyDescent="0.2">
      <c r="A41" s="37"/>
      <c r="B41" s="86"/>
      <c r="C41" s="63"/>
      <c r="D41" s="56"/>
      <c r="E41" s="56"/>
      <c r="F41" s="56"/>
      <c r="G41" s="56"/>
      <c r="H41" s="95"/>
      <c r="I41" s="95"/>
      <c r="J41" s="95"/>
      <c r="K41" s="62"/>
    </row>
    <row r="42" spans="1:11" x14ac:dyDescent="0.2">
      <c r="A42" s="37"/>
      <c r="B42" s="14" t="s">
        <v>28</v>
      </c>
      <c r="C42" s="63"/>
      <c r="D42" s="99" t="s">
        <v>29</v>
      </c>
      <c r="E42" s="100">
        <v>2</v>
      </c>
      <c r="F42" s="101">
        <f>$E42</f>
        <v>2</v>
      </c>
      <c r="G42" s="101">
        <f>$E42</f>
        <v>2</v>
      </c>
      <c r="H42" s="101">
        <f>$E42</f>
        <v>2</v>
      </c>
      <c r="I42" s="101">
        <f>$E42</f>
        <v>2</v>
      </c>
      <c r="J42" s="102">
        <f>$E42</f>
        <v>2</v>
      </c>
      <c r="K42" s="62"/>
    </row>
    <row r="43" spans="1:11" x14ac:dyDescent="0.2">
      <c r="A43" s="17"/>
      <c r="B43" s="19" t="s">
        <v>30</v>
      </c>
      <c r="C43" s="103"/>
      <c r="D43" s="13" t="s">
        <v>31</v>
      </c>
      <c r="E43" s="104">
        <f>IF(E40&lt;&gt;0,E37/E40*E42*VLOOKUP($D42,$D$57:$E$63,2,0)/$E$60,0)</f>
        <v>424.53683078354089</v>
      </c>
      <c r="F43" s="104">
        <f>IF(F40&lt;&gt;0,F37/F40*F42*VLOOKUP($D42,$D$57:$E$63,2,0)/$E$60,0)</f>
        <v>1095.8329748264257</v>
      </c>
      <c r="G43" s="104">
        <f>IF(G40&lt;&gt;0,G37/G40*G42*VLOOKUP($D42,$D$57:$E$63,2,0)/$E$60,0)</f>
        <v>237.28541404016252</v>
      </c>
      <c r="H43" s="104">
        <f>IF(H40&lt;&gt;0,H37/H40*H42*VLOOKUP($D42,$D$57:$E$63,2,0)/$E$60,0)</f>
        <v>0</v>
      </c>
      <c r="I43" s="104">
        <f>IF(I40&lt;&gt;0,I37/I40*I42*VLOOKUP($D42,$D$57:$E$63,2,0)/$E$60,0)</f>
        <v>0</v>
      </c>
      <c r="J43" s="104">
        <f>IF(J40&lt;&gt;0,J37/J40*J42*VLOOKUP($D42,$D$57:$E$63,2,0)/$E$60,0)</f>
        <v>0</v>
      </c>
      <c r="K43" s="89"/>
    </row>
    <row r="44" spans="1:11" x14ac:dyDescent="0.2">
      <c r="A44" s="37"/>
      <c r="B44" s="20" t="s">
        <v>32</v>
      </c>
      <c r="C44" s="105"/>
      <c r="D44" s="56"/>
      <c r="E44" s="56"/>
      <c r="F44" s="56"/>
      <c r="G44" s="56"/>
      <c r="H44" s="95"/>
      <c r="I44" s="95"/>
      <c r="J44" s="95"/>
      <c r="K44" s="62"/>
    </row>
    <row r="45" spans="1:11" x14ac:dyDescent="0.2">
      <c r="A45" s="37"/>
      <c r="B45" s="14" t="s">
        <v>33</v>
      </c>
      <c r="C45" s="63"/>
      <c r="D45" s="56" t="s">
        <v>31</v>
      </c>
      <c r="E45" s="100">
        <v>4000</v>
      </c>
      <c r="F45" s="101">
        <f>$E45</f>
        <v>4000</v>
      </c>
      <c r="G45" s="101">
        <f>$E45</f>
        <v>4000</v>
      </c>
      <c r="H45" s="101">
        <f>$E45</f>
        <v>4000</v>
      </c>
      <c r="I45" s="101">
        <f>$E45</f>
        <v>4000</v>
      </c>
      <c r="J45" s="102">
        <f>$E45</f>
        <v>4000</v>
      </c>
      <c r="K45" s="62"/>
    </row>
    <row r="46" spans="1:11" x14ac:dyDescent="0.2">
      <c r="A46" s="17"/>
      <c r="B46" s="19" t="s">
        <v>34</v>
      </c>
      <c r="C46" s="103"/>
      <c r="D46" s="106" t="str">
        <f>D42</f>
        <v>yr</v>
      </c>
      <c r="E46" s="104">
        <f>IF(AND(E37&lt;&gt;0,E40&lt;&gt;0),(E45*$E$60)/(E37*VLOOKUP($D46,$D$57:$E$63,2,0)/E40),0)</f>
        <v>18.844065861694276</v>
      </c>
      <c r="F46" s="104">
        <f>IF(AND(F37&lt;&gt;0,F40&lt;&gt;0),(F45*$E$60)/(F37*VLOOKUP($D46,$D$57:$E$63,2,0)/F40),0)</f>
        <v>7.3003826164905812</v>
      </c>
      <c r="G46" s="104">
        <f>IF(AND(G37&lt;&gt;0,G40&lt;&gt;0),(G45*$E$60)/(G37*VLOOKUP($D46,$D$57:$E$63,2,0)/G40),0)</f>
        <v>33.714672401422582</v>
      </c>
      <c r="H46" s="104">
        <f>IF(AND(H37&lt;&gt;0,H40&lt;&gt;0),(H45*$E$60)/(H37*VLOOKUP($D46,$D$57:$E$63,2,0)/H40),0)</f>
        <v>0</v>
      </c>
      <c r="I46" s="104">
        <f>IF(AND(I37&lt;&gt;0,I40&lt;&gt;0),(I45*$E$60)/(I37*VLOOKUP($D46,$D$57:$E$63,2,0)/I40),0)</f>
        <v>0</v>
      </c>
      <c r="J46" s="104">
        <f>IF(AND(J37&lt;&gt;0,J40&lt;&gt;0),(J45*$E$60)/(J37*VLOOKUP($D46,$D$57:$E$63,2,0)/J40),0)</f>
        <v>0</v>
      </c>
      <c r="K46" s="89"/>
    </row>
    <row r="47" spans="1:11" ht="15" thickBot="1" x14ac:dyDescent="0.25">
      <c r="A47" s="37"/>
      <c r="B47" s="107"/>
      <c r="C47" s="108"/>
      <c r="D47" s="109"/>
      <c r="E47" s="109"/>
      <c r="F47" s="109"/>
      <c r="G47" s="109"/>
      <c r="H47" s="110"/>
      <c r="I47" s="110"/>
      <c r="J47" s="110"/>
      <c r="K47" s="111"/>
    </row>
    <row r="48" spans="1:11" hidden="1" x14ac:dyDescent="0.2">
      <c r="A48" s="37"/>
      <c r="B48" s="21" t="s">
        <v>35</v>
      </c>
      <c r="C48" s="22"/>
      <c r="D48" s="48"/>
      <c r="E48" s="48"/>
      <c r="F48" s="48"/>
      <c r="G48" s="48"/>
      <c r="H48" s="49"/>
      <c r="I48" s="49"/>
      <c r="J48" s="49"/>
      <c r="K48" s="50"/>
    </row>
    <row r="49" spans="1:11" hidden="1" x14ac:dyDescent="0.2">
      <c r="A49" s="37"/>
      <c r="B49" s="23" t="s">
        <v>36</v>
      </c>
      <c r="C49" s="149" t="s">
        <v>85</v>
      </c>
      <c r="D49" s="150"/>
      <c r="E49" s="150"/>
      <c r="F49" s="150"/>
      <c r="G49" s="150"/>
      <c r="H49" s="150"/>
      <c r="I49" s="150"/>
      <c r="J49" s="151"/>
      <c r="K49" s="44"/>
    </row>
    <row r="50" spans="1:11" hidden="1" x14ac:dyDescent="0.2">
      <c r="A50" s="37"/>
      <c r="B50" s="23" t="s">
        <v>37</v>
      </c>
      <c r="C50" s="135" t="s">
        <v>86</v>
      </c>
      <c r="D50" s="136"/>
      <c r="E50" s="136"/>
      <c r="F50" s="136"/>
      <c r="G50" s="136"/>
      <c r="H50" s="136"/>
      <c r="I50" s="136"/>
      <c r="J50" s="137"/>
      <c r="K50" s="44"/>
    </row>
    <row r="51" spans="1:11" hidden="1" x14ac:dyDescent="0.2">
      <c r="A51" s="37"/>
      <c r="B51" s="23" t="s">
        <v>38</v>
      </c>
      <c r="C51" s="135" t="s">
        <v>39</v>
      </c>
      <c r="D51" s="136"/>
      <c r="E51" s="136"/>
      <c r="F51" s="136"/>
      <c r="G51" s="136"/>
      <c r="H51" s="136"/>
      <c r="I51" s="136"/>
      <c r="J51" s="137"/>
      <c r="K51" s="44"/>
    </row>
    <row r="52" spans="1:11" hidden="1" x14ac:dyDescent="0.2">
      <c r="A52" s="37"/>
      <c r="B52" s="23" t="s">
        <v>40</v>
      </c>
      <c r="C52" s="135" t="s">
        <v>41</v>
      </c>
      <c r="D52" s="136"/>
      <c r="E52" s="136"/>
      <c r="F52" s="136"/>
      <c r="G52" s="136"/>
      <c r="H52" s="136"/>
      <c r="I52" s="136"/>
      <c r="J52" s="137"/>
      <c r="K52" s="44"/>
    </row>
    <row r="53" spans="1:11" hidden="1" x14ac:dyDescent="0.2">
      <c r="A53" s="37"/>
      <c r="B53" s="23" t="s">
        <v>42</v>
      </c>
      <c r="C53" s="135" t="s">
        <v>43</v>
      </c>
      <c r="D53" s="136"/>
      <c r="E53" s="136"/>
      <c r="F53" s="136"/>
      <c r="G53" s="136"/>
      <c r="H53" s="136"/>
      <c r="I53" s="136"/>
      <c r="J53" s="137"/>
      <c r="K53" s="44"/>
    </row>
    <row r="54" spans="1:11" hidden="1" x14ac:dyDescent="0.2">
      <c r="A54" s="37"/>
      <c r="B54" s="23" t="s">
        <v>44</v>
      </c>
      <c r="C54" s="138" t="s">
        <v>45</v>
      </c>
      <c r="D54" s="139"/>
      <c r="E54" s="139"/>
      <c r="F54" s="139"/>
      <c r="G54" s="139"/>
      <c r="H54" s="139"/>
      <c r="I54" s="139"/>
      <c r="J54" s="140"/>
      <c r="K54" s="44"/>
    </row>
    <row r="55" spans="1:11" ht="15" hidden="1" thickBot="1" x14ac:dyDescent="0.25">
      <c r="A55" s="37"/>
      <c r="B55" s="51"/>
      <c r="C55" s="46"/>
      <c r="D55" s="45"/>
      <c r="E55" s="45"/>
      <c r="F55" s="45"/>
      <c r="G55" s="45"/>
      <c r="H55" s="46"/>
      <c r="I55" s="46"/>
      <c r="J55" s="46"/>
      <c r="K55" s="47"/>
    </row>
    <row r="56" spans="1:11" s="116" customFormat="1" ht="11.25" hidden="1" x14ac:dyDescent="0.2">
      <c r="A56" s="112"/>
      <c r="B56" s="113"/>
      <c r="C56" s="114"/>
      <c r="D56" s="115"/>
      <c r="E56" s="115"/>
      <c r="F56" s="115"/>
      <c r="G56" s="120" t="s">
        <v>80</v>
      </c>
      <c r="H56" s="121" t="s">
        <v>81</v>
      </c>
      <c r="I56" s="121" t="s">
        <v>82</v>
      </c>
      <c r="J56" s="120" t="s">
        <v>77</v>
      </c>
      <c r="K56" s="122" t="s">
        <v>78</v>
      </c>
    </row>
    <row r="57" spans="1:11" s="116" customFormat="1" ht="11.25" hidden="1" x14ac:dyDescent="0.2">
      <c r="A57" s="112"/>
      <c r="B57" s="117"/>
      <c r="C57" s="95"/>
      <c r="D57" s="56" t="s">
        <v>15</v>
      </c>
      <c r="E57" s="56">
        <v>1</v>
      </c>
      <c r="F57" s="56"/>
      <c r="G57" s="118" t="s">
        <v>76</v>
      </c>
      <c r="H57" s="95">
        <v>39.4</v>
      </c>
      <c r="I57" s="95">
        <v>72</v>
      </c>
      <c r="J57" s="95">
        <v>125</v>
      </c>
      <c r="K57" s="62">
        <v>10.8</v>
      </c>
    </row>
    <row r="58" spans="1:11" s="116" customFormat="1" ht="11.25" hidden="1" x14ac:dyDescent="0.2">
      <c r="A58" s="112"/>
      <c r="B58" s="117"/>
      <c r="C58" s="95"/>
      <c r="D58" s="56" t="s">
        <v>14</v>
      </c>
      <c r="E58" s="56">
        <f>E57*1000</f>
        <v>1000</v>
      </c>
      <c r="F58" s="56"/>
      <c r="G58" s="118" t="s">
        <v>74</v>
      </c>
      <c r="H58" s="95">
        <v>137.19999999999999</v>
      </c>
      <c r="I58" s="95">
        <v>259.10000000000002</v>
      </c>
      <c r="J58" s="95">
        <v>125</v>
      </c>
      <c r="K58" s="62">
        <v>10.8</v>
      </c>
    </row>
    <row r="59" spans="1:11" s="116" customFormat="1" ht="11.25" hidden="1" x14ac:dyDescent="0.2">
      <c r="A59" s="112"/>
      <c r="B59" s="117"/>
      <c r="C59" s="95"/>
      <c r="D59" s="56" t="s">
        <v>46</v>
      </c>
      <c r="E59" s="56">
        <f>E58*60</f>
        <v>60000</v>
      </c>
      <c r="F59" s="56"/>
      <c r="G59" s="118" t="s">
        <v>79</v>
      </c>
      <c r="H59" s="95">
        <v>3735.6</v>
      </c>
      <c r="I59" s="95">
        <v>6979.6</v>
      </c>
      <c r="J59" s="95">
        <v>125</v>
      </c>
      <c r="K59" s="62">
        <v>10.8</v>
      </c>
    </row>
    <row r="60" spans="1:11" s="116" customFormat="1" ht="11.25" hidden="1" x14ac:dyDescent="0.2">
      <c r="A60" s="112"/>
      <c r="B60" s="117"/>
      <c r="C60" s="95"/>
      <c r="D60" s="56" t="s">
        <v>47</v>
      </c>
      <c r="E60" s="56">
        <f>E59*60</f>
        <v>3600000</v>
      </c>
      <c r="F60" s="56"/>
      <c r="G60" s="118" t="s">
        <v>73</v>
      </c>
      <c r="H60" s="95">
        <v>933.9</v>
      </c>
      <c r="I60" s="95">
        <v>1744</v>
      </c>
      <c r="J60" s="95">
        <v>125</v>
      </c>
      <c r="K60" s="62">
        <v>10.8</v>
      </c>
    </row>
    <row r="61" spans="1:11" s="116" customFormat="1" ht="11.25" hidden="1" x14ac:dyDescent="0.2">
      <c r="A61" s="112"/>
      <c r="B61" s="117"/>
      <c r="C61" s="95"/>
      <c r="D61" s="56" t="s">
        <v>48</v>
      </c>
      <c r="E61" s="56">
        <f>E60*24</f>
        <v>86400000</v>
      </c>
      <c r="F61" s="56"/>
      <c r="G61" s="118" t="s">
        <v>71</v>
      </c>
      <c r="H61" s="95">
        <v>34.299999999999997</v>
      </c>
      <c r="I61" s="95">
        <v>82</v>
      </c>
      <c r="J61" s="95">
        <v>44</v>
      </c>
      <c r="K61" s="62">
        <v>10.8</v>
      </c>
    </row>
    <row r="62" spans="1:11" s="116" customFormat="1" ht="11.25" hidden="1" x14ac:dyDescent="0.2">
      <c r="A62" s="112"/>
      <c r="B62" s="117"/>
      <c r="C62" s="95"/>
      <c r="D62" s="56" t="s">
        <v>49</v>
      </c>
      <c r="E62" s="56">
        <f>E63/12</f>
        <v>2629800000</v>
      </c>
      <c r="F62" s="56"/>
      <c r="G62" s="118" t="s">
        <v>72</v>
      </c>
      <c r="H62" s="95">
        <v>933.9</v>
      </c>
      <c r="I62" s="95">
        <v>1744</v>
      </c>
      <c r="J62" s="95">
        <v>44</v>
      </c>
      <c r="K62" s="62">
        <v>10.8</v>
      </c>
    </row>
    <row r="63" spans="1:11" s="116" customFormat="1" ht="11.25" hidden="1" x14ac:dyDescent="0.2">
      <c r="A63" s="112"/>
      <c r="B63" s="117"/>
      <c r="C63" s="95"/>
      <c r="D63" s="56" t="s">
        <v>29</v>
      </c>
      <c r="E63" s="56">
        <f>E61*365.25</f>
        <v>31557600000</v>
      </c>
      <c r="F63" s="56"/>
      <c r="G63" s="118" t="s">
        <v>89</v>
      </c>
      <c r="H63" s="95">
        <v>274.39999999999998</v>
      </c>
      <c r="I63" s="95">
        <v>491.4</v>
      </c>
      <c r="J63" s="95">
        <v>125</v>
      </c>
      <c r="K63" s="62">
        <v>10.8</v>
      </c>
    </row>
    <row r="64" spans="1:11" s="116" customFormat="1" ht="11.25" hidden="1" x14ac:dyDescent="0.2">
      <c r="A64" s="112"/>
      <c r="B64" s="117"/>
      <c r="C64" s="95"/>
      <c r="D64" s="56"/>
      <c r="E64" s="56"/>
      <c r="F64" s="56"/>
      <c r="G64" s="118" t="s">
        <v>87</v>
      </c>
      <c r="H64" s="95">
        <v>0</v>
      </c>
      <c r="I64" s="95">
        <v>0</v>
      </c>
      <c r="J64" s="95">
        <v>0</v>
      </c>
      <c r="K64" s="62">
        <v>0</v>
      </c>
    </row>
    <row r="65" spans="1:11" s="116" customFormat="1" ht="11.25" hidden="1" x14ac:dyDescent="0.2">
      <c r="A65" s="112"/>
      <c r="B65" s="117"/>
      <c r="C65" s="95"/>
      <c r="D65" s="56"/>
      <c r="E65" s="56"/>
      <c r="F65" s="56"/>
      <c r="G65" s="118"/>
      <c r="H65" s="95"/>
      <c r="I65" s="95"/>
      <c r="J65" s="95"/>
      <c r="K65" s="62"/>
    </row>
    <row r="66" spans="1:11" s="116" customFormat="1" ht="11.25" hidden="1" x14ac:dyDescent="0.2">
      <c r="A66" s="112"/>
      <c r="B66" s="117"/>
      <c r="C66" s="95"/>
      <c r="D66" s="56"/>
      <c r="E66" s="56"/>
      <c r="F66" s="56"/>
      <c r="G66" s="118"/>
      <c r="H66" s="95"/>
      <c r="I66" s="95"/>
      <c r="J66" s="95"/>
      <c r="K66" s="62"/>
    </row>
    <row r="67" spans="1:11" s="116" customFormat="1" ht="11.25" hidden="1" x14ac:dyDescent="0.2">
      <c r="A67" s="112"/>
      <c r="B67" s="117"/>
      <c r="C67" s="95"/>
      <c r="D67" s="56"/>
      <c r="E67" s="56"/>
      <c r="F67" s="56"/>
      <c r="G67" s="118"/>
      <c r="H67" s="95"/>
      <c r="I67" s="95"/>
      <c r="J67" s="95"/>
      <c r="K67" s="62"/>
    </row>
    <row r="68" spans="1:11" s="116" customFormat="1" ht="11.25" hidden="1" x14ac:dyDescent="0.2">
      <c r="A68" s="112"/>
      <c r="B68" s="117"/>
      <c r="C68" s="95"/>
      <c r="D68" s="56"/>
      <c r="E68" s="56"/>
      <c r="F68" s="56"/>
      <c r="G68" s="118"/>
      <c r="H68" s="95"/>
      <c r="I68" s="95"/>
      <c r="J68" s="95"/>
      <c r="K68" s="62"/>
    </row>
    <row r="69" spans="1:11" s="116" customFormat="1" ht="11.25" hidden="1" x14ac:dyDescent="0.2">
      <c r="A69" s="112"/>
      <c r="B69" s="117"/>
      <c r="C69" s="95"/>
      <c r="D69" s="56"/>
      <c r="E69" s="56"/>
      <c r="F69" s="56"/>
      <c r="G69" s="118"/>
      <c r="H69" s="95"/>
      <c r="I69" s="95"/>
      <c r="J69" s="95"/>
      <c r="K69" s="62"/>
    </row>
    <row r="70" spans="1:11" s="116" customFormat="1" ht="11.25" hidden="1" x14ac:dyDescent="0.2">
      <c r="A70" s="112"/>
      <c r="B70" s="117"/>
      <c r="C70" s="95"/>
      <c r="D70" s="56"/>
      <c r="E70" s="56"/>
      <c r="F70" s="56"/>
      <c r="G70" s="118"/>
      <c r="H70" s="95"/>
      <c r="I70" s="95"/>
      <c r="J70" s="95"/>
      <c r="K70" s="62"/>
    </row>
    <row r="71" spans="1:11" s="116" customFormat="1" ht="12" hidden="1" thickBot="1" x14ac:dyDescent="0.25">
      <c r="A71" s="112"/>
      <c r="B71" s="119"/>
      <c r="C71" s="110"/>
      <c r="D71" s="109"/>
      <c r="E71" s="109"/>
      <c r="F71" s="109"/>
      <c r="G71" s="109"/>
      <c r="H71" s="110"/>
      <c r="I71" s="110"/>
      <c r="J71" s="110"/>
      <c r="K71" s="111"/>
    </row>
    <row r="72" spans="1:11" hidden="1" x14ac:dyDescent="0.2">
      <c r="A72" s="37"/>
      <c r="B72" s="24" t="s">
        <v>50</v>
      </c>
      <c r="C72" s="25"/>
      <c r="D72" s="25"/>
      <c r="E72" s="25"/>
      <c r="F72" s="25"/>
      <c r="G72" s="25"/>
      <c r="H72" s="25"/>
      <c r="I72" s="25"/>
      <c r="J72" s="25"/>
      <c r="K72" s="26"/>
    </row>
    <row r="73" spans="1:11" hidden="1" x14ac:dyDescent="0.2">
      <c r="A73" s="37"/>
      <c r="B73" s="27"/>
      <c r="C73" s="28"/>
      <c r="D73" s="28"/>
      <c r="E73" s="29" t="s">
        <v>18</v>
      </c>
      <c r="F73" s="29" t="s">
        <v>51</v>
      </c>
      <c r="G73" s="29" t="s">
        <v>52</v>
      </c>
      <c r="H73" s="29" t="s">
        <v>53</v>
      </c>
      <c r="I73" s="29" t="s">
        <v>54</v>
      </c>
      <c r="J73" s="29" t="s">
        <v>55</v>
      </c>
      <c r="K73" s="26"/>
    </row>
    <row r="74" spans="1:11" hidden="1" x14ac:dyDescent="0.2">
      <c r="A74" s="37"/>
      <c r="B74" s="27"/>
      <c r="C74" s="25" t="s">
        <v>56</v>
      </c>
      <c r="D74" s="25"/>
      <c r="E74" s="30" t="s">
        <v>57</v>
      </c>
      <c r="F74" s="30" t="s">
        <v>57</v>
      </c>
      <c r="G74" s="31">
        <v>0.02</v>
      </c>
      <c r="H74" s="31">
        <v>2.5999999999999999E-2</v>
      </c>
      <c r="I74" s="31">
        <v>2.5999999999999999E-2</v>
      </c>
      <c r="J74" s="31">
        <v>0.01</v>
      </c>
      <c r="K74" s="26"/>
    </row>
    <row r="75" spans="1:11" hidden="1" x14ac:dyDescent="0.2">
      <c r="A75" s="37"/>
      <c r="B75" s="27"/>
      <c r="C75" s="25" t="s">
        <v>58</v>
      </c>
      <c r="D75" s="25"/>
      <c r="E75" s="31" t="s">
        <v>59</v>
      </c>
      <c r="F75" s="31" t="s">
        <v>59</v>
      </c>
      <c r="G75" s="31">
        <v>1</v>
      </c>
      <c r="H75" s="31">
        <v>1</v>
      </c>
      <c r="I75" s="31">
        <v>1</v>
      </c>
      <c r="J75" s="31">
        <v>10</v>
      </c>
      <c r="K75" s="26"/>
    </row>
    <row r="76" spans="1:11" hidden="1" x14ac:dyDescent="0.2">
      <c r="A76" s="37"/>
      <c r="B76" s="27"/>
      <c r="C76" s="25" t="s">
        <v>60</v>
      </c>
      <c r="D76" s="25"/>
      <c r="E76" s="31">
        <v>0.05</v>
      </c>
      <c r="F76" s="31">
        <v>0.05</v>
      </c>
      <c r="G76" s="31">
        <v>76</v>
      </c>
      <c r="H76" s="31">
        <v>76</v>
      </c>
      <c r="I76" s="31">
        <v>76</v>
      </c>
      <c r="J76" s="31">
        <v>0.8</v>
      </c>
      <c r="K76" s="26"/>
    </row>
    <row r="77" spans="1:11" hidden="1" x14ac:dyDescent="0.2">
      <c r="A77" s="37"/>
      <c r="B77" s="27"/>
      <c r="C77" s="25" t="s">
        <v>61</v>
      </c>
      <c r="D77" s="25"/>
      <c r="E77" s="31">
        <v>30</v>
      </c>
      <c r="F77" s="31">
        <v>30</v>
      </c>
      <c r="G77" s="31">
        <v>100</v>
      </c>
      <c r="H77" s="31">
        <v>100</v>
      </c>
      <c r="I77" s="31">
        <v>100</v>
      </c>
      <c r="J77" s="32" t="s">
        <v>62</v>
      </c>
      <c r="K77" s="26"/>
    </row>
    <row r="78" spans="1:11" hidden="1" x14ac:dyDescent="0.2">
      <c r="A78" s="37"/>
      <c r="B78" s="27"/>
      <c r="C78" s="25" t="s">
        <v>63</v>
      </c>
      <c r="D78" s="25"/>
      <c r="E78" s="31">
        <v>50</v>
      </c>
      <c r="F78" s="31">
        <v>55</v>
      </c>
      <c r="G78" s="31">
        <v>45</v>
      </c>
      <c r="H78" s="31">
        <v>50</v>
      </c>
      <c r="I78" s="31">
        <v>50</v>
      </c>
      <c r="J78" s="31">
        <v>80</v>
      </c>
      <c r="K78" s="26"/>
    </row>
    <row r="79" spans="1:11" hidden="1" x14ac:dyDescent="0.2">
      <c r="A79" s="37"/>
      <c r="B79" s="27"/>
      <c r="C79" s="25" t="s">
        <v>64</v>
      </c>
      <c r="D79" s="25"/>
      <c r="E79" s="31">
        <v>45</v>
      </c>
      <c r="F79" s="31">
        <v>270</v>
      </c>
      <c r="G79" s="31">
        <v>55</v>
      </c>
      <c r="H79" s="31">
        <v>150</v>
      </c>
      <c r="I79" s="31">
        <v>150</v>
      </c>
      <c r="J79" s="31" t="s">
        <v>65</v>
      </c>
      <c r="K79" s="26"/>
    </row>
    <row r="80" spans="1:11" hidden="1" x14ac:dyDescent="0.2">
      <c r="A80" s="37"/>
      <c r="B80" s="27"/>
      <c r="C80" s="25"/>
      <c r="D80" s="25"/>
      <c r="E80" s="25"/>
      <c r="F80" s="25"/>
      <c r="G80" s="25"/>
      <c r="H80" s="25"/>
      <c r="I80" s="25"/>
      <c r="J80" s="25"/>
      <c r="K80" s="26"/>
    </row>
    <row r="81" spans="1:11" ht="15" hidden="1" thickBot="1" x14ac:dyDescent="0.25">
      <c r="A81" s="37"/>
      <c r="B81" s="33"/>
      <c r="C81" s="34"/>
      <c r="D81" s="34"/>
      <c r="E81" s="34"/>
      <c r="F81" s="34"/>
      <c r="G81" s="34"/>
      <c r="H81" s="34"/>
      <c r="I81" s="34"/>
      <c r="J81" s="34"/>
      <c r="K81" s="35"/>
    </row>
    <row r="82" spans="1:11" hidden="1" x14ac:dyDescent="0.2">
      <c r="A82" s="37"/>
      <c r="B82" s="52"/>
      <c r="C82" s="37"/>
      <c r="D82" s="38"/>
      <c r="E82" s="38"/>
      <c r="F82" s="38"/>
      <c r="G82" s="38"/>
      <c r="H82" s="37"/>
      <c r="I82" s="37"/>
      <c r="J82" s="37"/>
      <c r="K82" s="37"/>
    </row>
    <row r="83" spans="1:11" x14ac:dyDescent="0.2">
      <c r="A83" s="37"/>
      <c r="B83" s="37"/>
      <c r="C83" s="37"/>
      <c r="D83" s="38"/>
      <c r="E83" s="38"/>
      <c r="F83" s="38"/>
      <c r="G83" s="38"/>
      <c r="H83" s="37"/>
      <c r="I83" s="37"/>
      <c r="J83" s="37"/>
      <c r="K83" s="37"/>
    </row>
  </sheetData>
  <mergeCells count="8">
    <mergeCell ref="C53:J53"/>
    <mergeCell ref="C54:J54"/>
    <mergeCell ref="B7:E11"/>
    <mergeCell ref="B13:K15"/>
    <mergeCell ref="C49:J49"/>
    <mergeCell ref="C50:J50"/>
    <mergeCell ref="C51:J51"/>
    <mergeCell ref="C52:J52"/>
  </mergeCells>
  <phoneticPr fontId="2" type="noConversion"/>
  <dataValidations count="4">
    <dataValidation type="list" errorStyle="information" allowBlank="1" showErrorMessage="1" errorTitle="Invalid input" error="Please select a modem type from the drop down menu." sqref="E22">
      <formula1>$G$57:$G$71</formula1>
    </dataValidation>
    <dataValidation type="decimal" errorStyle="information" operator="greaterThan" allowBlank="1" showErrorMessage="1" errorTitle="Invalid entry" error="Power system efficiency is typically between 50% and 95%." sqref="E40:J40">
      <formula1>0</formula1>
    </dataValidation>
    <dataValidation type="list" allowBlank="1" showInputMessage="1" showErrorMessage="1" sqref="F22:J22">
      <formula1>$G$57:$G$63</formula1>
    </dataValidation>
    <dataValidation type="list" allowBlank="1" showInputMessage="1" showErrorMessage="1" sqref="D42 D18">
      <formula1>$D$57:$D$63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2018-12-04T04:24:15Z</dcterms:modified>
</cp:coreProperties>
</file>