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ide\OneDrive\Desktop\Workshop on Energy Metabolism\"/>
    </mc:Choice>
  </mc:AlternateContent>
  <bookViews>
    <workbookView xWindow="0" yWindow="0" windowWidth="17850" windowHeight="115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8" i="1"/>
  <c r="H2" i="1"/>
  <c r="G3" i="1"/>
  <c r="G4" i="1"/>
  <c r="G5" i="1"/>
  <c r="O5" i="1" s="1"/>
  <c r="G6" i="1"/>
  <c r="G7" i="1"/>
  <c r="G8" i="1"/>
  <c r="G2" i="1"/>
  <c r="F3" i="1"/>
  <c r="F4" i="1"/>
  <c r="F5" i="1"/>
  <c r="F6" i="1"/>
  <c r="N6" i="1" s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4" i="1"/>
  <c r="H4" i="1" s="1"/>
  <c r="C5" i="1"/>
  <c r="H5" i="1" s="1"/>
  <c r="C6" i="1"/>
  <c r="H6" i="1" s="1"/>
  <c r="C7" i="1"/>
  <c r="H7" i="1" s="1"/>
  <c r="C8" i="1"/>
  <c r="C3" i="1"/>
  <c r="H3" i="1" s="1"/>
  <c r="C2" i="1"/>
  <c r="M2" i="1" l="1"/>
  <c r="O6" i="1"/>
  <c r="L6" i="1"/>
  <c r="M6" i="1"/>
  <c r="M5" i="1"/>
  <c r="N4" i="1"/>
  <c r="P2" i="1"/>
  <c r="M8" i="1"/>
  <c r="O8" i="1"/>
  <c r="N5" i="1"/>
  <c r="O4" i="1"/>
  <c r="P6" i="1"/>
  <c r="L4" i="1"/>
  <c r="M3" i="1"/>
  <c r="O2" i="1"/>
  <c r="P8" i="1"/>
  <c r="N8" i="1"/>
  <c r="M4" i="1"/>
  <c r="P5" i="1"/>
  <c r="N2" i="1"/>
  <c r="L5" i="1"/>
  <c r="L2" i="1"/>
  <c r="L8" i="1"/>
  <c r="N3" i="1" l="1"/>
  <c r="N7" i="1"/>
  <c r="O7" i="1"/>
  <c r="P3" i="1"/>
  <c r="P7" i="1"/>
  <c r="L7" i="1"/>
  <c r="L3" i="1"/>
  <c r="M7" i="1"/>
  <c r="O3" i="1"/>
  <c r="P4" i="1"/>
</calcChain>
</file>

<file path=xl/sharedStrings.xml><?xml version="1.0" encoding="utf-8"?>
<sst xmlns="http://schemas.openxmlformats.org/spreadsheetml/2006/main" count="18" uniqueCount="10">
  <si>
    <t>VO2 (Liter)</t>
  </si>
  <si>
    <t>VCO2 (Liter)</t>
  </si>
  <si>
    <t>RQ</t>
  </si>
  <si>
    <t>Lusk</t>
  </si>
  <si>
    <t>Weir</t>
  </si>
  <si>
    <t>Elia</t>
  </si>
  <si>
    <t>Brower</t>
  </si>
  <si>
    <t>Heldmaier</t>
  </si>
  <si>
    <t>Ferrannini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</si>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</sst>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Caloric equivalent in relation to RQ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Lusk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Tabelle1!$D$2:$D$20</c:f>
              <c:numCache>
                <c:formatCode>0.00</c:formatCode>
                <c:ptCount val="19"/>
                <c:pt idx="0">
                  <c:v>19.352999999999998</c:v>
                </c:pt>
                <c:pt idx="1">
                  <c:v>19.607499999999998</c:v>
                </c:pt>
                <c:pt idx="2">
                  <c:v>19.861999999999998</c:v>
                </c:pt>
                <c:pt idx="3">
                  <c:v>20.116499999999998</c:v>
                </c:pt>
                <c:pt idx="4">
                  <c:v>20.370999999999999</c:v>
                </c:pt>
                <c:pt idx="5">
                  <c:v>20.625499999999999</c:v>
                </c:pt>
                <c:pt idx="6">
                  <c:v>20.88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A-4134-BF8C-916DCD7A39EF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Weir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Tabelle1!$E$2:$E$20</c:f>
              <c:numCache>
                <c:formatCode>0.00</c:formatCode>
                <c:ptCount val="19"/>
                <c:pt idx="0">
                  <c:v>19.499000000000002</c:v>
                </c:pt>
                <c:pt idx="1">
                  <c:v>19.727499999999999</c:v>
                </c:pt>
                <c:pt idx="2">
                  <c:v>19.956000000000003</c:v>
                </c:pt>
                <c:pt idx="3">
                  <c:v>20.1845</c:v>
                </c:pt>
                <c:pt idx="4">
                  <c:v>20.413</c:v>
                </c:pt>
                <c:pt idx="5">
                  <c:v>20.641500000000001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A-4134-BF8C-916DCD7A39EF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Elia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Tabelle1!$F$2:$F$20</c:f>
              <c:numCache>
                <c:formatCode>0.00</c:formatCode>
                <c:ptCount val="19"/>
                <c:pt idx="0">
                  <c:v>19.426000000000002</c:v>
                </c:pt>
                <c:pt idx="1">
                  <c:v>19.685000000000002</c:v>
                </c:pt>
                <c:pt idx="2">
                  <c:v>19.944000000000003</c:v>
                </c:pt>
                <c:pt idx="3">
                  <c:v>20.202999999999999</c:v>
                </c:pt>
                <c:pt idx="4">
                  <c:v>20.462</c:v>
                </c:pt>
                <c:pt idx="5">
                  <c:v>20.721</c:v>
                </c:pt>
                <c:pt idx="6">
                  <c:v>20.98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A-4134-BF8C-916DCD7A39EF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Brower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Tabelle1!$G$2:$G$20</c:f>
              <c:numCache>
                <c:formatCode>0.00</c:formatCode>
                <c:ptCount val="19"/>
                <c:pt idx="0">
                  <c:v>19.353000000000002</c:v>
                </c:pt>
                <c:pt idx="1">
                  <c:v>19.587499999999999</c:v>
                </c:pt>
                <c:pt idx="2">
                  <c:v>19.822000000000003</c:v>
                </c:pt>
                <c:pt idx="3">
                  <c:v>20.0565</c:v>
                </c:pt>
                <c:pt idx="4">
                  <c:v>20.291</c:v>
                </c:pt>
                <c:pt idx="5">
                  <c:v>20.525500000000001</c:v>
                </c:pt>
                <c:pt idx="6">
                  <c:v>20.76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A-4134-BF8C-916DCD7A39EF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Heldmaier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Tabelle1!$H$2:$H$20</c:f>
              <c:numCache>
                <c:formatCode>0.00</c:formatCode>
                <c:ptCount val="19"/>
                <c:pt idx="0">
                  <c:v>19.587600000000002</c:v>
                </c:pt>
                <c:pt idx="1">
                  <c:v>19.845000000000002</c:v>
                </c:pt>
                <c:pt idx="2">
                  <c:v>20.102400000000003</c:v>
                </c:pt>
                <c:pt idx="3">
                  <c:v>20.3598</c:v>
                </c:pt>
                <c:pt idx="4">
                  <c:v>20.6172</c:v>
                </c:pt>
                <c:pt idx="5">
                  <c:v>20.874600000000004</c:v>
                </c:pt>
                <c:pt idx="6">
                  <c:v>21.132000000000001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A-4134-BF8C-916DCD7A39EF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Ferrannini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Tabelle1!$I$2:$I$20</c:f>
              <c:numCache>
                <c:formatCode>0.00</c:formatCode>
                <c:ptCount val="19"/>
                <c:pt idx="0">
                  <c:v>19.59516</c:v>
                </c:pt>
                <c:pt idx="1">
                  <c:v>19.825444999999998</c:v>
                </c:pt>
                <c:pt idx="2">
                  <c:v>20.055730000000001</c:v>
                </c:pt>
                <c:pt idx="3">
                  <c:v>20.286014999999999</c:v>
                </c:pt>
                <c:pt idx="4">
                  <c:v>20.516300000000001</c:v>
                </c:pt>
                <c:pt idx="5">
                  <c:v>20.746585</c:v>
                </c:pt>
                <c:pt idx="6">
                  <c:v>20.976869999999998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9A-4134-BF8C-916DCD7A39EF}"/>
            </c:ext>
          </c:extLst>
        </c:ser>
        <c:ser>
          <c:idx val="6"/>
          <c:order val="6"/>
          <c:tx>
            <c:strRef>
              <c:f>Tabelle1!$J$1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Tabelle1!$C$2:$C$20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Tabelle1!$J$2:$J$20</c:f>
              <c:numCache>
                <c:formatCode>0.00</c:formatCode>
                <c:ptCount val="19"/>
                <c:pt idx="0">
                  <c:v>19.468959999999999</c:v>
                </c:pt>
                <c:pt idx="1">
                  <c:v>19.712990833333333</c:v>
                </c:pt>
                <c:pt idx="2">
                  <c:v>19.957021666666666</c:v>
                </c:pt>
                <c:pt idx="3">
                  <c:v>20.201052499999999</c:v>
                </c:pt>
                <c:pt idx="4">
                  <c:v>20.445083333333333</c:v>
                </c:pt>
                <c:pt idx="5">
                  <c:v>20.689114166666666</c:v>
                </c:pt>
                <c:pt idx="6">
                  <c:v>20.933145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9A-4134-BF8C-916DCD7A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48351"/>
        <c:axId val="787351263"/>
      </c:scatterChart>
      <c:valAx>
        <c:axId val="787348351"/>
        <c:scaling>
          <c:orientation val="minMax"/>
          <c:max val="1.02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1263"/>
        <c:crosses val="autoZero"/>
        <c:crossBetween val="midCat"/>
      </c:valAx>
      <c:valAx>
        <c:axId val="7873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deviation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Lusk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Tabelle1!$L$2:$L$20</c:f>
              <c:numCache>
                <c:formatCode>0.00%</c:formatCode>
                <c:ptCount val="19"/>
                <c:pt idx="0">
                  <c:v>-5.9561476319228753E-3</c:v>
                </c:pt>
                <c:pt idx="1">
                  <c:v>-5.3513357879189276E-3</c:v>
                </c:pt>
                <c:pt idx="2">
                  <c:v>-4.7613150024975008E-3</c:v>
                </c:pt>
                <c:pt idx="3">
                  <c:v>-4.185549243040724E-3</c:v>
                </c:pt>
                <c:pt idx="4">
                  <c:v>-3.6235280690957079E-3</c:v>
                </c:pt>
                <c:pt idx="5">
                  <c:v>-3.0747651230597192E-3</c:v>
                </c:pt>
                <c:pt idx="6">
                  <c:v>-2.5387967264355483E-3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9-4BB2-A3BA-876A0C9C5DFF}"/>
            </c:ext>
          </c:extLst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Weir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Tabelle1!$M$2:$M$20</c:f>
              <c:numCache>
                <c:formatCode>0.00%</c:formatCode>
                <c:ptCount val="19"/>
                <c:pt idx="0">
                  <c:v>1.5429689105120755E-3</c:v>
                </c:pt>
                <c:pt idx="1">
                  <c:v>7.3602056579524983E-4</c:v>
                </c:pt>
                <c:pt idx="2">
                  <c:v>-5.1193343562349715E-5</c:v>
                </c:pt>
                <c:pt idx="3">
                  <c:v>-8.193879997093976E-4</c:v>
                </c:pt>
                <c:pt idx="4">
                  <c:v>-1.5692444393721021E-3</c:v>
                </c:pt>
                <c:pt idx="5">
                  <c:v>-2.3014115676049263E-3</c:v>
                </c:pt>
                <c:pt idx="6">
                  <c:v>-3.0165080306852445E-3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4BB2-A3BA-876A0C9C5DFF}"/>
            </c:ext>
          </c:extLst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Elia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Tabelle1!$N$2:$N$20</c:f>
              <c:numCache>
                <c:formatCode>0.00%</c:formatCode>
                <c:ptCount val="19"/>
                <c:pt idx="0">
                  <c:v>-2.2065893607053086E-3</c:v>
                </c:pt>
                <c:pt idx="1">
                  <c:v>-1.4199181428116781E-3</c:v>
                </c:pt>
                <c:pt idx="2">
                  <c:v>-6.5248547023491455E-4</c:v>
                </c:pt>
                <c:pt idx="3">
                  <c:v>9.6405867961582242E-5</c:v>
                </c:pt>
                <c:pt idx="4">
                  <c:v>8.2741979530532184E-4</c:v>
                </c:pt>
                <c:pt idx="5">
                  <c:v>1.5411889110606195E-3</c:v>
                </c:pt>
                <c:pt idx="6">
                  <c:v>2.2383163160624338E-3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9-4BB2-A3BA-876A0C9C5DFF}"/>
            </c:ext>
          </c:extLst>
        </c:ser>
        <c:ser>
          <c:idx val="3"/>
          <c:order val="3"/>
          <c:tx>
            <c:strRef>
              <c:f>Tabelle1!$O$1</c:f>
              <c:strCache>
                <c:ptCount val="1"/>
                <c:pt idx="0">
                  <c:v>Brower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Tabelle1!$O$2:$O$20</c:f>
              <c:numCache>
                <c:formatCode>0.00%</c:formatCode>
                <c:ptCount val="19"/>
                <c:pt idx="0">
                  <c:v>-5.9561476319226923E-3</c:v>
                </c:pt>
                <c:pt idx="1">
                  <c:v>-6.3658951802045933E-3</c:v>
                </c:pt>
                <c:pt idx="2">
                  <c:v>-6.7656220914057534E-3</c:v>
                </c:pt>
                <c:pt idx="3">
                  <c:v>-7.1556915165682401E-3</c:v>
                </c:pt>
                <c:pt idx="4">
                  <c:v>-7.5364492685690105E-3</c:v>
                </c:pt>
                <c:pt idx="5">
                  <c:v>-7.9082248446515312E-3</c:v>
                </c:pt>
                <c:pt idx="6">
                  <c:v>-8.2713323774329228E-3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C9-4BB2-A3BA-876A0C9C5DFF}"/>
            </c:ext>
          </c:extLst>
        </c:ser>
        <c:ser>
          <c:idx val="4"/>
          <c:order val="4"/>
          <c:tx>
            <c:strRef>
              <c:f>Tabelle1!$P$1</c:f>
              <c:strCache>
                <c:ptCount val="1"/>
                <c:pt idx="0">
                  <c:v>Heldmaier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Tabelle1!$P$2:$P$20</c:f>
              <c:numCache>
                <c:formatCode>0.00%</c:formatCode>
                <c:ptCount val="19"/>
                <c:pt idx="0">
                  <c:v>6.0938026479073742E-3</c:v>
                </c:pt>
                <c:pt idx="1">
                  <c:v>6.6965569954738312E-3</c:v>
                </c:pt>
                <c:pt idx="2">
                  <c:v>7.2845706018426571E-3</c:v>
                </c:pt>
                <c:pt idx="3">
                  <c:v>7.8583776761136821E-3</c:v>
                </c:pt>
                <c:pt idx="4">
                  <c:v>8.4184869222837244E-3</c:v>
                </c:pt>
                <c:pt idx="5">
                  <c:v>8.9653830434260132E-3</c:v>
                </c:pt>
                <c:pt idx="6">
                  <c:v>9.4995281406593125E-3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9-4BB2-A3BA-876A0C9C5DFF}"/>
            </c:ext>
          </c:extLst>
        </c:ser>
        <c:ser>
          <c:idx val="5"/>
          <c:order val="5"/>
          <c:tx>
            <c:strRef>
              <c:f>Tabelle1!$Q$1</c:f>
              <c:strCache>
                <c:ptCount val="1"/>
                <c:pt idx="0">
                  <c:v>Ferrannini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Tabelle1!$Q$2:$Q$20</c:f>
              <c:numCache>
                <c:formatCode>0.00%</c:formatCode>
                <c:ptCount val="19"/>
                <c:pt idx="0">
                  <c:v>6.4821130661319743E-3</c:v>
                </c:pt>
                <c:pt idx="1">
                  <c:v>5.704571549666298E-3</c:v>
                </c:pt>
                <c:pt idx="2">
                  <c:v>4.9460453058585733E-3</c:v>
                </c:pt>
                <c:pt idx="3">
                  <c:v>4.2058452152430974E-3</c:v>
                </c:pt>
                <c:pt idx="4">
                  <c:v>3.4833150594479486E-3</c:v>
                </c:pt>
                <c:pt idx="5">
                  <c:v>2.777829580829888E-3</c:v>
                </c:pt>
                <c:pt idx="6">
                  <c:v>2.0887926778321393E-3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C9-4BB2-A3BA-876A0C9C5DFF}"/>
            </c:ext>
          </c:extLst>
        </c:ser>
        <c:ser>
          <c:idx val="6"/>
          <c:order val="6"/>
          <c:tx>
            <c:strRef>
              <c:f>Tabelle1!$R$1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Tabelle1!$K$2:$K$20</c:f>
              <c:numCache>
                <c:formatCode>General</c:formatCode>
                <c:ptCount val="1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Tabelle1!$R$2:$R$20</c:f>
              <c:numCache>
                <c:formatCode>0.00%</c:formatCode>
                <c:ptCount val="19"/>
                <c:pt idx="0">
                  <c:v>9.1362103068111836E-17</c:v>
                </c:pt>
                <c:pt idx="1">
                  <c:v>2.9923979960599922E-17</c:v>
                </c:pt>
                <c:pt idx="2">
                  <c:v>1.1853943752508181E-16</c:v>
                </c:pt>
                <c:pt idx="3">
                  <c:v>0</c:v>
                </c:pt>
                <c:pt idx="4">
                  <c:v>2.9128898367443888E-17</c:v>
                </c:pt>
                <c:pt idx="5">
                  <c:v>5.7462715141731735E-17</c:v>
                </c:pt>
                <c:pt idx="6">
                  <c:v>2.8478377063952585E-17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C9-4BB2-A3BA-876A0C9C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89983"/>
        <c:axId val="786990815"/>
      </c:scatterChart>
      <c:valAx>
        <c:axId val="786989983"/>
        <c:scaling>
          <c:orientation val="minMax"/>
          <c:max val="1.02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0815"/>
        <c:crosses val="autoZero"/>
        <c:crossBetween val="midCat"/>
      </c:valAx>
      <c:valAx>
        <c:axId val="7869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8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190499</xdr:rowOff>
    </xdr:from>
    <xdr:to>
      <xdr:col>8</xdr:col>
      <xdr:colOff>0</xdr:colOff>
      <xdr:row>34</xdr:row>
      <xdr:rowOff>180974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13</xdr:row>
      <xdr:rowOff>190499</xdr:rowOff>
    </xdr:from>
    <xdr:to>
      <xdr:col>14</xdr:col>
      <xdr:colOff>0</xdr:colOff>
      <xdr:row>34</xdr:row>
      <xdr:rowOff>180974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J13" sqref="J13"/>
    </sheetView>
  </sheetViews>
  <sheetFormatPr baseColWidth="10" defaultRowHeight="15" x14ac:dyDescent="0.25"/>
  <cols>
    <col min="4" max="4" width="11.5703125" style="3" customWidth="1"/>
    <col min="5" max="10" width="11.42578125" style="3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</row>
    <row r="2" spans="1:18" x14ac:dyDescent="0.25">
      <c r="A2">
        <v>1</v>
      </c>
      <c r="B2">
        <v>0.7</v>
      </c>
      <c r="C2">
        <f>B2/A2</f>
        <v>0.7</v>
      </c>
      <c r="D2" s="2">
        <f>15.79*A2+5.09*B2</f>
        <v>19.352999999999998</v>
      </c>
      <c r="E2" s="2">
        <f>16.3*A2+4.57*B2</f>
        <v>19.499000000000002</v>
      </c>
      <c r="F2" s="2">
        <f>15.8*A2+5.18*B2</f>
        <v>19.426000000000002</v>
      </c>
      <c r="G2" s="2">
        <f>16.07*A2+4.69*B2</f>
        <v>19.353000000000002</v>
      </c>
      <c r="H2" s="2">
        <f>(4.44+1.43*C2)*A2*(3600/1000)</f>
        <v>19.587600000000002</v>
      </c>
      <c r="I2" s="2">
        <f>16.37117*A2+4.6057*B2</f>
        <v>19.59516</v>
      </c>
      <c r="J2" s="2">
        <f>AVERAGE(D2:I2)</f>
        <v>19.468959999999999</v>
      </c>
      <c r="K2">
        <f>C2</f>
        <v>0.7</v>
      </c>
      <c r="L2" s="4">
        <f>(D2-$J2)/$J2</f>
        <v>-5.9561476319228753E-3</v>
      </c>
      <c r="M2" s="4">
        <f>(E2-$J2)/$J2</f>
        <v>1.5429689105120755E-3</v>
      </c>
      <c r="N2" s="4">
        <f>(F2-$J2)/$J2</f>
        <v>-2.2065893607053086E-3</v>
      </c>
      <c r="O2" s="4">
        <f>(G2-$J2)/$J2</f>
        <v>-5.9561476319226923E-3</v>
      </c>
      <c r="P2" s="4">
        <f>(H2-$J2)/$J2</f>
        <v>6.0938026479073742E-3</v>
      </c>
      <c r="Q2" s="4">
        <f>(I2-$J2)/$J2</f>
        <v>6.4821130661319743E-3</v>
      </c>
      <c r="R2" s="5">
        <f>AVERAGE(L2:Q2)</f>
        <v>9.1362103068111836E-17</v>
      </c>
    </row>
    <row r="3" spans="1:18" x14ac:dyDescent="0.25">
      <c r="A3">
        <v>1</v>
      </c>
      <c r="B3">
        <v>0.75</v>
      </c>
      <c r="C3">
        <f>B3/A3</f>
        <v>0.75</v>
      </c>
      <c r="D3" s="2">
        <f t="shared" ref="D3:D8" si="0">15.79*A3+5.09*B3</f>
        <v>19.607499999999998</v>
      </c>
      <c r="E3" s="2">
        <f t="shared" ref="E3:E8" si="1">16.3*A3+4.57*B3</f>
        <v>19.727499999999999</v>
      </c>
      <c r="F3" s="2">
        <f t="shared" ref="F3:F8" si="2">15.8*A3+5.18*B3</f>
        <v>19.685000000000002</v>
      </c>
      <c r="G3" s="2">
        <f t="shared" ref="G3:G8" si="3">16.07*A3+4.69*B3</f>
        <v>19.587499999999999</v>
      </c>
      <c r="H3" s="2">
        <f t="shared" ref="H3:H8" si="4">(4.44+1.43*C3)*A3*(3600/1000)</f>
        <v>19.845000000000002</v>
      </c>
      <c r="I3" s="2">
        <f t="shared" ref="I3:I8" si="5">16.37117*A3+4.6057*B3</f>
        <v>19.825444999999998</v>
      </c>
      <c r="J3" s="2">
        <f t="shared" ref="J3:J8" si="6">AVERAGE(D3:I3)</f>
        <v>19.712990833333333</v>
      </c>
      <c r="K3">
        <f t="shared" ref="K3:K8" si="7">C3</f>
        <v>0.75</v>
      </c>
      <c r="L3" s="4">
        <f>(D3-$J3)/$J3</f>
        <v>-5.3513357879189276E-3</v>
      </c>
      <c r="M3" s="4">
        <f>(E3-$J3)/$J3</f>
        <v>7.3602056579524983E-4</v>
      </c>
      <c r="N3" s="4">
        <f>(F3-$J3)/$J3</f>
        <v>-1.4199181428116781E-3</v>
      </c>
      <c r="O3" s="4">
        <f>(G3-$J3)/$J3</f>
        <v>-6.3658951802045933E-3</v>
      </c>
      <c r="P3" s="4">
        <f>(H3-$J3)/$J3</f>
        <v>6.6965569954738312E-3</v>
      </c>
      <c r="Q3" s="4">
        <f t="shared" ref="Q3:Q8" si="8">(I3-$J3)/$J3</f>
        <v>5.704571549666298E-3</v>
      </c>
      <c r="R3" s="5">
        <f t="shared" ref="R3:R8" si="9">AVERAGE(L3:Q3)</f>
        <v>2.9923979960599922E-17</v>
      </c>
    </row>
    <row r="4" spans="1:18" x14ac:dyDescent="0.25">
      <c r="A4">
        <v>1</v>
      </c>
      <c r="B4">
        <v>0.8</v>
      </c>
      <c r="C4">
        <f t="shared" ref="C4:C8" si="10">B4/A4</f>
        <v>0.8</v>
      </c>
      <c r="D4" s="2">
        <f t="shared" si="0"/>
        <v>19.861999999999998</v>
      </c>
      <c r="E4" s="2">
        <f t="shared" si="1"/>
        <v>19.956000000000003</v>
      </c>
      <c r="F4" s="2">
        <f t="shared" si="2"/>
        <v>19.944000000000003</v>
      </c>
      <c r="G4" s="2">
        <f t="shared" si="3"/>
        <v>19.822000000000003</v>
      </c>
      <c r="H4" s="2">
        <f t="shared" si="4"/>
        <v>20.102400000000003</v>
      </c>
      <c r="I4" s="2">
        <f t="shared" si="5"/>
        <v>20.055730000000001</v>
      </c>
      <c r="J4" s="2">
        <f t="shared" si="6"/>
        <v>19.957021666666666</v>
      </c>
      <c r="K4">
        <f t="shared" si="7"/>
        <v>0.8</v>
      </c>
      <c r="L4" s="4">
        <f>(D4-$J4)/$J4</f>
        <v>-4.7613150024975008E-3</v>
      </c>
      <c r="M4" s="4">
        <f>(E4-$J4)/$J4</f>
        <v>-5.1193343562349715E-5</v>
      </c>
      <c r="N4" s="4">
        <f>(F4-$J4)/$J4</f>
        <v>-6.5248547023491455E-4</v>
      </c>
      <c r="O4" s="4">
        <f>(G4-$J4)/$J4</f>
        <v>-6.7656220914057534E-3</v>
      </c>
      <c r="P4" s="4">
        <f>(H4-$J4)/$J4</f>
        <v>7.2845706018426571E-3</v>
      </c>
      <c r="Q4" s="4">
        <f t="shared" si="8"/>
        <v>4.9460453058585733E-3</v>
      </c>
      <c r="R4" s="5">
        <f t="shared" si="9"/>
        <v>1.1853943752508181E-16</v>
      </c>
    </row>
    <row r="5" spans="1:18" x14ac:dyDescent="0.25">
      <c r="A5">
        <v>1</v>
      </c>
      <c r="B5">
        <v>0.85</v>
      </c>
      <c r="C5">
        <f t="shared" si="10"/>
        <v>0.85</v>
      </c>
      <c r="D5" s="2">
        <f t="shared" si="0"/>
        <v>20.116499999999998</v>
      </c>
      <c r="E5" s="2">
        <f t="shared" si="1"/>
        <v>20.1845</v>
      </c>
      <c r="F5" s="2">
        <f t="shared" si="2"/>
        <v>20.202999999999999</v>
      </c>
      <c r="G5" s="2">
        <f t="shared" si="3"/>
        <v>20.0565</v>
      </c>
      <c r="H5" s="2">
        <f t="shared" si="4"/>
        <v>20.3598</v>
      </c>
      <c r="I5" s="2">
        <f t="shared" si="5"/>
        <v>20.286014999999999</v>
      </c>
      <c r="J5" s="2">
        <f t="shared" si="6"/>
        <v>20.201052499999999</v>
      </c>
      <c r="K5">
        <f t="shared" si="7"/>
        <v>0.85</v>
      </c>
      <c r="L5" s="4">
        <f>(D5-$J5)/$J5</f>
        <v>-4.185549243040724E-3</v>
      </c>
      <c r="M5" s="4">
        <f>(E5-$J5)/$J5</f>
        <v>-8.193879997093976E-4</v>
      </c>
      <c r="N5" s="4">
        <f>(F5-$J5)/$J5</f>
        <v>9.6405867961582242E-5</v>
      </c>
      <c r="O5" s="4">
        <f>(G5-$J5)/$J5</f>
        <v>-7.1556915165682401E-3</v>
      </c>
      <c r="P5" s="4">
        <f>(H5-$J5)/$J5</f>
        <v>7.8583776761136821E-3</v>
      </c>
      <c r="Q5" s="4">
        <f t="shared" si="8"/>
        <v>4.2058452152430974E-3</v>
      </c>
      <c r="R5" s="5">
        <f t="shared" si="9"/>
        <v>0</v>
      </c>
    </row>
    <row r="6" spans="1:18" x14ac:dyDescent="0.25">
      <c r="A6">
        <v>1</v>
      </c>
      <c r="B6">
        <v>0.9</v>
      </c>
      <c r="C6">
        <f t="shared" si="10"/>
        <v>0.9</v>
      </c>
      <c r="D6" s="2">
        <f t="shared" si="0"/>
        <v>20.370999999999999</v>
      </c>
      <c r="E6" s="2">
        <f t="shared" si="1"/>
        <v>20.413</v>
      </c>
      <c r="F6" s="2">
        <f t="shared" si="2"/>
        <v>20.462</v>
      </c>
      <c r="G6" s="2">
        <f t="shared" si="3"/>
        <v>20.291</v>
      </c>
      <c r="H6" s="2">
        <f t="shared" si="4"/>
        <v>20.6172</v>
      </c>
      <c r="I6" s="2">
        <f t="shared" si="5"/>
        <v>20.516300000000001</v>
      </c>
      <c r="J6" s="2">
        <f t="shared" si="6"/>
        <v>20.445083333333333</v>
      </c>
      <c r="K6">
        <f t="shared" si="7"/>
        <v>0.9</v>
      </c>
      <c r="L6" s="4">
        <f>(D6-$J6)/$J6</f>
        <v>-3.6235280690957079E-3</v>
      </c>
      <c r="M6" s="4">
        <f>(E6-$J6)/$J6</f>
        <v>-1.5692444393721021E-3</v>
      </c>
      <c r="N6" s="4">
        <f>(F6-$J6)/$J6</f>
        <v>8.2741979530532184E-4</v>
      </c>
      <c r="O6" s="4">
        <f>(G6-$J6)/$J6</f>
        <v>-7.5364492685690105E-3</v>
      </c>
      <c r="P6" s="4">
        <f>(H6-$J6)/$J6</f>
        <v>8.4184869222837244E-3</v>
      </c>
      <c r="Q6" s="4">
        <f t="shared" si="8"/>
        <v>3.4833150594479486E-3</v>
      </c>
      <c r="R6" s="5">
        <f t="shared" si="9"/>
        <v>2.9128898367443888E-17</v>
      </c>
    </row>
    <row r="7" spans="1:18" x14ac:dyDescent="0.25">
      <c r="A7">
        <v>1</v>
      </c>
      <c r="B7">
        <v>0.95</v>
      </c>
      <c r="C7">
        <f t="shared" si="10"/>
        <v>0.95</v>
      </c>
      <c r="D7" s="2">
        <f t="shared" si="0"/>
        <v>20.625499999999999</v>
      </c>
      <c r="E7" s="2">
        <f t="shared" si="1"/>
        <v>20.641500000000001</v>
      </c>
      <c r="F7" s="2">
        <f t="shared" si="2"/>
        <v>20.721</v>
      </c>
      <c r="G7" s="2">
        <f t="shared" si="3"/>
        <v>20.525500000000001</v>
      </c>
      <c r="H7" s="2">
        <f t="shared" si="4"/>
        <v>20.874600000000004</v>
      </c>
      <c r="I7" s="2">
        <f t="shared" si="5"/>
        <v>20.746585</v>
      </c>
      <c r="J7" s="2">
        <f t="shared" si="6"/>
        <v>20.689114166666666</v>
      </c>
      <c r="K7">
        <f t="shared" si="7"/>
        <v>0.95</v>
      </c>
      <c r="L7" s="4">
        <f>(D7-$J7)/$J7</f>
        <v>-3.0747651230597192E-3</v>
      </c>
      <c r="M7" s="4">
        <f>(E7-$J7)/$J7</f>
        <v>-2.3014115676049263E-3</v>
      </c>
      <c r="N7" s="4">
        <f>(F7-$J7)/$J7</f>
        <v>1.5411889110606195E-3</v>
      </c>
      <c r="O7" s="4">
        <f>(G7-$J7)/$J7</f>
        <v>-7.9082248446515312E-3</v>
      </c>
      <c r="P7" s="4">
        <f>(H7-$J7)/$J7</f>
        <v>8.9653830434260132E-3</v>
      </c>
      <c r="Q7" s="4">
        <f t="shared" si="8"/>
        <v>2.777829580829888E-3</v>
      </c>
      <c r="R7" s="5">
        <f t="shared" si="9"/>
        <v>5.7462715141731735E-17</v>
      </c>
    </row>
    <row r="8" spans="1:18" x14ac:dyDescent="0.25">
      <c r="A8">
        <v>1</v>
      </c>
      <c r="B8">
        <v>1</v>
      </c>
      <c r="C8">
        <f t="shared" si="10"/>
        <v>1</v>
      </c>
      <c r="D8" s="2">
        <f t="shared" si="0"/>
        <v>20.88</v>
      </c>
      <c r="E8" s="2">
        <f t="shared" si="1"/>
        <v>20.87</v>
      </c>
      <c r="F8" s="2">
        <f t="shared" si="2"/>
        <v>20.98</v>
      </c>
      <c r="G8" s="2">
        <f t="shared" si="3"/>
        <v>20.76</v>
      </c>
      <c r="H8" s="2">
        <f t="shared" si="4"/>
        <v>21.132000000000001</v>
      </c>
      <c r="I8" s="2">
        <f t="shared" si="5"/>
        <v>20.976869999999998</v>
      </c>
      <c r="J8" s="2">
        <f t="shared" si="6"/>
        <v>20.933145</v>
      </c>
      <c r="K8">
        <f t="shared" si="7"/>
        <v>1</v>
      </c>
      <c r="L8" s="4">
        <f>(D8-$J8)/$J8</f>
        <v>-2.5387967264355483E-3</v>
      </c>
      <c r="M8" s="4">
        <f>(E8-$J8)/$J8</f>
        <v>-3.0165080306852445E-3</v>
      </c>
      <c r="N8" s="4">
        <f>(F8-$J8)/$J8</f>
        <v>2.2383163160624338E-3</v>
      </c>
      <c r="O8" s="4">
        <f>(G8-$J8)/$J8</f>
        <v>-8.2713323774329228E-3</v>
      </c>
      <c r="P8" s="4">
        <f>(H8-$J8)/$J8</f>
        <v>9.4995281406593125E-3</v>
      </c>
      <c r="Q8" s="4">
        <f t="shared" si="8"/>
        <v>2.0887926778321393E-3</v>
      </c>
      <c r="R8" s="5">
        <f t="shared" si="9"/>
        <v>2.8478377063952585E-17</v>
      </c>
    </row>
  </sheetData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Klingenspor</dc:creator>
  <cp:lastModifiedBy>Martin Klingenspor</cp:lastModifiedBy>
  <dcterms:created xsi:type="dcterms:W3CDTF">2021-10-24T10:47:50Z</dcterms:created>
  <dcterms:modified xsi:type="dcterms:W3CDTF">2021-10-24T11:43:45Z</dcterms:modified>
</cp:coreProperties>
</file>