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ban\Documents\Anova\"/>
    </mc:Choice>
  </mc:AlternateContent>
  <xr:revisionPtr revIDLastSave="0" documentId="13_ncr:1_{4E91B53B-C51E-4197-B9FB-62683F76E072}" xr6:coauthVersionLast="47" xr6:coauthVersionMax="47" xr10:uidLastSave="{00000000-0000-0000-0000-000000000000}"/>
  <bookViews>
    <workbookView xWindow="-110" yWindow="-110" windowWidth="19420" windowHeight="11500" firstSheet="1" activeTab="4" xr2:uid="{0581493F-37E2-438B-8C91-A1E2464BA7DA}"/>
  </bookViews>
  <sheets>
    <sheet name="Data" sheetId="7" r:id="rId1"/>
    <sheet name="Box and whisker&amp;Control chart" sheetId="1" r:id="rId2"/>
    <sheet name="Error" sheetId="9" r:id="rId3"/>
    <sheet name="Perform Anova" sheetId="5" r:id="rId4"/>
    <sheet name="Residue Analysis" sheetId="10" r:id="rId5"/>
  </sheets>
  <definedNames>
    <definedName name="_xlchart.v1.0" hidden="1">'Box and whisker&amp;Control chart'!$B$32</definedName>
    <definedName name="_xlchart.v1.1" hidden="1">'Box and whisker&amp;Control chart'!$C$10:$E$10</definedName>
    <definedName name="_xlchart.v1.10" hidden="1">'Box and whisker&amp;Control chart'!$F$11:$H$11</definedName>
    <definedName name="_xlchart.v1.11" hidden="1">'Box and whisker&amp;Control chart'!$F$12:$H$12</definedName>
    <definedName name="_xlchart.v1.12" hidden="1">'Box and whisker&amp;Control chart'!$F$13:$H$13</definedName>
    <definedName name="_xlchart.v1.13" hidden="1">'Box and whisker&amp;Control chart'!$F$4:$H$4</definedName>
    <definedName name="_xlchart.v1.14" hidden="1">'Box and whisker&amp;Control chart'!$F$5:$H$5</definedName>
    <definedName name="_xlchart.v1.15" hidden="1">'Box and whisker&amp;Control chart'!$F$7:$H$7</definedName>
    <definedName name="_xlchart.v1.16" hidden="1">'Box and whisker&amp;Control chart'!$F$8:$H$8</definedName>
    <definedName name="_xlchart.v1.17" hidden="1">'Box and whisker&amp;Control chart'!$F$9:$H$9</definedName>
    <definedName name="_xlchart.v1.18" hidden="1">'Box and whisker&amp;Control chart'!$I$10:$K$10</definedName>
    <definedName name="_xlchart.v1.19" hidden="1">'Box and whisker&amp;Control chart'!$I$11:$K$11</definedName>
    <definedName name="_xlchart.v1.2" hidden="1">'Box and whisker&amp;Control chart'!$C$11:$E$11</definedName>
    <definedName name="_xlchart.v1.20" hidden="1">'Box and whisker&amp;Control chart'!$I$12:$K$12</definedName>
    <definedName name="_xlchart.v1.21" hidden="1">'Box and whisker&amp;Control chart'!$I$13:$K$13</definedName>
    <definedName name="_xlchart.v1.22" hidden="1">'Box and whisker&amp;Control chart'!$I$4:$K$4</definedName>
    <definedName name="_xlchart.v1.23" hidden="1">'Box and whisker&amp;Control chart'!$I$7:$K$7</definedName>
    <definedName name="_xlchart.v1.24" hidden="1">'Box and whisker&amp;Control chart'!$I$8:$K$8</definedName>
    <definedName name="_xlchart.v1.25" hidden="1">'Box and whisker&amp;Control chart'!$I$9:$K$9</definedName>
    <definedName name="_xlchart.v1.26" hidden="1">'Residue Analysis'!$K$15:$K$104</definedName>
    <definedName name="_xlchart.v1.3" hidden="1">'Box and whisker&amp;Control chart'!$C$12:$E$12</definedName>
    <definedName name="_xlchart.v1.4" hidden="1">'Box and whisker&amp;Control chart'!$C$13:$E$13</definedName>
    <definedName name="_xlchart.v1.5" hidden="1">'Box and whisker&amp;Control chart'!$C$4:$E$4</definedName>
    <definedName name="_xlchart.v1.6" hidden="1">'Box and whisker&amp;Control chart'!$C$7:$E$7</definedName>
    <definedName name="_xlchart.v1.7" hidden="1">'Box and whisker&amp;Control chart'!$C$8:$E$8</definedName>
    <definedName name="_xlchart.v1.8" hidden="1">'Box and whisker&amp;Control chart'!$C$9:$E$9</definedName>
    <definedName name="_xlchart.v1.9" hidden="1">'Box and whisker&amp;Control chart'!$F$10:$H$10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9" l="1"/>
  <c r="G39" i="5"/>
  <c r="V4" i="1"/>
  <c r="O9" i="1"/>
  <c r="G37" i="5"/>
  <c r="K37" i="5" s="1"/>
  <c r="G38" i="5"/>
  <c r="G40" i="5"/>
  <c r="G36" i="5"/>
  <c r="K38" i="5" s="1"/>
  <c r="K29" i="5"/>
  <c r="L31" i="10"/>
  <c r="L34" i="10"/>
  <c r="L35" i="10"/>
  <c r="L36" i="10"/>
  <c r="L37" i="10"/>
  <c r="L56" i="10"/>
  <c r="L57" i="10"/>
  <c r="L58" i="10"/>
  <c r="L59" i="10"/>
  <c r="L78" i="10"/>
  <c r="L79" i="10"/>
  <c r="L80" i="10"/>
  <c r="L81" i="10"/>
  <c r="L100" i="10"/>
  <c r="L101" i="10"/>
  <c r="L102" i="10"/>
  <c r="L103" i="10"/>
  <c r="J34" i="10"/>
  <c r="J35" i="10"/>
  <c r="J56" i="10"/>
  <c r="J57" i="10"/>
  <c r="J78" i="10"/>
  <c r="J79" i="10"/>
  <c r="J100" i="10"/>
  <c r="J101" i="10"/>
  <c r="I16" i="10"/>
  <c r="L16" i="10" s="1"/>
  <c r="I17" i="10"/>
  <c r="L17" i="10" s="1"/>
  <c r="I18" i="10"/>
  <c r="L18" i="10" s="1"/>
  <c r="I19" i="10"/>
  <c r="L19" i="10" s="1"/>
  <c r="I20" i="10"/>
  <c r="L20" i="10" s="1"/>
  <c r="I21" i="10"/>
  <c r="L21" i="10" s="1"/>
  <c r="I22" i="10"/>
  <c r="L22" i="10" s="1"/>
  <c r="I23" i="10"/>
  <c r="J23" i="10" s="1"/>
  <c r="I24" i="10"/>
  <c r="L24" i="10" s="1"/>
  <c r="I25" i="10"/>
  <c r="L25" i="10" s="1"/>
  <c r="I26" i="10"/>
  <c r="L26" i="10" s="1"/>
  <c r="I27" i="10"/>
  <c r="L27" i="10" s="1"/>
  <c r="I28" i="10"/>
  <c r="L28" i="10" s="1"/>
  <c r="I29" i="10"/>
  <c r="J29" i="10" s="1"/>
  <c r="I30" i="10"/>
  <c r="J30" i="10" s="1"/>
  <c r="I31" i="10"/>
  <c r="J31" i="10" s="1"/>
  <c r="I32" i="10"/>
  <c r="L32" i="10" s="1"/>
  <c r="I33" i="10"/>
  <c r="L33" i="10" s="1"/>
  <c r="I34" i="10"/>
  <c r="I35" i="10"/>
  <c r="I36" i="10"/>
  <c r="J36" i="10" s="1"/>
  <c r="I37" i="10"/>
  <c r="J37" i="10" s="1"/>
  <c r="I38" i="10"/>
  <c r="L38" i="10" s="1"/>
  <c r="I39" i="10"/>
  <c r="L39" i="10" s="1"/>
  <c r="I40" i="10"/>
  <c r="J40" i="10" s="1"/>
  <c r="I41" i="10"/>
  <c r="L41" i="10" s="1"/>
  <c r="I42" i="10"/>
  <c r="L42" i="10" s="1"/>
  <c r="I43" i="10"/>
  <c r="L43" i="10" s="1"/>
  <c r="I44" i="10"/>
  <c r="L44" i="10" s="1"/>
  <c r="I45" i="10"/>
  <c r="L45" i="10" s="1"/>
  <c r="I46" i="10"/>
  <c r="L46" i="10" s="1"/>
  <c r="I47" i="10"/>
  <c r="L47" i="10" s="1"/>
  <c r="I48" i="10"/>
  <c r="L48" i="10" s="1"/>
  <c r="I49" i="10"/>
  <c r="L49" i="10" s="1"/>
  <c r="I50" i="10"/>
  <c r="L50" i="10" s="1"/>
  <c r="I51" i="10"/>
  <c r="L51" i="10" s="1"/>
  <c r="I52" i="10"/>
  <c r="L52" i="10" s="1"/>
  <c r="I53" i="10"/>
  <c r="J53" i="10" s="1"/>
  <c r="I54" i="10"/>
  <c r="L54" i="10" s="1"/>
  <c r="I55" i="10"/>
  <c r="L55" i="10" s="1"/>
  <c r="I56" i="10"/>
  <c r="I57" i="10"/>
  <c r="I58" i="10"/>
  <c r="J58" i="10" s="1"/>
  <c r="I59" i="10"/>
  <c r="J59" i="10" s="1"/>
  <c r="I60" i="10"/>
  <c r="L60" i="10" s="1"/>
  <c r="I61" i="10"/>
  <c r="L61" i="10" s="1"/>
  <c r="I62" i="10"/>
  <c r="L62" i="10" s="1"/>
  <c r="I63" i="10"/>
  <c r="L63" i="10" s="1"/>
  <c r="I64" i="10"/>
  <c r="L64" i="10" s="1"/>
  <c r="I65" i="10"/>
  <c r="L65" i="10" s="1"/>
  <c r="I66" i="10"/>
  <c r="L66" i="10" s="1"/>
  <c r="I67" i="10"/>
  <c r="L67" i="10" s="1"/>
  <c r="I68" i="10"/>
  <c r="L68" i="10" s="1"/>
  <c r="I69" i="10"/>
  <c r="L69" i="10" s="1"/>
  <c r="I70" i="10"/>
  <c r="L70" i="10" s="1"/>
  <c r="I71" i="10"/>
  <c r="L71" i="10" s="1"/>
  <c r="I72" i="10"/>
  <c r="L72" i="10" s="1"/>
  <c r="I73" i="10"/>
  <c r="J73" i="10" s="1"/>
  <c r="I74" i="10"/>
  <c r="J74" i="10" s="1"/>
  <c r="I75" i="10"/>
  <c r="L75" i="10" s="1"/>
  <c r="I76" i="10"/>
  <c r="L76" i="10" s="1"/>
  <c r="I77" i="10"/>
  <c r="L77" i="10" s="1"/>
  <c r="I78" i="10"/>
  <c r="I79" i="10"/>
  <c r="I80" i="10"/>
  <c r="J80" i="10" s="1"/>
  <c r="I81" i="10"/>
  <c r="J81" i="10" s="1"/>
  <c r="I82" i="10"/>
  <c r="L82" i="10" s="1"/>
  <c r="I83" i="10"/>
  <c r="L83" i="10" s="1"/>
  <c r="I84" i="10"/>
  <c r="L84" i="10" s="1"/>
  <c r="I85" i="10"/>
  <c r="L85" i="10" s="1"/>
  <c r="I86" i="10"/>
  <c r="L86" i="10" s="1"/>
  <c r="I87" i="10"/>
  <c r="L87" i="10" s="1"/>
  <c r="I88" i="10"/>
  <c r="L88" i="10" s="1"/>
  <c r="I89" i="10"/>
  <c r="L89" i="10" s="1"/>
  <c r="I90" i="10"/>
  <c r="L90" i="10" s="1"/>
  <c r="I91" i="10"/>
  <c r="L91" i="10" s="1"/>
  <c r="I92" i="10"/>
  <c r="L92" i="10" s="1"/>
  <c r="I93" i="10"/>
  <c r="L93" i="10" s="1"/>
  <c r="I94" i="10"/>
  <c r="L94" i="10" s="1"/>
  <c r="I95" i="10"/>
  <c r="L95" i="10" s="1"/>
  <c r="I96" i="10"/>
  <c r="J96" i="10" s="1"/>
  <c r="I97" i="10"/>
  <c r="J97" i="10" s="1"/>
  <c r="I98" i="10"/>
  <c r="L98" i="10" s="1"/>
  <c r="I99" i="10"/>
  <c r="L99" i="10" s="1"/>
  <c r="I100" i="10"/>
  <c r="I101" i="10"/>
  <c r="I102" i="10"/>
  <c r="J102" i="10" s="1"/>
  <c r="I103" i="10"/>
  <c r="J103" i="10" s="1"/>
  <c r="I104" i="10"/>
  <c r="L104" i="10" s="1"/>
  <c r="I15" i="10"/>
  <c r="L15" i="10" s="1"/>
  <c r="D39" i="10"/>
  <c r="D40" i="10"/>
  <c r="D41" i="10"/>
  <c r="E41" i="10" s="1"/>
  <c r="D42" i="10"/>
  <c r="E42" i="10" s="1"/>
  <c r="D43" i="10"/>
  <c r="E43" i="10" s="1"/>
  <c r="D44" i="10"/>
  <c r="E44" i="10" s="1"/>
  <c r="D35" i="10"/>
  <c r="E35" i="10"/>
  <c r="C36" i="10"/>
  <c r="C37" i="10"/>
  <c r="C38" i="10"/>
  <c r="C39" i="10"/>
  <c r="E39" i="10" s="1"/>
  <c r="C40" i="10"/>
  <c r="E40" i="10" s="1"/>
  <c r="C41" i="10"/>
  <c r="C42" i="10"/>
  <c r="C43" i="10"/>
  <c r="C44" i="10"/>
  <c r="C35" i="10"/>
  <c r="C15" i="10"/>
  <c r="E28" i="10"/>
  <c r="E29" i="10"/>
  <c r="E30" i="10"/>
  <c r="E31" i="10"/>
  <c r="E63" i="10"/>
  <c r="E85" i="10"/>
  <c r="E15" i="10"/>
  <c r="D96" i="10"/>
  <c r="E96" i="10" s="1"/>
  <c r="D97" i="10"/>
  <c r="E97" i="10" s="1"/>
  <c r="D87" i="10"/>
  <c r="D89" i="10"/>
  <c r="D90" i="10"/>
  <c r="D91" i="10"/>
  <c r="D92" i="10"/>
  <c r="D93" i="10"/>
  <c r="E93" i="10" s="1"/>
  <c r="D94" i="10"/>
  <c r="E94" i="10" s="1"/>
  <c r="D85" i="10"/>
  <c r="D76" i="10"/>
  <c r="E76" i="10" s="1"/>
  <c r="D77" i="10"/>
  <c r="E77" i="10" s="1"/>
  <c r="D79" i="10"/>
  <c r="E79" i="10" s="1"/>
  <c r="C96" i="10"/>
  <c r="C97" i="10"/>
  <c r="C98" i="10"/>
  <c r="C99" i="10"/>
  <c r="C100" i="10"/>
  <c r="C101" i="10"/>
  <c r="C102" i="10"/>
  <c r="C103" i="10"/>
  <c r="C104" i="10"/>
  <c r="C95" i="10"/>
  <c r="C86" i="10"/>
  <c r="E86" i="10" s="1"/>
  <c r="C87" i="10"/>
  <c r="E87" i="10" s="1"/>
  <c r="C88" i="10"/>
  <c r="C89" i="10"/>
  <c r="E89" i="10" s="1"/>
  <c r="C90" i="10"/>
  <c r="E90" i="10" s="1"/>
  <c r="C91" i="10"/>
  <c r="E91" i="10" s="1"/>
  <c r="C92" i="10"/>
  <c r="E92" i="10" s="1"/>
  <c r="C93" i="10"/>
  <c r="C94" i="10"/>
  <c r="C85" i="10"/>
  <c r="C76" i="10"/>
  <c r="C77" i="10"/>
  <c r="C78" i="10"/>
  <c r="C79" i="10"/>
  <c r="C80" i="10"/>
  <c r="C81" i="10"/>
  <c r="C82" i="10"/>
  <c r="C83" i="10"/>
  <c r="C84" i="10"/>
  <c r="C75" i="10"/>
  <c r="D64" i="10"/>
  <c r="C74" i="10"/>
  <c r="E74" i="10" s="1"/>
  <c r="D66" i="10"/>
  <c r="E66" i="10" s="1"/>
  <c r="D67" i="10"/>
  <c r="E67" i="10" s="1"/>
  <c r="D68" i="10"/>
  <c r="E68" i="10" s="1"/>
  <c r="D69" i="10"/>
  <c r="D70" i="10"/>
  <c r="D71" i="10"/>
  <c r="D73" i="10"/>
  <c r="D74" i="10"/>
  <c r="D65" i="10"/>
  <c r="C65" i="10"/>
  <c r="E65" i="10" s="1"/>
  <c r="D63" i="10"/>
  <c r="D55" i="10"/>
  <c r="C55" i="10"/>
  <c r="E55" i="10" s="1"/>
  <c r="D52" i="10"/>
  <c r="E52" i="10" s="1"/>
  <c r="C45" i="10"/>
  <c r="E45" i="10" s="1"/>
  <c r="D15" i="10"/>
  <c r="C66" i="10"/>
  <c r="C67" i="10"/>
  <c r="C68" i="10"/>
  <c r="C69" i="10"/>
  <c r="E69" i="10" s="1"/>
  <c r="C70" i="10"/>
  <c r="E70" i="10" s="1"/>
  <c r="C71" i="10"/>
  <c r="E71" i="10" s="1"/>
  <c r="C72" i="10"/>
  <c r="C73" i="10"/>
  <c r="E73" i="10" s="1"/>
  <c r="C56" i="10"/>
  <c r="C57" i="10"/>
  <c r="C58" i="10"/>
  <c r="C59" i="10"/>
  <c r="C60" i="10"/>
  <c r="C61" i="10"/>
  <c r="C62" i="10"/>
  <c r="C63" i="10"/>
  <c r="C64" i="10"/>
  <c r="E64" i="10" s="1"/>
  <c r="C46" i="10"/>
  <c r="C47" i="10"/>
  <c r="C48" i="10"/>
  <c r="C49" i="10"/>
  <c r="E49" i="10" s="1"/>
  <c r="C50" i="10"/>
  <c r="E50" i="10" s="1"/>
  <c r="C51" i="10"/>
  <c r="C52" i="10"/>
  <c r="C53" i="10"/>
  <c r="C54" i="10"/>
  <c r="L12" i="10"/>
  <c r="D34" i="10" s="1"/>
  <c r="E34" i="10" s="1"/>
  <c r="D26" i="10"/>
  <c r="D27" i="10"/>
  <c r="D28" i="10"/>
  <c r="D29" i="10"/>
  <c r="D30" i="10"/>
  <c r="D31" i="10"/>
  <c r="D32" i="10"/>
  <c r="D33" i="10"/>
  <c r="D25" i="10"/>
  <c r="E25" i="10" s="1"/>
  <c r="C26" i="10"/>
  <c r="E26" i="10" s="1"/>
  <c r="C27" i="10"/>
  <c r="E27" i="10" s="1"/>
  <c r="C28" i="10"/>
  <c r="C29" i="10"/>
  <c r="C30" i="10"/>
  <c r="C31" i="10"/>
  <c r="C32" i="10"/>
  <c r="E32" i="10" s="1"/>
  <c r="C33" i="10"/>
  <c r="E33" i="10" s="1"/>
  <c r="C34" i="10"/>
  <c r="C25" i="10"/>
  <c r="D17" i="10"/>
  <c r="D18" i="10"/>
  <c r="D19" i="10"/>
  <c r="D20" i="10"/>
  <c r="D21" i="10"/>
  <c r="E21" i="10" s="1"/>
  <c r="D22" i="10"/>
  <c r="E22" i="10" s="1"/>
  <c r="D23" i="10"/>
  <c r="E23" i="10" s="1"/>
  <c r="D24" i="10"/>
  <c r="E24" i="10" s="1"/>
  <c r="C16" i="10"/>
  <c r="C17" i="10"/>
  <c r="E17" i="10" s="1"/>
  <c r="C18" i="10"/>
  <c r="E18" i="10" s="1"/>
  <c r="C19" i="10"/>
  <c r="E19" i="10" s="1"/>
  <c r="C20" i="10"/>
  <c r="E20" i="10" s="1"/>
  <c r="C21" i="10"/>
  <c r="C22" i="10"/>
  <c r="C23" i="10"/>
  <c r="C24" i="10"/>
  <c r="L3" i="10"/>
  <c r="N4" i="10"/>
  <c r="D86" i="10" s="1"/>
  <c r="N5" i="10"/>
  <c r="N6" i="10"/>
  <c r="D98" i="10" s="1"/>
  <c r="E98" i="10" s="1"/>
  <c r="N7" i="10"/>
  <c r="D99" i="10" s="1"/>
  <c r="E99" i="10" s="1"/>
  <c r="N8" i="10"/>
  <c r="D80" i="10" s="1"/>
  <c r="E80" i="10" s="1"/>
  <c r="N9" i="10"/>
  <c r="D81" i="10" s="1"/>
  <c r="E81" i="10" s="1"/>
  <c r="N10" i="10"/>
  <c r="D82" i="10" s="1"/>
  <c r="E82" i="10" s="1"/>
  <c r="N11" i="10"/>
  <c r="D83" i="10" s="1"/>
  <c r="E83" i="10" s="1"/>
  <c r="N12" i="10"/>
  <c r="D84" i="10" s="1"/>
  <c r="E84" i="10" s="1"/>
  <c r="N3" i="10"/>
  <c r="D75" i="10" s="1"/>
  <c r="M4" i="10"/>
  <c r="D56" i="10" s="1"/>
  <c r="M5" i="10"/>
  <c r="D47" i="10" s="1"/>
  <c r="E47" i="10" s="1"/>
  <c r="M6" i="10"/>
  <c r="D48" i="10" s="1"/>
  <c r="M7" i="10"/>
  <c r="D49" i="10" s="1"/>
  <c r="M8" i="10"/>
  <c r="D50" i="10" s="1"/>
  <c r="M9" i="10"/>
  <c r="D51" i="10" s="1"/>
  <c r="E51" i="10" s="1"/>
  <c r="M10" i="10"/>
  <c r="M11" i="10"/>
  <c r="D53" i="10" s="1"/>
  <c r="E53" i="10" s="1"/>
  <c r="M12" i="10"/>
  <c r="D54" i="10" s="1"/>
  <c r="E54" i="10" s="1"/>
  <c r="M3" i="10"/>
  <c r="D45" i="10" s="1"/>
  <c r="L4" i="10"/>
  <c r="D36" i="10" s="1"/>
  <c r="E36" i="10" s="1"/>
  <c r="L5" i="10"/>
  <c r="D37" i="10" s="1"/>
  <c r="E37" i="10" s="1"/>
  <c r="L6" i="10"/>
  <c r="D38" i="10" s="1"/>
  <c r="E38" i="10" s="1"/>
  <c r="L7" i="10"/>
  <c r="L8" i="10"/>
  <c r="L9" i="10"/>
  <c r="L10" i="10"/>
  <c r="L11" i="10"/>
  <c r="L16" i="9"/>
  <c r="D78" i="10" l="1"/>
  <c r="E78" i="10" s="1"/>
  <c r="D88" i="10"/>
  <c r="E88" i="10" s="1"/>
  <c r="E48" i="10"/>
  <c r="D72" i="10"/>
  <c r="D62" i="10"/>
  <c r="E62" i="10"/>
  <c r="E56" i="10"/>
  <c r="E72" i="10"/>
  <c r="E75" i="10"/>
  <c r="D61" i="10"/>
  <c r="E61" i="10" s="1"/>
  <c r="D60" i="10"/>
  <c r="E60" i="10" s="1"/>
  <c r="D16" i="10"/>
  <c r="E16" i="10" s="1"/>
  <c r="D59" i="10"/>
  <c r="E59" i="10" s="1"/>
  <c r="D58" i="10"/>
  <c r="E58" i="10" s="1"/>
  <c r="D95" i="10"/>
  <c r="E95" i="10" s="1"/>
  <c r="D57" i="10"/>
  <c r="E57" i="10" s="1"/>
  <c r="D104" i="10"/>
  <c r="E104" i="10" s="1"/>
  <c r="D46" i="10"/>
  <c r="E46" i="10" s="1"/>
  <c r="D103" i="10"/>
  <c r="E103" i="10" s="1"/>
  <c r="D102" i="10"/>
  <c r="E102" i="10" s="1"/>
  <c r="D101" i="10"/>
  <c r="E101" i="10" s="1"/>
  <c r="D100" i="10"/>
  <c r="E100" i="10" s="1"/>
  <c r="I36" i="5"/>
  <c r="K36" i="5"/>
  <c r="J94" i="10"/>
  <c r="J72" i="10"/>
  <c r="J50" i="10"/>
  <c r="J28" i="10"/>
  <c r="L96" i="10"/>
  <c r="L74" i="10"/>
  <c r="L30" i="10"/>
  <c r="J93" i="10"/>
  <c r="J71" i="10"/>
  <c r="J49" i="10"/>
  <c r="J27" i="10"/>
  <c r="L73" i="10"/>
  <c r="L29" i="10"/>
  <c r="J92" i="10"/>
  <c r="J70" i="10"/>
  <c r="J48" i="10"/>
  <c r="J26" i="10"/>
  <c r="J91" i="10"/>
  <c r="J69" i="10"/>
  <c r="J47" i="10"/>
  <c r="J25" i="10"/>
  <c r="J90" i="10"/>
  <c r="J68" i="10"/>
  <c r="J46" i="10"/>
  <c r="J24" i="10"/>
  <c r="J89" i="10"/>
  <c r="J45" i="10"/>
  <c r="J88" i="10"/>
  <c r="J66" i="10"/>
  <c r="J44" i="10"/>
  <c r="J22" i="10"/>
  <c r="J87" i="10"/>
  <c r="J65" i="10"/>
  <c r="J43" i="10"/>
  <c r="J21" i="10"/>
  <c r="L23" i="10"/>
  <c r="J86" i="10"/>
  <c r="J64" i="10"/>
  <c r="J42" i="10"/>
  <c r="J20" i="10"/>
  <c r="J85" i="10"/>
  <c r="J63" i="10"/>
  <c r="J41" i="10"/>
  <c r="J19" i="10"/>
  <c r="J84" i="10"/>
  <c r="J62" i="10"/>
  <c r="J18" i="10"/>
  <c r="J15" i="10"/>
  <c r="J83" i="10"/>
  <c r="J61" i="10"/>
  <c r="J39" i="10"/>
  <c r="J17" i="10"/>
  <c r="J104" i="10"/>
  <c r="J82" i="10"/>
  <c r="J60" i="10"/>
  <c r="J38" i="10"/>
  <c r="J16" i="10"/>
  <c r="L40" i="10"/>
  <c r="J99" i="10"/>
  <c r="J77" i="10"/>
  <c r="J55" i="10"/>
  <c r="J33" i="10"/>
  <c r="J98" i="10"/>
  <c r="J76" i="10"/>
  <c r="J54" i="10"/>
  <c r="J32" i="10"/>
  <c r="J75" i="10"/>
  <c r="J52" i="10"/>
  <c r="J95" i="10"/>
  <c r="J51" i="10"/>
  <c r="L97" i="10"/>
  <c r="L53" i="10"/>
  <c r="J67" i="10"/>
  <c r="L3" i="9" l="1"/>
  <c r="B96" i="9"/>
  <c r="B97" i="9"/>
  <c r="B98" i="9"/>
  <c r="B99" i="9"/>
  <c r="B100" i="9"/>
  <c r="B101" i="9"/>
  <c r="B102" i="9"/>
  <c r="B103" i="9"/>
  <c r="B104" i="9"/>
  <c r="B95" i="9"/>
  <c r="B86" i="9"/>
  <c r="B87" i="9"/>
  <c r="B88" i="9"/>
  <c r="B89" i="9"/>
  <c r="B90" i="9"/>
  <c r="B91" i="9"/>
  <c r="B92" i="9"/>
  <c r="B93" i="9"/>
  <c r="B94" i="9"/>
  <c r="B85" i="9"/>
  <c r="B76" i="9"/>
  <c r="B77" i="9"/>
  <c r="B78" i="9"/>
  <c r="B79" i="9"/>
  <c r="B80" i="9"/>
  <c r="B81" i="9"/>
  <c r="B82" i="9"/>
  <c r="B83" i="9"/>
  <c r="B84" i="9"/>
  <c r="B75" i="9"/>
  <c r="B66" i="9"/>
  <c r="B67" i="9"/>
  <c r="B68" i="9"/>
  <c r="B69" i="9"/>
  <c r="B70" i="9"/>
  <c r="B71" i="9"/>
  <c r="B72" i="9"/>
  <c r="B73" i="9"/>
  <c r="B74" i="9"/>
  <c r="B65" i="9"/>
  <c r="B56" i="9"/>
  <c r="B57" i="9"/>
  <c r="B58" i="9"/>
  <c r="B59" i="9"/>
  <c r="B60" i="9"/>
  <c r="B61" i="9"/>
  <c r="B62" i="9"/>
  <c r="B63" i="9"/>
  <c r="B64" i="9"/>
  <c r="B55" i="9"/>
  <c r="B46" i="9"/>
  <c r="B47" i="9"/>
  <c r="B48" i="9"/>
  <c r="B49" i="9"/>
  <c r="B50" i="9"/>
  <c r="B51" i="9"/>
  <c r="B52" i="9"/>
  <c r="B53" i="9"/>
  <c r="B54" i="9"/>
  <c r="B45" i="9"/>
  <c r="B36" i="9"/>
  <c r="B37" i="9"/>
  <c r="B38" i="9"/>
  <c r="B39" i="9"/>
  <c r="B40" i="9"/>
  <c r="B41" i="9"/>
  <c r="B42" i="9"/>
  <c r="B43" i="9"/>
  <c r="B44" i="9"/>
  <c r="B35" i="9"/>
  <c r="B26" i="9"/>
  <c r="B27" i="9"/>
  <c r="B28" i="9"/>
  <c r="B29" i="9"/>
  <c r="B30" i="9"/>
  <c r="B31" i="9"/>
  <c r="B32" i="9"/>
  <c r="B33" i="9"/>
  <c r="B34" i="9"/>
  <c r="B25" i="9"/>
  <c r="B16" i="9"/>
  <c r="B17" i="9"/>
  <c r="B18" i="9"/>
  <c r="B19" i="9"/>
  <c r="B20" i="9"/>
  <c r="B21" i="9"/>
  <c r="B22" i="9"/>
  <c r="B23" i="9"/>
  <c r="B24" i="9"/>
  <c r="B15" i="9"/>
  <c r="L4" i="9"/>
  <c r="N4" i="9" s="1"/>
  <c r="C16" i="9" s="1"/>
  <c r="L5" i="9"/>
  <c r="R5" i="9" s="1"/>
  <c r="C57" i="9" s="1"/>
  <c r="L6" i="9"/>
  <c r="P6" i="9" s="1"/>
  <c r="C38" i="9" s="1"/>
  <c r="L7" i="9"/>
  <c r="O7" i="9" s="1"/>
  <c r="C29" i="9" s="1"/>
  <c r="L8" i="9"/>
  <c r="V8" i="9" s="1"/>
  <c r="C100" i="9" s="1"/>
  <c r="L9" i="9"/>
  <c r="O9" i="9" s="1"/>
  <c r="C31" i="9" s="1"/>
  <c r="L10" i="9"/>
  <c r="O10" i="9" s="1"/>
  <c r="C32" i="9" s="1"/>
  <c r="L11" i="9"/>
  <c r="T11" i="9" s="1"/>
  <c r="C83" i="9" s="1"/>
  <c r="L12" i="9"/>
  <c r="O12" i="9" s="1"/>
  <c r="C34" i="9" s="1"/>
  <c r="O5" i="1"/>
  <c r="O6" i="1"/>
  <c r="O7" i="1"/>
  <c r="W7" i="1"/>
  <c r="X7" i="1"/>
  <c r="P8" i="1"/>
  <c r="X8" i="1"/>
  <c r="P9" i="1"/>
  <c r="P10" i="1"/>
  <c r="X10" i="1"/>
  <c r="O11" i="1"/>
  <c r="X11" i="1"/>
  <c r="B48" i="5"/>
  <c r="B37" i="5"/>
  <c r="B38" i="5"/>
  <c r="B39" i="5"/>
  <c r="B40" i="5"/>
  <c r="B41" i="5"/>
  <c r="B42" i="5"/>
  <c r="B43" i="5"/>
  <c r="B44" i="5"/>
  <c r="B45" i="5"/>
  <c r="C37" i="5"/>
  <c r="C38" i="5"/>
  <c r="C39" i="5"/>
  <c r="C40" i="5"/>
  <c r="C41" i="5"/>
  <c r="C42" i="5"/>
  <c r="C43" i="5"/>
  <c r="C44" i="5"/>
  <c r="C45" i="5"/>
  <c r="D37" i="5"/>
  <c r="D38" i="5"/>
  <c r="D39" i="5"/>
  <c r="D40" i="5"/>
  <c r="D41" i="5"/>
  <c r="D42" i="5"/>
  <c r="D43" i="5"/>
  <c r="D44" i="5"/>
  <c r="D45" i="5"/>
  <c r="D36" i="5"/>
  <c r="C36" i="5"/>
  <c r="B36" i="5"/>
  <c r="B32" i="5"/>
  <c r="B33" i="5"/>
  <c r="B31" i="5"/>
  <c r="B20" i="5"/>
  <c r="B21" i="5"/>
  <c r="B22" i="5"/>
  <c r="B23" i="5"/>
  <c r="B24" i="5"/>
  <c r="B25" i="5"/>
  <c r="B26" i="5"/>
  <c r="B27" i="5"/>
  <c r="B28" i="5"/>
  <c r="B19" i="5"/>
  <c r="Q11" i="1"/>
  <c r="Q5" i="1"/>
  <c r="Q7" i="1"/>
  <c r="X9" i="1"/>
  <c r="X13" i="1"/>
  <c r="X5" i="1"/>
  <c r="W6" i="1"/>
  <c r="W12" i="1"/>
  <c r="W13" i="1"/>
  <c r="W4" i="1"/>
  <c r="V9" i="1"/>
  <c r="V5" i="1"/>
  <c r="P6" i="1"/>
  <c r="Q9" i="1"/>
  <c r="P12" i="1"/>
  <c r="Q13" i="1"/>
  <c r="G32" i="5"/>
  <c r="G30" i="5"/>
  <c r="G29" i="5"/>
  <c r="G33" i="5"/>
  <c r="T7" i="9" l="1"/>
  <c r="C79" i="9" s="1"/>
  <c r="S7" i="9"/>
  <c r="C69" i="9" s="1"/>
  <c r="P7" i="9"/>
  <c r="C39" i="9" s="1"/>
  <c r="Q7" i="9"/>
  <c r="C49" i="9" s="1"/>
  <c r="R7" i="9"/>
  <c r="C59" i="9" s="1"/>
  <c r="Q10" i="9"/>
  <c r="C52" i="9" s="1"/>
  <c r="O8" i="9"/>
  <c r="C30" i="9" s="1"/>
  <c r="V7" i="9"/>
  <c r="C99" i="9" s="1"/>
  <c r="U7" i="9"/>
  <c r="C89" i="9" s="1"/>
  <c r="V6" i="9"/>
  <c r="C98" i="9" s="1"/>
  <c r="Q5" i="9"/>
  <c r="C47" i="9" s="1"/>
  <c r="P5" i="9"/>
  <c r="C37" i="9" s="1"/>
  <c r="S4" i="9"/>
  <c r="C66" i="9" s="1"/>
  <c r="R4" i="9"/>
  <c r="C56" i="9" s="1"/>
  <c r="B107" i="9"/>
  <c r="D62" i="9" s="1"/>
  <c r="D72" i="9"/>
  <c r="T3" i="9"/>
  <c r="C75" i="9" s="1"/>
  <c r="N3" i="9"/>
  <c r="C15" i="9" s="1"/>
  <c r="O5" i="9"/>
  <c r="C27" i="9" s="1"/>
  <c r="D53" i="9"/>
  <c r="D71" i="9"/>
  <c r="V4" i="9"/>
  <c r="C96" i="9" s="1"/>
  <c r="N8" i="9"/>
  <c r="C20" i="9" s="1"/>
  <c r="U4" i="9"/>
  <c r="C86" i="9" s="1"/>
  <c r="N9" i="9"/>
  <c r="C21" i="9" s="1"/>
  <c r="T4" i="9"/>
  <c r="C76" i="9" s="1"/>
  <c r="D50" i="9"/>
  <c r="D68" i="9"/>
  <c r="N10" i="9"/>
  <c r="C22" i="9" s="1"/>
  <c r="N11" i="9"/>
  <c r="C23" i="9" s="1"/>
  <c r="D66" i="9"/>
  <c r="U10" i="9"/>
  <c r="C92" i="9" s="1"/>
  <c r="Q4" i="9"/>
  <c r="C46" i="9" s="1"/>
  <c r="T10" i="9"/>
  <c r="C82" i="9" s="1"/>
  <c r="P4" i="9"/>
  <c r="C36" i="9" s="1"/>
  <c r="S10" i="9"/>
  <c r="C72" i="9" s="1"/>
  <c r="O4" i="9"/>
  <c r="C26" i="9" s="1"/>
  <c r="R10" i="9"/>
  <c r="C62" i="9" s="1"/>
  <c r="B106" i="9"/>
  <c r="D22" i="9" s="1"/>
  <c r="D43" i="9"/>
  <c r="D64" i="9"/>
  <c r="B108" i="9"/>
  <c r="D85" i="9" s="1"/>
  <c r="D75" i="9"/>
  <c r="P10" i="9"/>
  <c r="C42" i="9" s="1"/>
  <c r="V9" i="9"/>
  <c r="C101" i="9" s="1"/>
  <c r="Q3" i="9"/>
  <c r="C45" i="9" s="1"/>
  <c r="S11" i="9"/>
  <c r="C73" i="9" s="1"/>
  <c r="U8" i="9"/>
  <c r="C90" i="9" s="1"/>
  <c r="O6" i="9"/>
  <c r="C28" i="9" s="1"/>
  <c r="P3" i="9"/>
  <c r="C35" i="9" s="1"/>
  <c r="R11" i="9"/>
  <c r="C63" i="9" s="1"/>
  <c r="T8" i="9"/>
  <c r="C80" i="9" s="1"/>
  <c r="V5" i="9"/>
  <c r="C97" i="9" s="1"/>
  <c r="Q11" i="9"/>
  <c r="C53" i="9" s="1"/>
  <c r="S8" i="9"/>
  <c r="C70" i="9" s="1"/>
  <c r="U5" i="9"/>
  <c r="C87" i="9" s="1"/>
  <c r="N5" i="9"/>
  <c r="C17" i="9" s="1"/>
  <c r="P11" i="9"/>
  <c r="C43" i="9" s="1"/>
  <c r="R8" i="9"/>
  <c r="C60" i="9" s="1"/>
  <c r="T5" i="9"/>
  <c r="C77" i="9" s="1"/>
  <c r="N6" i="9"/>
  <c r="C18" i="9" s="1"/>
  <c r="O11" i="9"/>
  <c r="C33" i="9" s="1"/>
  <c r="Q8" i="9"/>
  <c r="C50" i="9" s="1"/>
  <c r="S5" i="9"/>
  <c r="C67" i="9" s="1"/>
  <c r="N7" i="9"/>
  <c r="C19" i="9" s="1"/>
  <c r="V10" i="9"/>
  <c r="C102" i="9" s="1"/>
  <c r="P8" i="9"/>
  <c r="C40" i="9" s="1"/>
  <c r="N12" i="9"/>
  <c r="C24" i="9" s="1"/>
  <c r="V12" i="9"/>
  <c r="C104" i="9" s="1"/>
  <c r="U12" i="9"/>
  <c r="C94" i="9" s="1"/>
  <c r="T12" i="9"/>
  <c r="C84" i="9" s="1"/>
  <c r="S12" i="9"/>
  <c r="C74" i="9" s="1"/>
  <c r="U9" i="9"/>
  <c r="C91" i="9" s="1"/>
  <c r="R12" i="9"/>
  <c r="C64" i="9" s="1"/>
  <c r="T9" i="9"/>
  <c r="C81" i="9" s="1"/>
  <c r="Q12" i="9"/>
  <c r="C54" i="9" s="1"/>
  <c r="S9" i="9"/>
  <c r="C71" i="9" s="1"/>
  <c r="U6" i="9"/>
  <c r="C88" i="9" s="1"/>
  <c r="P12" i="9"/>
  <c r="C44" i="9" s="1"/>
  <c r="R9" i="9"/>
  <c r="C61" i="9" s="1"/>
  <c r="T6" i="9"/>
  <c r="C78" i="9" s="1"/>
  <c r="Q9" i="9"/>
  <c r="C51" i="9" s="1"/>
  <c r="S6" i="9"/>
  <c r="C68" i="9" s="1"/>
  <c r="V3" i="9"/>
  <c r="C95" i="9" s="1"/>
  <c r="V11" i="9"/>
  <c r="C103" i="9" s="1"/>
  <c r="P9" i="9"/>
  <c r="C41" i="9" s="1"/>
  <c r="R6" i="9"/>
  <c r="C58" i="9" s="1"/>
  <c r="S3" i="9"/>
  <c r="C65" i="9" s="1"/>
  <c r="U11" i="9"/>
  <c r="C93" i="9" s="1"/>
  <c r="Q6" i="9"/>
  <c r="C48" i="9" s="1"/>
  <c r="R3" i="9"/>
  <c r="C55" i="9" s="1"/>
  <c r="U3" i="9"/>
  <c r="C85" i="9" s="1"/>
  <c r="O3" i="9"/>
  <c r="C25" i="9" s="1"/>
  <c r="V6" i="1"/>
  <c r="P13" i="1"/>
  <c r="V8" i="1"/>
  <c r="Q6" i="1"/>
  <c r="M6" i="1"/>
  <c r="V11" i="1"/>
  <c r="P7" i="1"/>
  <c r="X4" i="1"/>
  <c r="X12" i="1"/>
  <c r="M12" i="1"/>
  <c r="M11" i="1"/>
  <c r="Q10" i="1"/>
  <c r="W10" i="1"/>
  <c r="W8" i="1"/>
  <c r="W5" i="1"/>
  <c r="M10" i="1"/>
  <c r="M9" i="1"/>
  <c r="W9" i="1"/>
  <c r="M8" i="1"/>
  <c r="O12" i="1"/>
  <c r="Q8" i="1"/>
  <c r="P5" i="1"/>
  <c r="Q12" i="1"/>
  <c r="P11" i="1"/>
  <c r="W11" i="1"/>
  <c r="M13" i="1"/>
  <c r="M5" i="1"/>
  <c r="O8" i="1"/>
  <c r="X6" i="1"/>
  <c r="V12" i="1"/>
  <c r="M4" i="1"/>
  <c r="Q4" i="1"/>
  <c r="O13" i="1"/>
  <c r="O10" i="1"/>
  <c r="V13" i="1"/>
  <c r="V7" i="1"/>
  <c r="M7" i="1"/>
  <c r="V10" i="1"/>
  <c r="B34" i="5"/>
  <c r="H29" i="5" s="1"/>
  <c r="B29" i="5"/>
  <c r="H30" i="5" s="1"/>
  <c r="H37" i="5" s="1"/>
  <c r="I37" i="5" s="1"/>
  <c r="K30" i="5"/>
  <c r="G31" i="5"/>
  <c r="H33" i="5"/>
  <c r="H40" i="5" s="1"/>
  <c r="I40" i="5" s="1"/>
  <c r="D67" i="9" l="1"/>
  <c r="D49" i="9"/>
  <c r="D19" i="9"/>
  <c r="D59" i="9"/>
  <c r="D20" i="9"/>
  <c r="D39" i="9"/>
  <c r="D103" i="9"/>
  <c r="D40" i="9"/>
  <c r="G17" i="9" a="1"/>
  <c r="G17" i="9" s="1"/>
  <c r="D79" i="9"/>
  <c r="D31" i="9"/>
  <c r="D87" i="9"/>
  <c r="D27" i="9"/>
  <c r="D54" i="9"/>
  <c r="D73" i="9"/>
  <c r="D55" i="9"/>
  <c r="D65" i="9"/>
  <c r="D58" i="9"/>
  <c r="D63" i="9"/>
  <c r="D48" i="9"/>
  <c r="D78" i="9"/>
  <c r="D92" i="9"/>
  <c r="D88" i="9"/>
  <c r="D15" i="9"/>
  <c r="D24" i="9"/>
  <c r="D102" i="9"/>
  <c r="D104" i="9"/>
  <c r="D28" i="9"/>
  <c r="D95" i="9"/>
  <c r="D98" i="9"/>
  <c r="D45" i="9"/>
  <c r="D46" i="9"/>
  <c r="D74" i="9"/>
  <c r="D69" i="9"/>
  <c r="D17" i="9"/>
  <c r="D35" i="9"/>
  <c r="D25" i="9"/>
  <c r="D21" i="9"/>
  <c r="D51" i="9"/>
  <c r="D96" i="9"/>
  <c r="D76" i="9"/>
  <c r="D61" i="9"/>
  <c r="D30" i="9"/>
  <c r="D37" i="9"/>
  <c r="D16" i="9"/>
  <c r="D101" i="9"/>
  <c r="D38" i="9"/>
  <c r="D86" i="9"/>
  <c r="D56" i="9"/>
  <c r="D41" i="9"/>
  <c r="D99" i="9"/>
  <c r="D81" i="9"/>
  <c r="D82" i="9"/>
  <c r="D83" i="9"/>
  <c r="C106" i="9"/>
  <c r="C108" i="9"/>
  <c r="D44" i="9"/>
  <c r="D93" i="9"/>
  <c r="D77" i="9"/>
  <c r="D29" i="9"/>
  <c r="D36" i="9"/>
  <c r="D94" i="9"/>
  <c r="H22" i="9"/>
  <c r="H23" i="9" s="1"/>
  <c r="D80" i="9"/>
  <c r="D23" i="9"/>
  <c r="D32" i="9"/>
  <c r="D89" i="9"/>
  <c r="G18" i="9" a="1"/>
  <c r="G18" i="9" s="1"/>
  <c r="D33" i="9"/>
  <c r="D34" i="9"/>
  <c r="D90" i="9"/>
  <c r="D60" i="9"/>
  <c r="C107" i="9"/>
  <c r="D47" i="9"/>
  <c r="D57" i="9"/>
  <c r="D84" i="9"/>
  <c r="D91" i="9"/>
  <c r="D100" i="9"/>
  <c r="D26" i="9"/>
  <c r="D18" i="9"/>
  <c r="D42" i="9"/>
  <c r="D70" i="9"/>
  <c r="D97" i="9"/>
  <c r="D52" i="9"/>
  <c r="G22" i="9"/>
  <c r="G23" i="9" s="1"/>
  <c r="I22" i="9"/>
  <c r="I23" i="9" s="1"/>
  <c r="G16" i="9" a="1"/>
  <c r="G16" i="9" s="1"/>
  <c r="X16" i="1"/>
  <c r="V16" i="1"/>
  <c r="X17" i="1"/>
  <c r="V17" i="1"/>
  <c r="W16" i="1"/>
  <c r="W17" i="1"/>
  <c r="B46" i="5"/>
  <c r="K31" i="5"/>
  <c r="I33" i="5"/>
  <c r="I29" i="5"/>
  <c r="X18" i="1" l="1"/>
  <c r="B50" i="5"/>
  <c r="H32" i="5" s="1"/>
  <c r="H31" i="5"/>
  <c r="I38" i="5" s="1"/>
  <c r="I30" i="5"/>
  <c r="H39" i="5" l="1"/>
  <c r="I39" i="5" s="1"/>
  <c r="H25" i="5"/>
  <c r="I31" i="5"/>
  <c r="I32" i="5"/>
  <c r="P4" i="1"/>
  <c r="P16" i="1" s="1"/>
  <c r="O4" i="1"/>
  <c r="H21" i="5" l="1"/>
  <c r="H24" i="5" s="1"/>
  <c r="J36" i="5"/>
  <c r="L36" i="5" s="1"/>
  <c r="J37" i="5"/>
  <c r="L37" i="5" s="1"/>
  <c r="J38" i="5"/>
  <c r="L38" i="5" s="1"/>
  <c r="J31" i="5"/>
  <c r="L31" i="5" s="1"/>
  <c r="O17" i="1"/>
  <c r="J29" i="5"/>
  <c r="L29" i="5" s="1"/>
  <c r="J30" i="5"/>
  <c r="L30" i="5" s="1"/>
  <c r="P17" i="1"/>
  <c r="O16" i="1"/>
  <c r="Q16" i="1"/>
  <c r="Q17" i="1"/>
  <c r="Q18" i="1" l="1"/>
  <c r="Z16" i="1" s="1"/>
  <c r="H26" i="5"/>
  <c r="K23" i="5" s="1"/>
  <c r="K21" i="5" l="1"/>
  <c r="K22" i="5"/>
  <c r="K25" i="5"/>
  <c r="S16" i="1"/>
  <c r="AA16" i="1"/>
  <c r="T16" i="1"/>
  <c r="T17" i="1"/>
  <c r="S17" i="1"/>
  <c r="K24" i="5"/>
  <c r="AA17" i="1" l="1"/>
  <c r="Z17" i="1"/>
  <c r="H18" i="9" l="1"/>
  <c r="H17" i="9"/>
  <c r="H16" i="9"/>
  <c r="I16" i="9" s="1"/>
  <c r="J16" i="9" l="1"/>
  <c r="I17" i="9"/>
  <c r="J17" i="9" s="1"/>
  <c r="I18" i="9"/>
  <c r="J18" i="9" s="1"/>
  <c r="J23" i="9"/>
  <c r="J22" i="9"/>
  <c r="K23" i="9"/>
  <c r="K22" i="9"/>
  <c r="L23" i="9"/>
  <c r="L22" i="9"/>
  <c r="K16" i="9" l="1"/>
  <c r="K18" i="9"/>
  <c r="K17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<sst xmlns="http://schemas.openxmlformats.org/spreadsheetml/2006/main" count="191" uniqueCount="86">
  <si>
    <t>Measure 1</t>
  </si>
  <si>
    <t>Measure 2</t>
  </si>
  <si>
    <t>Measurement series</t>
  </si>
  <si>
    <t>Measure 3</t>
  </si>
  <si>
    <t>Operator 1</t>
  </si>
  <si>
    <t>Operator 2</t>
  </si>
  <si>
    <t>Operator 3</t>
  </si>
  <si>
    <t>Average</t>
  </si>
  <si>
    <t>s</t>
  </si>
  <si>
    <t>t1</t>
  </si>
  <si>
    <t>t2</t>
  </si>
  <si>
    <t>D3</t>
  </si>
  <si>
    <t>D4</t>
  </si>
  <si>
    <t>LCL</t>
  </si>
  <si>
    <t>UCL</t>
  </si>
  <si>
    <t>A2</t>
  </si>
  <si>
    <t>SCO</t>
  </si>
  <si>
    <t>nbo</t>
  </si>
  <si>
    <t>nbm</t>
  </si>
  <si>
    <t>nbs</t>
  </si>
  <si>
    <t>S(SCM1)</t>
  </si>
  <si>
    <t>S(SCM2)</t>
  </si>
  <si>
    <t>S(SCM3)</t>
  </si>
  <si>
    <t>S(SCO1)</t>
  </si>
  <si>
    <t>S(SCO2)</t>
  </si>
  <si>
    <t>S(SCO3)</t>
  </si>
  <si>
    <t>TCS</t>
  </si>
  <si>
    <t>SCE</t>
  </si>
  <si>
    <t>S(SCOM3)</t>
  </si>
  <si>
    <t>S(SCOM1)</t>
  </si>
  <si>
    <t>S(SCOM2)</t>
  </si>
  <si>
    <t>deg</t>
  </si>
  <si>
    <t>F</t>
  </si>
  <si>
    <t>O</t>
  </si>
  <si>
    <t>E</t>
  </si>
  <si>
    <t>T</t>
  </si>
  <si>
    <t>MS</t>
  </si>
  <si>
    <t>SC</t>
  </si>
  <si>
    <t>Cr</t>
  </si>
  <si>
    <t>CR</t>
  </si>
  <si>
    <t>COM</t>
  </si>
  <si>
    <t>Cs</t>
  </si>
  <si>
    <t>Cr&amp;R</t>
  </si>
  <si>
    <t>Percentile</t>
  </si>
  <si>
    <t>Z-score</t>
  </si>
  <si>
    <t>Operator</t>
  </si>
  <si>
    <t>Measure</t>
  </si>
  <si>
    <t>Rank</t>
  </si>
  <si>
    <t>F theo</t>
  </si>
  <si>
    <t>σr</t>
  </si>
  <si>
    <t>σR</t>
  </si>
  <si>
    <t>σr&amp;R</t>
  </si>
  <si>
    <t>σs</t>
  </si>
  <si>
    <t>Risk</t>
  </si>
  <si>
    <t>σtot</t>
  </si>
  <si>
    <t>S(SCOM4)</t>
  </si>
  <si>
    <t>S(SCOM5)</t>
  </si>
  <si>
    <t>S(SCOM6)</t>
  </si>
  <si>
    <t>S(SCOM7)</t>
  </si>
  <si>
    <t>S(SCOM8)</t>
  </si>
  <si>
    <t>S(SCOM9)</t>
  </si>
  <si>
    <t>S(SCOM10)</t>
  </si>
  <si>
    <t>SCOS</t>
  </si>
  <si>
    <t>OS</t>
  </si>
  <si>
    <t>σOS</t>
  </si>
  <si>
    <t>SCS</t>
  </si>
  <si>
    <t>S</t>
  </si>
  <si>
    <t>Range</t>
  </si>
  <si>
    <t>Mean range operator</t>
  </si>
  <si>
    <t>Limits</t>
  </si>
  <si>
    <t>Constant chart</t>
  </si>
  <si>
    <t>Overall mean</t>
  </si>
  <si>
    <t>Mean Average operator</t>
  </si>
  <si>
    <t>Error</t>
  </si>
  <si>
    <t>Mean</t>
  </si>
  <si>
    <t>X</t>
  </si>
  <si>
    <t>Linear Regression</t>
  </si>
  <si>
    <t>Slope</t>
  </si>
  <si>
    <t>y-intercept</t>
  </si>
  <si>
    <t xml:space="preserve">Error linear regression Ω </t>
  </si>
  <si>
    <t>Mean error</t>
  </si>
  <si>
    <t>X-mean(X)</t>
  </si>
  <si>
    <t>Tvalue</t>
  </si>
  <si>
    <t>Ordered residues</t>
  </si>
  <si>
    <t>Residus</t>
  </si>
  <si>
    <t>Pourcent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</si>
</sst>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6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sz val="11"/>
      <color theme="8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right" vertical="center"/>
    </xf>
    <xf numFmtId="0" fontId="0" fillId="0" borderId="15" xfId="0" applyBorder="1" applyAlignment="1">
      <alignment horizontal="left"/>
    </xf>
    <xf numFmtId="0" fontId="0" fillId="0" borderId="16" xfId="0" applyBorder="1"/>
    <xf numFmtId="0" fontId="1" fillId="0" borderId="18" xfId="0" applyFont="1" applyBorder="1"/>
    <xf numFmtId="0" fontId="1" fillId="0" borderId="17" xfId="0" applyFont="1" applyBorder="1"/>
    <xf numFmtId="0" fontId="0" fillId="0" borderId="20" xfId="0" applyBorder="1"/>
    <xf numFmtId="0" fontId="0" fillId="2" borderId="20" xfId="0" applyFill="1" applyBorder="1"/>
    <xf numFmtId="0" fontId="0" fillId="0" borderId="22" xfId="0" applyBorder="1"/>
    <xf numFmtId="0" fontId="0" fillId="0" borderId="2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0" fillId="0" borderId="27" xfId="0" applyBorder="1"/>
    <xf numFmtId="0" fontId="0" fillId="0" borderId="29" xfId="0" applyBorder="1"/>
    <xf numFmtId="0" fontId="0" fillId="2" borderId="25" xfId="0" applyFill="1" applyBorder="1"/>
    <xf numFmtId="0" fontId="0" fillId="2" borderId="27" xfId="0" applyFill="1" applyBorder="1"/>
    <xf numFmtId="10" fontId="0" fillId="2" borderId="26" xfId="1" applyNumberFormat="1" applyFont="1" applyFill="1" applyBorder="1"/>
    <xf numFmtId="10" fontId="0" fillId="2" borderId="28" xfId="1" applyNumberFormat="1" applyFont="1" applyFill="1" applyBorder="1"/>
    <xf numFmtId="10" fontId="0" fillId="2" borderId="30" xfId="1" applyNumberFormat="1" applyFont="1" applyFill="1" applyBorder="1"/>
    <xf numFmtId="0" fontId="0" fillId="2" borderId="29" xfId="0" applyFill="1" applyBorder="1"/>
    <xf numFmtId="0" fontId="10" fillId="0" borderId="17" xfId="0" applyFont="1" applyBorder="1"/>
    <xf numFmtId="0" fontId="12" fillId="0" borderId="17" xfId="0" applyFont="1" applyBorder="1"/>
    <xf numFmtId="164" fontId="0" fillId="3" borderId="10" xfId="0" applyNumberFormat="1" applyFill="1" applyBorder="1" applyAlignment="1">
      <alignment horizontal="center" vertical="center"/>
    </xf>
    <xf numFmtId="164" fontId="13" fillId="2" borderId="10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26" xfId="0" applyBorder="1" applyAlignment="1">
      <alignment vertical="center"/>
    </xf>
    <xf numFmtId="2" fontId="0" fillId="0" borderId="13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32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2" fontId="0" fillId="2" borderId="13" xfId="0" applyNumberFormat="1" applyFill="1" applyBorder="1" applyAlignment="1">
      <alignment vertical="center"/>
    </xf>
    <xf numFmtId="2" fontId="0" fillId="2" borderId="7" xfId="0" applyNumberFormat="1" applyFill="1" applyBorder="1" applyAlignment="1">
      <alignment vertical="center"/>
    </xf>
    <xf numFmtId="2" fontId="0" fillId="2" borderId="5" xfId="0" applyNumberFormat="1" applyFill="1" applyBorder="1" applyAlignment="1">
      <alignment vertical="center"/>
    </xf>
    <xf numFmtId="2" fontId="0" fillId="2" borderId="32" xfId="0" applyNumberFormat="1" applyFill="1" applyBorder="1" applyAlignment="1">
      <alignment vertical="center"/>
    </xf>
    <xf numFmtId="2" fontId="0" fillId="2" borderId="14" xfId="0" applyNumberFormat="1" applyFill="1" applyBorder="1" applyAlignment="1">
      <alignment vertical="center"/>
    </xf>
    <xf numFmtId="2" fontId="0" fillId="2" borderId="8" xfId="0" applyNumberFormat="1" applyFill="1" applyBorder="1" applyAlignment="1">
      <alignment vertical="center"/>
    </xf>
    <xf numFmtId="2" fontId="0" fillId="2" borderId="12" xfId="0" applyNumberFormat="1" applyFill="1" applyBorder="1" applyAlignment="1">
      <alignment vertical="center"/>
    </xf>
    <xf numFmtId="2" fontId="0" fillId="2" borderId="34" xfId="0" applyNumberFormat="1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13" fillId="2" borderId="7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164" fontId="8" fillId="0" borderId="17" xfId="0" applyNumberFormat="1" applyFont="1" applyBorder="1" applyAlignment="1">
      <alignment horizontal="center" vertical="center"/>
    </xf>
    <xf numFmtId="0" fontId="13" fillId="2" borderId="33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10" fontId="0" fillId="0" borderId="28" xfId="1" applyNumberFormat="1" applyFont="1" applyFill="1" applyBorder="1"/>
    <xf numFmtId="2" fontId="13" fillId="2" borderId="7" xfId="0" applyNumberFormat="1" applyFont="1" applyFill="1" applyBorder="1" applyAlignment="1">
      <alignment vertical="center"/>
    </xf>
    <xf numFmtId="2" fontId="13" fillId="2" borderId="5" xfId="0" applyNumberFormat="1" applyFont="1" applyFill="1" applyBorder="1" applyAlignment="1">
      <alignment vertical="center"/>
    </xf>
    <xf numFmtId="2" fontId="13" fillId="2" borderId="32" xfId="0" applyNumberFormat="1" applyFont="1" applyFill="1" applyBorder="1" applyAlignment="1">
      <alignment vertical="center"/>
    </xf>
    <xf numFmtId="2" fontId="13" fillId="0" borderId="7" xfId="0" applyNumberFormat="1" applyFont="1" applyBorder="1" applyAlignment="1">
      <alignment vertical="center"/>
    </xf>
    <xf numFmtId="2" fontId="13" fillId="0" borderId="5" xfId="0" applyNumberFormat="1" applyFont="1" applyBorder="1" applyAlignment="1">
      <alignment vertical="center"/>
    </xf>
    <xf numFmtId="2" fontId="13" fillId="0" borderId="32" xfId="0" applyNumberFormat="1" applyFont="1" applyBorder="1" applyAlignment="1">
      <alignment vertical="center"/>
    </xf>
    <xf numFmtId="165" fontId="0" fillId="0" borderId="0" xfId="0" applyNumberFormat="1"/>
    <xf numFmtId="166" fontId="0" fillId="0" borderId="0" xfId="0" applyNumberFormat="1"/>
    <xf numFmtId="166" fontId="3" fillId="2" borderId="10" xfId="0" applyNumberFormat="1" applyFont="1" applyFill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166" fontId="6" fillId="0" borderId="10" xfId="0" applyNumberFormat="1" applyFon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7" fillId="2" borderId="10" xfId="0" applyNumberFormat="1" applyFont="1" applyFill="1" applyBorder="1" applyAlignment="1">
      <alignment horizontal="center" vertical="center"/>
    </xf>
    <xf numFmtId="166" fontId="13" fillId="2" borderId="10" xfId="0" applyNumberFormat="1" applyFont="1" applyFill="1" applyBorder="1" applyAlignment="1">
      <alignment horizontal="center" vertical="center"/>
    </xf>
    <xf numFmtId="166" fontId="9" fillId="0" borderId="10" xfId="0" applyNumberFormat="1" applyFont="1" applyBorder="1" applyAlignment="1">
      <alignment horizontal="center" vertical="center"/>
    </xf>
    <xf numFmtId="166" fontId="11" fillId="2" borderId="10" xfId="0" applyNumberFormat="1" applyFont="1" applyFill="1" applyBorder="1" applyAlignment="1">
      <alignment horizontal="center" vertical="center"/>
    </xf>
    <xf numFmtId="165" fontId="0" fillId="2" borderId="26" xfId="0" applyNumberFormat="1" applyFill="1" applyBorder="1"/>
    <xf numFmtId="165" fontId="0" fillId="0" borderId="28" xfId="0" applyNumberFormat="1" applyBorder="1"/>
    <xf numFmtId="165" fontId="0" fillId="2" borderId="28" xfId="0" applyNumberFormat="1" applyFill="1" applyBorder="1"/>
    <xf numFmtId="165" fontId="0" fillId="0" borderId="30" xfId="0" applyNumberFormat="1" applyBorder="1"/>
    <xf numFmtId="0" fontId="1" fillId="0" borderId="18" xfId="0" applyFont="1" applyBorder="1" applyAlignment="1">
      <alignment horizontal="center"/>
    </xf>
    <xf numFmtId="2" fontId="0" fillId="0" borderId="13" xfId="0" applyNumberFormat="1" applyBorder="1"/>
    <xf numFmtId="2" fontId="0" fillId="0" borderId="14" xfId="0" applyNumberFormat="1" applyBorder="1"/>
    <xf numFmtId="164" fontId="0" fillId="0" borderId="7" xfId="0" applyNumberFormat="1" applyBorder="1"/>
    <xf numFmtId="164" fontId="0" fillId="0" borderId="0" xfId="0" applyNumberFormat="1"/>
    <xf numFmtId="164" fontId="0" fillId="0" borderId="32" xfId="0" applyNumberFormat="1" applyBorder="1"/>
    <xf numFmtId="164" fontId="0" fillId="0" borderId="8" xfId="0" applyNumberFormat="1" applyBorder="1"/>
    <xf numFmtId="164" fontId="0" fillId="0" borderId="33" xfId="0" applyNumberFormat="1" applyBorder="1"/>
    <xf numFmtId="164" fontId="0" fillId="0" borderId="34" xfId="0" applyNumberFormat="1" applyBorder="1"/>
    <xf numFmtId="164" fontId="0" fillId="0" borderId="47" xfId="0" applyNumberFormat="1" applyBorder="1"/>
    <xf numFmtId="164" fontId="0" fillId="0" borderId="48" xfId="0" applyNumberFormat="1" applyBorder="1"/>
    <xf numFmtId="164" fontId="0" fillId="0" borderId="49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0" xfId="0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0" fillId="0" borderId="14" xfId="0" applyBorder="1"/>
    <xf numFmtId="0" fontId="1" fillId="0" borderId="51" xfId="0" applyFont="1" applyBorder="1" applyAlignment="1">
      <alignment horizontal="center"/>
    </xf>
    <xf numFmtId="164" fontId="0" fillId="0" borderId="44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3" xfId="0" applyFont="1" applyBorder="1"/>
    <xf numFmtId="0" fontId="0" fillId="0" borderId="17" xfId="0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6" xfId="0" applyNumberFormat="1" applyBorder="1"/>
    <xf numFmtId="2" fontId="0" fillId="0" borderId="11" xfId="0" applyNumberFormat="1" applyBorder="1"/>
    <xf numFmtId="0" fontId="1" fillId="0" borderId="25" xfId="0" applyFont="1" applyBorder="1" applyAlignment="1">
      <alignment horizontal="right" vertical="center"/>
    </xf>
    <xf numFmtId="0" fontId="0" fillId="0" borderId="26" xfId="0" applyBorder="1" applyAlignment="1">
      <alignment horizontal="left"/>
    </xf>
    <xf numFmtId="0" fontId="1" fillId="0" borderId="27" xfId="0" applyFont="1" applyBorder="1" applyAlignment="1">
      <alignment horizontal="right" vertical="center"/>
    </xf>
    <xf numFmtId="0" fontId="0" fillId="0" borderId="28" xfId="0" applyBorder="1" applyAlignment="1">
      <alignment horizontal="left"/>
    </xf>
    <xf numFmtId="0" fontId="1" fillId="0" borderId="29" xfId="0" applyFont="1" applyBorder="1" applyAlignment="1">
      <alignment horizontal="right" vertical="center"/>
    </xf>
    <xf numFmtId="0" fontId="0" fillId="0" borderId="30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11" fontId="0" fillId="0" borderId="5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32" xfId="0" applyNumberFormat="1" applyBorder="1" applyAlignment="1">
      <alignment horizontal="center" vertical="center"/>
    </xf>
    <xf numFmtId="11" fontId="0" fillId="0" borderId="53" xfId="0" applyNumberFormat="1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11" fontId="0" fillId="0" borderId="34" xfId="0" applyNumberFormat="1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/>
    </xf>
    <xf numFmtId="2" fontId="1" fillId="0" borderId="34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C0000"/>
      <color rgb="FFCC6600"/>
      <color rgb="FFB84B14"/>
      <color rgb="FFE86B2C"/>
      <color rgb="FFF0A0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Operator 1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'Box and whisker&amp;Control chart'!$M$4:$M$13</c:f>
              <c:numCache>
                <c:formatCode>0.00</c:formatCode>
                <c:ptCount val="10"/>
                <c:pt idx="0">
                  <c:v>55.287777777777777</c:v>
                </c:pt>
                <c:pt idx="1">
                  <c:v>55.811111111111103</c:v>
                </c:pt>
                <c:pt idx="2">
                  <c:v>55.773333333333333</c:v>
                </c:pt>
                <c:pt idx="3">
                  <c:v>55.498888888888892</c:v>
                </c:pt>
                <c:pt idx="4">
                  <c:v>56.222222222222221</c:v>
                </c:pt>
                <c:pt idx="5">
                  <c:v>56.337777777777781</c:v>
                </c:pt>
                <c:pt idx="6">
                  <c:v>55.944444444444443</c:v>
                </c:pt>
                <c:pt idx="7">
                  <c:v>56.144444444444431</c:v>
                </c:pt>
                <c:pt idx="8">
                  <c:v>55.856666666666655</c:v>
                </c:pt>
                <c:pt idx="9">
                  <c:v>55.752222222222223</c:v>
                </c:pt>
              </c:numCache>
            </c:numRef>
          </c:xVal>
          <c:yVal>
            <c:numRef>
              <c:f>'Box and whisker&amp;Control chart'!$O$4:$O$13</c:f>
              <c:numCache>
                <c:formatCode>0.00</c:formatCode>
                <c:ptCount val="10"/>
                <c:pt idx="0">
                  <c:v>7.0000000000000284E-2</c:v>
                </c:pt>
                <c:pt idx="1">
                  <c:v>2.0000000000003126E-2</c:v>
                </c:pt>
                <c:pt idx="2">
                  <c:v>5.9999999999995168E-2</c:v>
                </c:pt>
                <c:pt idx="3">
                  <c:v>8.9999999999996305E-2</c:v>
                </c:pt>
                <c:pt idx="4">
                  <c:v>5.9999999999995168E-2</c:v>
                </c:pt>
                <c:pt idx="5">
                  <c:v>4.9999999999997158E-2</c:v>
                </c:pt>
                <c:pt idx="6">
                  <c:v>3.0000000000001137E-2</c:v>
                </c:pt>
                <c:pt idx="7">
                  <c:v>7.9999999999998295E-2</c:v>
                </c:pt>
                <c:pt idx="8">
                  <c:v>3.9999999999999147E-2</c:v>
                </c:pt>
                <c:pt idx="9">
                  <c:v>4.0000000000006253E-2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52-424D-8006-CE6DECE75A9E}"/>
            </c:ext>
          </c:extLst>
        </c:ser>
        <c:ser>
          <c:idx val="1"/>
          <c:order val="1"/>
          <c:tx>
            <c:v>Operator 2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'Box and whisker&amp;Control chart'!$M$4:$M$13</c:f>
              <c:numCache>
                <c:formatCode>0.00</c:formatCode>
                <c:ptCount val="10"/>
                <c:pt idx="0">
                  <c:v>55.287777777777777</c:v>
                </c:pt>
                <c:pt idx="1">
                  <c:v>55.811111111111103</c:v>
                </c:pt>
                <c:pt idx="2">
                  <c:v>55.773333333333333</c:v>
                </c:pt>
                <c:pt idx="3">
                  <c:v>55.498888888888892</c:v>
                </c:pt>
                <c:pt idx="4">
                  <c:v>56.222222222222221</c:v>
                </c:pt>
                <c:pt idx="5">
                  <c:v>56.337777777777781</c:v>
                </c:pt>
                <c:pt idx="6">
                  <c:v>55.944444444444443</c:v>
                </c:pt>
                <c:pt idx="7">
                  <c:v>56.144444444444431</c:v>
                </c:pt>
                <c:pt idx="8">
                  <c:v>55.856666666666655</c:v>
                </c:pt>
                <c:pt idx="9">
                  <c:v>55.752222222222223</c:v>
                </c:pt>
              </c:numCache>
            </c:numRef>
          </c:xVal>
          <c:yVal>
            <c:numRef>
              <c:f>'Box and whisker&amp;Control chart'!$P$4:$P$13</c:f>
              <c:numCache>
                <c:formatCode>0.00</c:formatCode>
                <c:ptCount val="10"/>
                <c:pt idx="0">
                  <c:v>1.9999999999996021E-2</c:v>
                </c:pt>
                <c:pt idx="1">
                  <c:v>3.0000000000001137E-2</c:v>
                </c:pt>
                <c:pt idx="2">
                  <c:v>2.0000000000003126E-2</c:v>
                </c:pt>
                <c:pt idx="3">
                  <c:v>7.9999999999998295E-2</c:v>
                </c:pt>
                <c:pt idx="4">
                  <c:v>9.0000000000003411E-2</c:v>
                </c:pt>
                <c:pt idx="5">
                  <c:v>7.0000000000000284E-2</c:v>
                </c:pt>
                <c:pt idx="6">
                  <c:v>4.0000000000006253E-2</c:v>
                </c:pt>
                <c:pt idx="7">
                  <c:v>8.9999999999996305E-2</c:v>
                </c:pt>
                <c:pt idx="8">
                  <c:v>5.9999999999995168E-2</c:v>
                </c:pt>
                <c:pt idx="9">
                  <c:v>3.0000000000001137E-2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52-424D-8006-CE6DECE75A9E}"/>
            </c:ext>
          </c:extLst>
        </c:ser>
        <c:ser>
          <c:idx val="2"/>
          <c:order val="2"/>
          <c:tx>
            <c:v>Operator 3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'Box and whisker&amp;Control chart'!$M$4:$M$13</c:f>
              <c:numCache>
                <c:formatCode>0.00</c:formatCode>
                <c:ptCount val="10"/>
                <c:pt idx="0">
                  <c:v>55.287777777777777</c:v>
                </c:pt>
                <c:pt idx="1">
                  <c:v>55.811111111111103</c:v>
                </c:pt>
                <c:pt idx="2">
                  <c:v>55.773333333333333</c:v>
                </c:pt>
                <c:pt idx="3">
                  <c:v>55.498888888888892</c:v>
                </c:pt>
                <c:pt idx="4">
                  <c:v>56.222222222222221</c:v>
                </c:pt>
                <c:pt idx="5">
                  <c:v>56.337777777777781</c:v>
                </c:pt>
                <c:pt idx="6">
                  <c:v>55.944444444444443</c:v>
                </c:pt>
                <c:pt idx="7">
                  <c:v>56.144444444444431</c:v>
                </c:pt>
                <c:pt idx="8">
                  <c:v>55.856666666666655</c:v>
                </c:pt>
                <c:pt idx="9">
                  <c:v>55.752222222222223</c:v>
                </c:pt>
              </c:numCache>
            </c:numRef>
          </c:xVal>
          <c:yVal>
            <c:numRef>
              <c:f>'Box and whisker&amp;Control chart'!$Q$4:$Q$13</c:f>
              <c:numCache>
                <c:formatCode>0.00</c:formatCode>
                <c:ptCount val="10"/>
                <c:pt idx="0">
                  <c:v>3.9999999999999147E-2</c:v>
                </c:pt>
                <c:pt idx="1">
                  <c:v>3.0000000000001137E-2</c:v>
                </c:pt>
                <c:pt idx="2">
                  <c:v>6.0000000000002274E-2</c:v>
                </c:pt>
                <c:pt idx="3">
                  <c:v>9.0000000000003411E-2</c:v>
                </c:pt>
                <c:pt idx="4">
                  <c:v>7.0000000000000284E-2</c:v>
                </c:pt>
                <c:pt idx="5">
                  <c:v>6.0000000000002274E-2</c:v>
                </c:pt>
                <c:pt idx="6">
                  <c:v>4.9999999999997158E-2</c:v>
                </c:pt>
                <c:pt idx="7">
                  <c:v>8.00000000000054E-2</c:v>
                </c:pt>
                <c:pt idx="8">
                  <c:v>9.0000000000003411E-2</c:v>
                </c:pt>
                <c:pt idx="9">
                  <c:v>3.0000000000001137E-2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52-424D-8006-CE6DECE75A9E}"/>
            </c:ext>
          </c:extLst>
        </c:ser>
        <c:ser>
          <c:idx val="3"/>
          <c:order val="3"/>
          <c:tx>
            <c:v>CL Operator 1</c:v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'Box and whisker&amp;Control chart'!$M$16:$M$17</c:f>
              <c:numCache>
                <c:formatCode>0.00</c:formatCode>
                <c:ptCount val="2"/>
                <c:pt idx="0">
                  <c:v>55.2</c:v>
                </c:pt>
                <c:pt idx="1">
                  <c:v>56.4</c:v>
                </c:pt>
              </c:numCache>
            </c:numRef>
          </c:xVal>
          <c:yVal>
            <c:numRef>
              <c:f>'Box and whisker&amp;Control chart'!$O$16:$O$17</c:f>
              <c:numCache>
                <c:formatCode>0.00</c:formatCode>
                <c:ptCount val="2"/>
                <c:pt idx="0">
                  <c:v>5.3999999999999201E-2</c:v>
                </c:pt>
                <c:pt idx="1">
                  <c:v>5.3999999999999201E-2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52-424D-8006-CE6DECE75A9E}"/>
            </c:ext>
          </c:extLst>
        </c:ser>
        <c:ser>
          <c:idx val="4"/>
          <c:order val="4"/>
          <c:tx>
            <c:v>CL Operator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'Box and whisker&amp;Control chart'!$M$16:$M$17</c:f>
              <c:numCache>
                <c:formatCode>0.00</c:formatCode>
                <c:ptCount val="2"/>
                <c:pt idx="0">
                  <c:v>55.2</c:v>
                </c:pt>
                <c:pt idx="1">
                  <c:v>56.4</c:v>
                </c:pt>
              </c:numCache>
            </c:numRef>
          </c:xVal>
          <c:yVal>
            <c:numRef>
              <c:f>'Box and whisker&amp;Control chart'!$P$16:$P$17</c:f>
              <c:numCache>
                <c:formatCode>0.00</c:formatCode>
                <c:ptCount val="2"/>
                <c:pt idx="0">
                  <c:v>5.3000000000000116E-2</c:v>
                </c:pt>
                <c:pt idx="1">
                  <c:v>5.3000000000000116E-2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52-424D-8006-CE6DECE75A9E}"/>
            </c:ext>
          </c:extLst>
        </c:ser>
        <c:ser>
          <c:idx val="5"/>
          <c:order val="5"/>
          <c:tx>
            <c:v>CL Operator 3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'Box and whisker&amp;Control chart'!$M$16:$M$17</c:f>
              <c:numCache>
                <c:formatCode>0.00</c:formatCode>
                <c:ptCount val="2"/>
                <c:pt idx="0">
                  <c:v>55.2</c:v>
                </c:pt>
                <c:pt idx="1">
                  <c:v>56.4</c:v>
                </c:pt>
              </c:numCache>
            </c:numRef>
          </c:xVal>
          <c:yVal>
            <c:numRef>
              <c:f>'Box and whisker&amp;Control chart'!$Q$16:$Q$17</c:f>
              <c:numCache>
                <c:formatCode>0.00</c:formatCode>
                <c:ptCount val="2"/>
                <c:pt idx="0">
                  <c:v>6.0000000000001566E-2</c:v>
                </c:pt>
                <c:pt idx="1">
                  <c:v>6.0000000000001566E-2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52-424D-8006-CE6DECE75A9E}"/>
            </c:ext>
          </c:extLst>
        </c:ser>
        <c:ser>
          <c:idx val="6"/>
          <c:order val="6"/>
          <c:tx>
            <c:v>LCL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'Box and whisker&amp;Control chart'!$M$16:$M$17</c:f>
              <c:numCache>
                <c:formatCode>0.00</c:formatCode>
                <c:ptCount val="2"/>
                <c:pt idx="0">
                  <c:v>55.2</c:v>
                </c:pt>
                <c:pt idx="1">
                  <c:v>56.4</c:v>
                </c:pt>
              </c:numCache>
            </c:numRef>
          </c:xVal>
          <c:yVal>
            <c:numRef>
              <c:f>'Box and whisker&amp;Control chart'!$S$16:$S$17</c:f>
              <c:numCache>
                <c:formatCode>0.00</c:formatCode>
                <c:ptCount val="2"/>
                <c:pt idx="0">
                  <c:v>1.2413666666666731E-2</c:v>
                </c:pt>
                <c:pt idx="1">
                  <c:v>1.2413666666666731E-2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C52-424D-8006-CE6DECE75A9E}"/>
            </c:ext>
          </c:extLst>
        </c:ser>
        <c:ser>
          <c:idx val="7"/>
          <c:order val="7"/>
          <c:tx>
            <c:v>UCL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'Box and whisker&amp;Control chart'!$M$16:$M$17</c:f>
              <c:numCache>
                <c:formatCode>0.00</c:formatCode>
                <c:ptCount val="2"/>
                <c:pt idx="0">
                  <c:v>55.2</c:v>
                </c:pt>
                <c:pt idx="1">
                  <c:v>56.4</c:v>
                </c:pt>
              </c:numCache>
            </c:numRef>
          </c:xVal>
          <c:yVal>
            <c:numRef>
              <c:f>'Box and whisker&amp;Control chart'!$T$16:$T$17</c:f>
              <c:numCache>
                <c:formatCode>0.00</c:formatCode>
                <c:ptCount val="2"/>
                <c:pt idx="0">
                  <c:v>9.8919666666667169E-2</c:v>
                </c:pt>
                <c:pt idx="1">
                  <c:v>9.8919666666667169E-2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C52-424D-8006-CE6DECE75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680831"/>
        <c:axId val="1407682751"/>
      </c:scatterChart>
      <c:valAx>
        <c:axId val="1407680831"/>
        <c:scaling>
          <c:orientation val="minMax"/>
          <c:max val="56.4"/>
          <c:min val="55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Resistance averange </a:t>
                </a:r>
                <a:r>
                  <a:rPr lang="en-US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[</a:t>
                </a:r>
                <a:r>
                  <a:rPr lang="el-GR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Ω</a:t>
                </a:r>
                <a:r>
                  <a:rPr lang="fr-FR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]</a:t>
                </a:r>
                <a:endParaRPr lang="fr-F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382935811577225"/>
              <c:y val="0.9124455070091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7682751"/>
        <c:crosses val="autoZero"/>
        <c:crossBetween val="midCat"/>
      </c:valAx>
      <c:valAx>
        <c:axId val="140768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Resistance range </a:t>
                </a:r>
                <a:r>
                  <a:rPr lang="en-US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[</a:t>
                </a:r>
                <a:r>
                  <a:rPr lang="el-GR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Ω</a:t>
                </a:r>
                <a:r>
                  <a:rPr lang="fr-FR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]</a:t>
                </a:r>
                <a:endParaRPr lang="fr-F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7680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Operator 1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'Box and whisker&amp;Control chart'!$M$4:$M$13</c:f>
              <c:numCache>
                <c:formatCode>0.00</c:formatCode>
                <c:ptCount val="10"/>
                <c:pt idx="0">
                  <c:v>55.287777777777777</c:v>
                </c:pt>
                <c:pt idx="1">
                  <c:v>55.811111111111103</c:v>
                </c:pt>
                <c:pt idx="2">
                  <c:v>55.773333333333333</c:v>
                </c:pt>
                <c:pt idx="3">
                  <c:v>55.498888888888892</c:v>
                </c:pt>
                <c:pt idx="4">
                  <c:v>56.222222222222221</c:v>
                </c:pt>
                <c:pt idx="5">
                  <c:v>56.337777777777781</c:v>
                </c:pt>
                <c:pt idx="6">
                  <c:v>55.944444444444443</c:v>
                </c:pt>
                <c:pt idx="7">
                  <c:v>56.144444444444431</c:v>
                </c:pt>
                <c:pt idx="8">
                  <c:v>55.856666666666655</c:v>
                </c:pt>
                <c:pt idx="9">
                  <c:v>55.752222222222223</c:v>
                </c:pt>
              </c:numCache>
            </c:numRef>
          </c:xVal>
          <c:yVal>
            <c:numRef>
              <c:f>'Box and whisker&amp;Control chart'!$V$4:$V$13</c:f>
              <c:numCache>
                <c:formatCode>0.00</c:formatCode>
                <c:ptCount val="10"/>
                <c:pt idx="0">
                  <c:v>55.266666666666673</c:v>
                </c:pt>
                <c:pt idx="1">
                  <c:v>55.79999999999999</c:v>
                </c:pt>
                <c:pt idx="2">
                  <c:v>55.773333333333333</c:v>
                </c:pt>
                <c:pt idx="3">
                  <c:v>55.5</c:v>
                </c:pt>
                <c:pt idx="4">
                  <c:v>56.21</c:v>
                </c:pt>
                <c:pt idx="5">
                  <c:v>56.359999999999992</c:v>
                </c:pt>
                <c:pt idx="6">
                  <c:v>55.946666666666665</c:v>
                </c:pt>
                <c:pt idx="7">
                  <c:v>56.153333333333329</c:v>
                </c:pt>
                <c:pt idx="8">
                  <c:v>55.893333333333338</c:v>
                </c:pt>
                <c:pt idx="9">
                  <c:v>55.74666666666667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D8-470E-A095-62372E47AED7}"/>
            </c:ext>
          </c:extLst>
        </c:ser>
        <c:ser>
          <c:idx val="1"/>
          <c:order val="1"/>
          <c:tx>
            <c:v>Operator 2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'Box and whisker&amp;Control chart'!$M$4:$M$13</c:f>
              <c:numCache>
                <c:formatCode>0.00</c:formatCode>
                <c:ptCount val="10"/>
                <c:pt idx="0">
                  <c:v>55.287777777777777</c:v>
                </c:pt>
                <c:pt idx="1">
                  <c:v>55.811111111111103</c:v>
                </c:pt>
                <c:pt idx="2">
                  <c:v>55.773333333333333</c:v>
                </c:pt>
                <c:pt idx="3">
                  <c:v>55.498888888888892</c:v>
                </c:pt>
                <c:pt idx="4">
                  <c:v>56.222222222222221</c:v>
                </c:pt>
                <c:pt idx="5">
                  <c:v>56.337777777777781</c:v>
                </c:pt>
                <c:pt idx="6">
                  <c:v>55.944444444444443</c:v>
                </c:pt>
                <c:pt idx="7">
                  <c:v>56.144444444444431</c:v>
                </c:pt>
                <c:pt idx="8">
                  <c:v>55.856666666666655</c:v>
                </c:pt>
                <c:pt idx="9">
                  <c:v>55.752222222222223</c:v>
                </c:pt>
              </c:numCache>
            </c:numRef>
          </c:xVal>
          <c:yVal>
            <c:numRef>
              <c:f>'Box and whisker&amp;Control chart'!$W$4:$W$13</c:f>
              <c:numCache>
                <c:formatCode>0.00</c:formatCode>
                <c:ptCount val="10"/>
                <c:pt idx="0">
                  <c:v>55.286666666666669</c:v>
                </c:pt>
                <c:pt idx="1">
                  <c:v>55.816666666666663</c:v>
                </c:pt>
                <c:pt idx="2">
                  <c:v>55.766666666666659</c:v>
                </c:pt>
                <c:pt idx="3">
                  <c:v>55.506666666666661</c:v>
                </c:pt>
                <c:pt idx="4">
                  <c:v>56.233333333333341</c:v>
                </c:pt>
                <c:pt idx="5">
                  <c:v>56.323333333333331</c:v>
                </c:pt>
                <c:pt idx="6">
                  <c:v>55.933333333333337</c:v>
                </c:pt>
                <c:pt idx="7">
                  <c:v>56.126666666666665</c:v>
                </c:pt>
                <c:pt idx="8">
                  <c:v>55.870000000000005</c:v>
                </c:pt>
                <c:pt idx="9">
                  <c:v>55.756666666666668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D8-470E-A095-62372E47AED7}"/>
            </c:ext>
          </c:extLst>
        </c:ser>
        <c:ser>
          <c:idx val="2"/>
          <c:order val="2"/>
          <c:tx>
            <c:v>Operator 3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'Box and whisker&amp;Control chart'!$M$4:$M$13</c:f>
              <c:numCache>
                <c:formatCode>0.00</c:formatCode>
                <c:ptCount val="10"/>
                <c:pt idx="0">
                  <c:v>55.287777777777777</c:v>
                </c:pt>
                <c:pt idx="1">
                  <c:v>55.811111111111103</c:v>
                </c:pt>
                <c:pt idx="2">
                  <c:v>55.773333333333333</c:v>
                </c:pt>
                <c:pt idx="3">
                  <c:v>55.498888888888892</c:v>
                </c:pt>
                <c:pt idx="4">
                  <c:v>56.222222222222221</c:v>
                </c:pt>
                <c:pt idx="5">
                  <c:v>56.337777777777781</c:v>
                </c:pt>
                <c:pt idx="6">
                  <c:v>55.944444444444443</c:v>
                </c:pt>
                <c:pt idx="7">
                  <c:v>56.144444444444431</c:v>
                </c:pt>
                <c:pt idx="8">
                  <c:v>55.856666666666655</c:v>
                </c:pt>
                <c:pt idx="9">
                  <c:v>55.752222222222223</c:v>
                </c:pt>
              </c:numCache>
            </c:numRef>
          </c:xVal>
          <c:yVal>
            <c:numRef>
              <c:f>'Box and whisker&amp;Control chart'!$X$4:$X$13</c:f>
              <c:numCache>
                <c:formatCode>0.00</c:formatCode>
                <c:ptCount val="10"/>
                <c:pt idx="0">
                  <c:v>55.31</c:v>
                </c:pt>
                <c:pt idx="1">
                  <c:v>55.816666666666663</c:v>
                </c:pt>
                <c:pt idx="2">
                  <c:v>55.78</c:v>
                </c:pt>
                <c:pt idx="3">
                  <c:v>55.49</c:v>
                </c:pt>
                <c:pt idx="4">
                  <c:v>56.223333333333329</c:v>
                </c:pt>
                <c:pt idx="5">
                  <c:v>56.330000000000005</c:v>
                </c:pt>
                <c:pt idx="6">
                  <c:v>55.953333333333326</c:v>
                </c:pt>
                <c:pt idx="7">
                  <c:v>56.153333333333336</c:v>
                </c:pt>
                <c:pt idx="8">
                  <c:v>55.806666666666672</c:v>
                </c:pt>
                <c:pt idx="9">
                  <c:v>55.753333333333337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D8-470E-A095-62372E47AED7}"/>
            </c:ext>
          </c:extLst>
        </c:ser>
        <c:ser>
          <c:idx val="3"/>
          <c:order val="3"/>
          <c:tx>
            <c:v>CL Operator 1</c:v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'Box and whisker&amp;Control chart'!$M$16:$M$17</c:f>
              <c:numCache>
                <c:formatCode>0.00</c:formatCode>
                <c:ptCount val="2"/>
                <c:pt idx="0">
                  <c:v>55.2</c:v>
                </c:pt>
                <c:pt idx="1">
                  <c:v>56.4</c:v>
                </c:pt>
              </c:numCache>
            </c:numRef>
          </c:xVal>
          <c:yVal>
            <c:numRef>
              <c:f>'Box and whisker&amp;Control chart'!$V$16:$V$17</c:f>
              <c:numCache>
                <c:formatCode>0.00</c:formatCode>
                <c:ptCount val="2"/>
                <c:pt idx="0">
                  <c:v>55.864999999999995</c:v>
                </c:pt>
                <c:pt idx="1">
                  <c:v>55.864999999999995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D8-470E-A095-62372E47AED7}"/>
            </c:ext>
          </c:extLst>
        </c:ser>
        <c:ser>
          <c:idx val="4"/>
          <c:order val="4"/>
          <c:tx>
            <c:v>CL Operator 2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'Box and whisker&amp;Control chart'!$M$16:$M$17</c:f>
              <c:numCache>
                <c:formatCode>0.00</c:formatCode>
                <c:ptCount val="2"/>
                <c:pt idx="0">
                  <c:v>55.2</c:v>
                </c:pt>
                <c:pt idx="1">
                  <c:v>56.4</c:v>
                </c:pt>
              </c:numCache>
            </c:numRef>
          </c:xVal>
          <c:yVal>
            <c:numRef>
              <c:f>'Box and whisker&amp;Control chart'!$W$16:$W$17</c:f>
              <c:numCache>
                <c:formatCode>0.00</c:formatCode>
                <c:ptCount val="2"/>
                <c:pt idx="0">
                  <c:v>55.862000000000002</c:v>
                </c:pt>
                <c:pt idx="1">
                  <c:v>55.862000000000002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D8-470E-A095-62372E47AED7}"/>
            </c:ext>
          </c:extLst>
        </c:ser>
        <c:ser>
          <c:idx val="5"/>
          <c:order val="5"/>
          <c:tx>
            <c:v>CL Operator 3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'Box and whisker&amp;Control chart'!$M$16:$M$17</c:f>
              <c:numCache>
                <c:formatCode>0.00</c:formatCode>
                <c:ptCount val="2"/>
                <c:pt idx="0">
                  <c:v>55.2</c:v>
                </c:pt>
                <c:pt idx="1">
                  <c:v>56.4</c:v>
                </c:pt>
              </c:numCache>
            </c:numRef>
          </c:xVal>
          <c:yVal>
            <c:numRef>
              <c:f>'Box and whisker&amp;Control chart'!$X$16:$X$17</c:f>
              <c:numCache>
                <c:formatCode>0.00</c:formatCode>
                <c:ptCount val="2"/>
                <c:pt idx="0">
                  <c:v>55.861666666666665</c:v>
                </c:pt>
                <c:pt idx="1">
                  <c:v>55.861666666666665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2D8-470E-A095-62372E47AED7}"/>
            </c:ext>
          </c:extLst>
        </c:ser>
        <c:ser>
          <c:idx val="6"/>
          <c:order val="6"/>
          <c:tx>
            <c:v>LCL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'Box and whisker&amp;Control chart'!$M$16:$M$17</c:f>
              <c:numCache>
                <c:formatCode>0.00</c:formatCode>
                <c:ptCount val="2"/>
                <c:pt idx="0">
                  <c:v>55.2</c:v>
                </c:pt>
                <c:pt idx="1">
                  <c:v>56.4</c:v>
                </c:pt>
              </c:numCache>
            </c:numRef>
          </c:xVal>
          <c:yVal>
            <c:numRef>
              <c:f>'Box and whisker&amp;Control chart'!$Z$16:$Z$17</c:f>
              <c:numCache>
                <c:formatCode>0.00</c:formatCode>
                <c:ptCount val="2"/>
                <c:pt idx="0">
                  <c:v>55.754116222222216</c:v>
                </c:pt>
                <c:pt idx="1">
                  <c:v>55.754116222222216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2D8-470E-A095-62372E47AED7}"/>
            </c:ext>
          </c:extLst>
        </c:ser>
        <c:ser>
          <c:idx val="7"/>
          <c:order val="7"/>
          <c:tx>
            <c:v>UCL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E2D8-470E-A095-62372E47AED7}"/>
              </c:ext>
            </c:extLst>
          </c:dPt>
          <c:xVal>
            <c:numRef>
              <c:f>'Box and whisker&amp;Control chart'!$M$16:$M$17</c:f>
              <c:numCache>
                <c:formatCode>0.00</c:formatCode>
                <c:ptCount val="2"/>
                <c:pt idx="0">
                  <c:v>55.2</c:v>
                </c:pt>
                <c:pt idx="1">
                  <c:v>56.4</c:v>
                </c:pt>
              </c:numCache>
            </c:numRef>
          </c:xVal>
          <c:yVal>
            <c:numRef>
              <c:f>'Box and whisker&amp;Control chart'!$AA$16:$AA$17</c:f>
              <c:numCache>
                <c:formatCode>0.00</c:formatCode>
                <c:ptCount val="2"/>
                <c:pt idx="0">
                  <c:v>55.971661555555549</c:v>
                </c:pt>
                <c:pt idx="1">
                  <c:v>55.971661555555549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2D8-470E-A095-62372E47A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680831"/>
        <c:axId val="1407682751"/>
      </c:scatterChart>
      <c:valAx>
        <c:axId val="1407680831"/>
        <c:scaling>
          <c:orientation val="minMax"/>
          <c:max val="56.4"/>
          <c:min val="55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Resistance averange </a:t>
                </a:r>
                <a:r>
                  <a:rPr lang="en-US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[</a:t>
                </a:r>
                <a:r>
                  <a:rPr lang="el-GR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Ω</a:t>
                </a:r>
                <a:r>
                  <a:rPr lang="fr-FR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]</a:t>
                </a:r>
                <a:endParaRPr lang="fr-F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7682751"/>
        <c:crosses val="autoZero"/>
        <c:crossBetween val="midCat"/>
      </c:valAx>
      <c:valAx>
        <c:axId val="140768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Resistance average </a:t>
                </a:r>
                <a:r>
                  <a:rPr lang="en-US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[</a:t>
                </a:r>
                <a:r>
                  <a:rPr lang="el-GR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Ω</a:t>
                </a:r>
                <a:r>
                  <a:rPr lang="fr-FR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]</a:t>
                </a:r>
                <a:endParaRPr lang="fr-F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7680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Operator 1</c:v>
          </c:tx>
          <c:spPr>
            <a:ln w="381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Error!$B$15:$B$44</c:f>
              <c:numCache>
                <c:formatCode>General</c:formatCode>
                <c:ptCount val="30"/>
                <c:pt idx="0">
                  <c:v>55.23</c:v>
                </c:pt>
                <c:pt idx="1">
                  <c:v>55.81</c:v>
                </c:pt>
                <c:pt idx="2">
                  <c:v>55.78</c:v>
                </c:pt>
                <c:pt idx="3">
                  <c:v>55.55</c:v>
                </c:pt>
                <c:pt idx="4">
                  <c:v>56.23</c:v>
                </c:pt>
                <c:pt idx="5">
                  <c:v>56.48</c:v>
                </c:pt>
                <c:pt idx="6">
                  <c:v>56.06</c:v>
                </c:pt>
                <c:pt idx="7">
                  <c:v>56.19</c:v>
                </c:pt>
                <c:pt idx="8">
                  <c:v>55.91</c:v>
                </c:pt>
                <c:pt idx="9">
                  <c:v>55.62</c:v>
                </c:pt>
                <c:pt idx="10">
                  <c:v>55.2</c:v>
                </c:pt>
                <c:pt idx="11">
                  <c:v>55.79</c:v>
                </c:pt>
                <c:pt idx="12">
                  <c:v>55.7</c:v>
                </c:pt>
                <c:pt idx="13">
                  <c:v>55.49</c:v>
                </c:pt>
                <c:pt idx="14">
                  <c:v>56.17</c:v>
                </c:pt>
                <c:pt idx="15">
                  <c:v>56.34</c:v>
                </c:pt>
                <c:pt idx="16">
                  <c:v>56.07</c:v>
                </c:pt>
                <c:pt idx="17">
                  <c:v>56.16</c:v>
                </c:pt>
                <c:pt idx="18">
                  <c:v>55.87</c:v>
                </c:pt>
                <c:pt idx="19">
                  <c:v>55.65</c:v>
                </c:pt>
                <c:pt idx="20">
                  <c:v>55.27</c:v>
                </c:pt>
                <c:pt idx="21">
                  <c:v>55.8</c:v>
                </c:pt>
                <c:pt idx="22">
                  <c:v>55.74</c:v>
                </c:pt>
                <c:pt idx="23">
                  <c:v>55.41</c:v>
                </c:pt>
                <c:pt idx="24">
                  <c:v>56.23</c:v>
                </c:pt>
                <c:pt idx="25">
                  <c:v>56.39</c:v>
                </c:pt>
                <c:pt idx="26">
                  <c:v>55.93</c:v>
                </c:pt>
                <c:pt idx="27">
                  <c:v>56.11</c:v>
                </c:pt>
                <c:pt idx="28">
                  <c:v>55.91</c:v>
                </c:pt>
                <c:pt idx="29">
                  <c:v>55.7</c:v>
                </c:pt>
              </c:numCache>
            </c:numRef>
          </c:xVal>
          <c:yVal>
            <c:numRef>
              <c:f>Error!$C$15:$C$44</c:f>
              <c:numCache>
                <c:formatCode>0.000</c:formatCode>
                <c:ptCount val="30"/>
                <c:pt idx="0">
                  <c:v>-5.3333333333334565E-2</c:v>
                </c:pt>
                <c:pt idx="1">
                  <c:v>-6.6666666666606034E-3</c:v>
                </c:pt>
                <c:pt idx="2">
                  <c:v>5.333333333334167E-2</c:v>
                </c:pt>
                <c:pt idx="3">
                  <c:v>6.6666666666662877E-2</c:v>
                </c:pt>
                <c:pt idx="4">
                  <c:v>1.3333333333328312E-2</c:v>
                </c:pt>
                <c:pt idx="5">
                  <c:v>0.13111111111111029</c:v>
                </c:pt>
                <c:pt idx="6">
                  <c:v>7.7777777777825463E-3</c:v>
                </c:pt>
                <c:pt idx="7">
                  <c:v>4.5555555555566229E-2</c:v>
                </c:pt>
                <c:pt idx="8">
                  <c:v>5.111111111110489E-2</c:v>
                </c:pt>
                <c:pt idx="9">
                  <c:v>-7.000000000000739E-2</c:v>
                </c:pt>
                <c:pt idx="10">
                  <c:v>-8.3333333333328596E-2</c:v>
                </c:pt>
                <c:pt idx="11">
                  <c:v>-2.666666666666373E-2</c:v>
                </c:pt>
                <c:pt idx="12">
                  <c:v>-2.6666666666656624E-2</c:v>
                </c:pt>
                <c:pt idx="13">
                  <c:v>6.6666666666677088E-3</c:v>
                </c:pt>
                <c:pt idx="14">
                  <c:v>-4.6666666666666856E-2</c:v>
                </c:pt>
                <c:pt idx="15">
                  <c:v>-8.888888888883173E-3</c:v>
                </c:pt>
                <c:pt idx="16">
                  <c:v>1.7777777777780557E-2</c:v>
                </c:pt>
                <c:pt idx="17">
                  <c:v>1.5555555555565093E-2</c:v>
                </c:pt>
                <c:pt idx="18">
                  <c:v>1.1111111111105743E-2</c:v>
                </c:pt>
                <c:pt idx="19">
                  <c:v>-4.0000000000006253E-2</c:v>
                </c:pt>
                <c:pt idx="20">
                  <c:v>-1.3333333333328312E-2</c:v>
                </c:pt>
                <c:pt idx="21">
                  <c:v>-1.6666666666665719E-2</c:v>
                </c:pt>
                <c:pt idx="22">
                  <c:v>1.3333333333342523E-2</c:v>
                </c:pt>
                <c:pt idx="23">
                  <c:v>-7.3333333333337691E-2</c:v>
                </c:pt>
                <c:pt idx="24">
                  <c:v>1.3333333333328312E-2</c:v>
                </c:pt>
                <c:pt idx="25">
                  <c:v>4.1111111111113985E-2</c:v>
                </c:pt>
                <c:pt idx="26">
                  <c:v>-0.12222222222222001</c:v>
                </c:pt>
                <c:pt idx="27">
                  <c:v>-3.4444444444432065E-2</c:v>
                </c:pt>
                <c:pt idx="28">
                  <c:v>5.111111111110489E-2</c:v>
                </c:pt>
                <c:pt idx="29">
                  <c:v>9.9999999999980105E-3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28-4D66-A969-54B9B12E4FCF}"/>
            </c:ext>
          </c:extLst>
        </c:ser>
        <c:ser>
          <c:idx val="1"/>
          <c:order val="1"/>
          <c:tx>
            <c:v>Operator 2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Error!$B$45:$B$74</c:f>
              <c:numCache>
                <c:formatCode>General</c:formatCode>
                <c:ptCount val="30"/>
                <c:pt idx="0">
                  <c:v>55.28</c:v>
                </c:pt>
                <c:pt idx="1">
                  <c:v>55.83</c:v>
                </c:pt>
                <c:pt idx="2">
                  <c:v>55.67</c:v>
                </c:pt>
                <c:pt idx="3">
                  <c:v>55.47</c:v>
                </c:pt>
                <c:pt idx="4">
                  <c:v>56.18</c:v>
                </c:pt>
                <c:pt idx="5">
                  <c:v>56.35</c:v>
                </c:pt>
                <c:pt idx="6">
                  <c:v>56.07</c:v>
                </c:pt>
                <c:pt idx="7">
                  <c:v>56.07</c:v>
                </c:pt>
                <c:pt idx="8">
                  <c:v>55.9</c:v>
                </c:pt>
                <c:pt idx="9">
                  <c:v>55.68</c:v>
                </c:pt>
                <c:pt idx="10">
                  <c:v>55.3</c:v>
                </c:pt>
                <c:pt idx="11">
                  <c:v>55.88</c:v>
                </c:pt>
                <c:pt idx="12">
                  <c:v>55.72</c:v>
                </c:pt>
                <c:pt idx="13">
                  <c:v>55.5</c:v>
                </c:pt>
                <c:pt idx="14">
                  <c:v>56.25</c:v>
                </c:pt>
                <c:pt idx="15">
                  <c:v>56.34</c:v>
                </c:pt>
                <c:pt idx="16">
                  <c:v>56.14</c:v>
                </c:pt>
                <c:pt idx="17">
                  <c:v>56.15</c:v>
                </c:pt>
                <c:pt idx="18">
                  <c:v>55.89</c:v>
                </c:pt>
                <c:pt idx="19">
                  <c:v>55.74</c:v>
                </c:pt>
                <c:pt idx="20">
                  <c:v>55.34</c:v>
                </c:pt>
                <c:pt idx="21">
                  <c:v>55.82</c:v>
                </c:pt>
                <c:pt idx="22">
                  <c:v>55.71</c:v>
                </c:pt>
                <c:pt idx="23">
                  <c:v>55.55</c:v>
                </c:pt>
                <c:pt idx="24">
                  <c:v>56.27</c:v>
                </c:pt>
                <c:pt idx="25">
                  <c:v>56.28</c:v>
                </c:pt>
                <c:pt idx="26">
                  <c:v>56.07</c:v>
                </c:pt>
                <c:pt idx="27">
                  <c:v>56.16</c:v>
                </c:pt>
                <c:pt idx="28">
                  <c:v>55.84</c:v>
                </c:pt>
                <c:pt idx="29">
                  <c:v>55.68</c:v>
                </c:pt>
              </c:numCache>
            </c:numRef>
          </c:xVal>
          <c:yVal>
            <c:numRef>
              <c:f>Error!$C$45:$C$74</c:f>
              <c:numCache>
                <c:formatCode>0.000</c:formatCode>
                <c:ptCount val="30"/>
                <c:pt idx="0">
                  <c:v>-3.3333333333303017E-3</c:v>
                </c:pt>
                <c:pt idx="1">
                  <c:v>1.3333333333335418E-2</c:v>
                </c:pt>
                <c:pt idx="2">
                  <c:v>-5.6666666666657761E-2</c:v>
                </c:pt>
                <c:pt idx="3">
                  <c:v>-1.3333333333335418E-2</c:v>
                </c:pt>
                <c:pt idx="4">
                  <c:v>-3.6666666666668846E-2</c:v>
                </c:pt>
                <c:pt idx="5">
                  <c:v>1.1111111111148375E-3</c:v>
                </c:pt>
                <c:pt idx="6">
                  <c:v>1.7777777777780557E-2</c:v>
                </c:pt>
                <c:pt idx="7">
                  <c:v>-7.4444444444431213E-2</c:v>
                </c:pt>
                <c:pt idx="8">
                  <c:v>4.1111111111106879E-2</c:v>
                </c:pt>
                <c:pt idx="9">
                  <c:v>-1.0000000000005116E-2</c:v>
                </c:pt>
                <c:pt idx="10">
                  <c:v>1.6666666666665719E-2</c:v>
                </c:pt>
                <c:pt idx="11">
                  <c:v>6.3333333333339681E-2</c:v>
                </c:pt>
                <c:pt idx="12">
                  <c:v>-6.6666666666606034E-3</c:v>
                </c:pt>
                <c:pt idx="13">
                  <c:v>1.6666666666665719E-2</c:v>
                </c:pt>
                <c:pt idx="14">
                  <c:v>3.3333333333331439E-2</c:v>
                </c:pt>
                <c:pt idx="15">
                  <c:v>-8.888888888883173E-3</c:v>
                </c:pt>
                <c:pt idx="16">
                  <c:v>8.7777777777780841E-2</c:v>
                </c:pt>
                <c:pt idx="17">
                  <c:v>5.5555555555670821E-3</c:v>
                </c:pt>
                <c:pt idx="18">
                  <c:v>3.1111111111108869E-2</c:v>
                </c:pt>
                <c:pt idx="19">
                  <c:v>4.9999999999997158E-2</c:v>
                </c:pt>
                <c:pt idx="20">
                  <c:v>5.6666666666671972E-2</c:v>
                </c:pt>
                <c:pt idx="21">
                  <c:v>3.3333333333374071E-3</c:v>
                </c:pt>
                <c:pt idx="22">
                  <c:v>-1.6666666666658614E-2</c:v>
                </c:pt>
                <c:pt idx="23">
                  <c:v>6.6666666666662877E-2</c:v>
                </c:pt>
                <c:pt idx="24">
                  <c:v>5.3333333333334565E-2</c:v>
                </c:pt>
                <c:pt idx="25">
                  <c:v>-6.8888888888885447E-2</c:v>
                </c:pt>
                <c:pt idx="26">
                  <c:v>1.7777777777780557E-2</c:v>
                </c:pt>
                <c:pt idx="27">
                  <c:v>1.5555555555565093E-2</c:v>
                </c:pt>
                <c:pt idx="28">
                  <c:v>-1.8888888888888289E-2</c:v>
                </c:pt>
                <c:pt idx="29">
                  <c:v>-1.0000000000005116E-2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28-4D66-A969-54B9B12E4FCF}"/>
            </c:ext>
          </c:extLst>
        </c:ser>
        <c:ser>
          <c:idx val="2"/>
          <c:order val="2"/>
          <c:tx>
            <c:v>Operator 3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Error!$B$75:$B$104</c:f>
              <c:numCache>
                <c:formatCode>General</c:formatCode>
                <c:ptCount val="30"/>
                <c:pt idx="0">
                  <c:v>55.31</c:v>
                </c:pt>
                <c:pt idx="1">
                  <c:v>55.77</c:v>
                </c:pt>
                <c:pt idx="2">
                  <c:v>55.72</c:v>
                </c:pt>
                <c:pt idx="3">
                  <c:v>55.43</c:v>
                </c:pt>
                <c:pt idx="4">
                  <c:v>56.19</c:v>
                </c:pt>
                <c:pt idx="5">
                  <c:v>56.26</c:v>
                </c:pt>
                <c:pt idx="6">
                  <c:v>56.07</c:v>
                </c:pt>
                <c:pt idx="7">
                  <c:v>56.2</c:v>
                </c:pt>
                <c:pt idx="8">
                  <c:v>55.82</c:v>
                </c:pt>
                <c:pt idx="9">
                  <c:v>55.73</c:v>
                </c:pt>
                <c:pt idx="10">
                  <c:v>55.33</c:v>
                </c:pt>
                <c:pt idx="11">
                  <c:v>55.86</c:v>
                </c:pt>
                <c:pt idx="12">
                  <c:v>55.78</c:v>
                </c:pt>
                <c:pt idx="13">
                  <c:v>55.42</c:v>
                </c:pt>
                <c:pt idx="14">
                  <c:v>56.17</c:v>
                </c:pt>
                <c:pt idx="15">
                  <c:v>56.35</c:v>
                </c:pt>
                <c:pt idx="16">
                  <c:v>56.05</c:v>
                </c:pt>
                <c:pt idx="17">
                  <c:v>56.14</c:v>
                </c:pt>
                <c:pt idx="18">
                  <c:v>55.84</c:v>
                </c:pt>
                <c:pt idx="19">
                  <c:v>55.68</c:v>
                </c:pt>
                <c:pt idx="20">
                  <c:v>55.29</c:v>
                </c:pt>
                <c:pt idx="21">
                  <c:v>55.79</c:v>
                </c:pt>
                <c:pt idx="22">
                  <c:v>55.72</c:v>
                </c:pt>
                <c:pt idx="23">
                  <c:v>55.53</c:v>
                </c:pt>
                <c:pt idx="24">
                  <c:v>56.26</c:v>
                </c:pt>
                <c:pt idx="25">
                  <c:v>56.35</c:v>
                </c:pt>
                <c:pt idx="26">
                  <c:v>56.01</c:v>
                </c:pt>
                <c:pt idx="27">
                  <c:v>56.12</c:v>
                </c:pt>
                <c:pt idx="28">
                  <c:v>55.75</c:v>
                </c:pt>
                <c:pt idx="29">
                  <c:v>55.73</c:v>
                </c:pt>
              </c:numCache>
            </c:numRef>
          </c:xVal>
          <c:yVal>
            <c:numRef>
              <c:f>Error!$C$75:$C$104</c:f>
              <c:numCache>
                <c:formatCode>0.000</c:formatCode>
                <c:ptCount val="30"/>
                <c:pt idx="0">
                  <c:v>2.6666666666670835E-2</c:v>
                </c:pt>
                <c:pt idx="1">
                  <c:v>-4.6666666666659751E-2</c:v>
                </c:pt>
                <c:pt idx="2">
                  <c:v>-6.6666666666606034E-3</c:v>
                </c:pt>
                <c:pt idx="3">
                  <c:v>-5.3333333333334565E-2</c:v>
                </c:pt>
                <c:pt idx="4">
                  <c:v>-2.6666666666670835E-2</c:v>
                </c:pt>
                <c:pt idx="5">
                  <c:v>-8.8888888888888573E-2</c:v>
                </c:pt>
                <c:pt idx="6">
                  <c:v>1.7777777777780557E-2</c:v>
                </c:pt>
                <c:pt idx="7">
                  <c:v>5.5555555555571345E-2</c:v>
                </c:pt>
                <c:pt idx="8">
                  <c:v>-3.8888888888891415E-2</c:v>
                </c:pt>
                <c:pt idx="9">
                  <c:v>3.9999999999992042E-2</c:v>
                </c:pt>
                <c:pt idx="10">
                  <c:v>4.6666666666666856E-2</c:v>
                </c:pt>
                <c:pt idx="11">
                  <c:v>4.3333333333336554E-2</c:v>
                </c:pt>
                <c:pt idx="12">
                  <c:v>5.333333333334167E-2</c:v>
                </c:pt>
                <c:pt idx="13">
                  <c:v>-6.3333333333332575E-2</c:v>
                </c:pt>
                <c:pt idx="14">
                  <c:v>-4.6666666666666856E-2</c:v>
                </c:pt>
                <c:pt idx="15">
                  <c:v>1.1111111111148375E-3</c:v>
                </c:pt>
                <c:pt idx="16">
                  <c:v>-2.2222222222225696E-3</c:v>
                </c:pt>
                <c:pt idx="17">
                  <c:v>-4.4444444444309283E-3</c:v>
                </c:pt>
                <c:pt idx="18">
                  <c:v>-1.8888888888888289E-2</c:v>
                </c:pt>
                <c:pt idx="19">
                  <c:v>-1.0000000000005116E-2</c:v>
                </c:pt>
                <c:pt idx="20">
                  <c:v>6.6666666666677088E-3</c:v>
                </c:pt>
                <c:pt idx="21">
                  <c:v>-2.666666666666373E-2</c:v>
                </c:pt>
                <c:pt idx="22">
                  <c:v>-6.6666666666606034E-3</c:v>
                </c:pt>
                <c:pt idx="23">
                  <c:v>4.6666666666666856E-2</c:v>
                </c:pt>
                <c:pt idx="24">
                  <c:v>4.3333333333329449E-2</c:v>
                </c:pt>
                <c:pt idx="25">
                  <c:v>1.1111111111148375E-3</c:v>
                </c:pt>
                <c:pt idx="26">
                  <c:v>-4.2222222222221717E-2</c:v>
                </c:pt>
                <c:pt idx="27">
                  <c:v>-2.4444444444434055E-2</c:v>
                </c:pt>
                <c:pt idx="28">
                  <c:v>-0.1088888888888917</c:v>
                </c:pt>
                <c:pt idx="29">
                  <c:v>3.9999999999992042E-2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28-4D66-A969-54B9B12E4FCF}"/>
            </c:ext>
          </c:extLst>
        </c:ser>
        <c:ser>
          <c:idx val="3"/>
          <c:order val="3"/>
          <c:tx>
            <c:v>Average Operator 1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Error!$F$22:$F$23</c:f>
              <c:numCache>
                <c:formatCode>0.00</c:formatCode>
                <c:ptCount val="2"/>
                <c:pt idx="0">
                  <c:v>55.15</c:v>
                </c:pt>
                <c:pt idx="1">
                  <c:v>56.55</c:v>
                </c:pt>
              </c:numCache>
            </c:numRef>
          </c:xVal>
          <c:yVal>
            <c:numRef>
              <c:f>Error!$G$22:$G$23</c:f>
              <c:numCache>
                <c:formatCode>0.000</c:formatCode>
                <c:ptCount val="2"/>
                <c:pt idx="0">
                  <c:v>-2.4444444444429317E-3</c:v>
                </c:pt>
                <c:pt idx="1">
                  <c:v>-2.4444444444429317E-3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28-4D66-A969-54B9B12E4FCF}"/>
            </c:ext>
          </c:extLst>
        </c:ser>
        <c:ser>
          <c:idx val="4"/>
          <c:order val="4"/>
          <c:tx>
            <c:v>Average Operator 2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Error!$F$22:$F$23</c:f>
              <c:numCache>
                <c:formatCode>0.00</c:formatCode>
                <c:ptCount val="2"/>
                <c:pt idx="0">
                  <c:v>55.15</c:v>
                </c:pt>
                <c:pt idx="1">
                  <c:v>56.55</c:v>
                </c:pt>
              </c:numCache>
            </c:numRef>
          </c:xVal>
          <c:yVal>
            <c:numRef>
              <c:f>Error!$H$22:$H$23</c:f>
              <c:numCache>
                <c:formatCode>0.000</c:formatCode>
                <c:ptCount val="2"/>
                <c:pt idx="0">
                  <c:v>8.8888888888912256E-3</c:v>
                </c:pt>
                <c:pt idx="1">
                  <c:v>8.8888888888912256E-3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28-4D66-A969-54B9B12E4FCF}"/>
            </c:ext>
          </c:extLst>
        </c:ser>
        <c:ser>
          <c:idx val="5"/>
          <c:order val="5"/>
          <c:tx>
            <c:v>Average Operator 3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Error!$F$22:$F$23</c:f>
              <c:numCache>
                <c:formatCode>0.00</c:formatCode>
                <c:ptCount val="2"/>
                <c:pt idx="0">
                  <c:v>55.15</c:v>
                </c:pt>
                <c:pt idx="1">
                  <c:v>56.55</c:v>
                </c:pt>
              </c:numCache>
            </c:numRef>
          </c:xVal>
          <c:yVal>
            <c:numRef>
              <c:f>Error!$I$22:$I$23</c:f>
              <c:numCache>
                <c:formatCode>0.000</c:formatCode>
                <c:ptCount val="2"/>
                <c:pt idx="0">
                  <c:v>-6.44444444444261E-3</c:v>
                </c:pt>
                <c:pt idx="1">
                  <c:v>-6.44444444444261E-3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28-4D66-A969-54B9B12E4FCF}"/>
            </c:ext>
          </c:extLst>
        </c:ser>
        <c:ser>
          <c:idx val="6"/>
          <c:order val="6"/>
          <c:tx>
            <c:v>Linear Operator 1</c:v>
          </c:tx>
          <c:spPr>
            <a:ln w="254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Error!$F$22:$F$23</c:f>
              <c:numCache>
                <c:formatCode>0.00</c:formatCode>
                <c:ptCount val="2"/>
                <c:pt idx="0">
                  <c:v>55.15</c:v>
                </c:pt>
                <c:pt idx="1">
                  <c:v>56.55</c:v>
                </c:pt>
              </c:numCache>
            </c:numRef>
          </c:xVal>
          <c:yVal>
            <c:numRef>
              <c:f>Error!$J$22:$J$23</c:f>
              <c:numCache>
                <c:formatCode>0.000</c:formatCode>
                <c:ptCount val="2"/>
                <c:pt idx="0">
                  <c:v>-5.1961768873902248E-2</c:v>
                </c:pt>
                <c:pt idx="1">
                  <c:v>4.5723887586277101E-2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28-4D66-A969-54B9B12E4FCF}"/>
            </c:ext>
          </c:extLst>
        </c:ser>
        <c:ser>
          <c:idx val="7"/>
          <c:order val="7"/>
          <c:tx>
            <c:v>Linear Operator 2</c:v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Error!$F$22:$F$23</c:f>
              <c:numCache>
                <c:formatCode>0.00</c:formatCode>
                <c:ptCount val="2"/>
                <c:pt idx="0">
                  <c:v>55.15</c:v>
                </c:pt>
                <c:pt idx="1">
                  <c:v>56.55</c:v>
                </c:pt>
              </c:numCache>
            </c:numRef>
          </c:xVal>
          <c:yVal>
            <c:numRef>
              <c:f>Error!$K$22:$K$23</c:f>
              <c:numCache>
                <c:formatCode>0.000</c:formatCode>
                <c:ptCount val="2"/>
                <c:pt idx="0">
                  <c:v>1.6963080481504966E-2</c:v>
                </c:pt>
                <c:pt idx="1">
                  <c:v>1.2850385540997822E-3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28-4D66-A969-54B9B12E4FCF}"/>
            </c:ext>
          </c:extLst>
        </c:ser>
        <c:ser>
          <c:idx val="8"/>
          <c:order val="8"/>
          <c:tx>
            <c:v>Linear Operator 3</c:v>
          </c:tx>
          <c:spPr>
            <a:ln w="254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Error!$F$22:$F$23</c:f>
              <c:numCache>
                <c:formatCode>0.00</c:formatCode>
                <c:ptCount val="2"/>
                <c:pt idx="0">
                  <c:v>55.15</c:v>
                </c:pt>
                <c:pt idx="1">
                  <c:v>56.55</c:v>
                </c:pt>
              </c:numCache>
            </c:numRef>
          </c:xVal>
          <c:yVal>
            <c:numRef>
              <c:f>Error!$L$22:$L$23</c:f>
              <c:numCache>
                <c:formatCode>0.000</c:formatCode>
                <c:ptCount val="2"/>
                <c:pt idx="0">
                  <c:v>1.2825100015312341E-3</c:v>
                </c:pt>
                <c:pt idx="1">
                  <c:v>-1.4047300425058307E-2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28-4D66-A969-54B9B12E4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834751"/>
        <c:axId val="1945831391"/>
      </c:scatterChart>
      <c:valAx>
        <c:axId val="1945834751"/>
        <c:scaling>
          <c:orientation val="minMax"/>
          <c:max val="56.55"/>
          <c:min val="55.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Resistance </a:t>
                </a:r>
                <a:r>
                  <a:rPr lang="en-US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Calibri" panose="020F0502020204030204" pitchFamily="34" charset="0"/>
                    <a:cs typeface="Calibri" panose="020F0502020204030204" pitchFamily="34" charset="0"/>
                  </a:rPr>
                  <a:t>[</a:t>
                </a:r>
                <a:r>
                  <a:rPr lang="el-GR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Calibri" panose="020F0502020204030204" pitchFamily="34" charset="0"/>
                    <a:cs typeface="Calibri" panose="020F0502020204030204" pitchFamily="34" charset="0"/>
                  </a:rPr>
                  <a:t>Ω</a:t>
                </a:r>
                <a:r>
                  <a:rPr lang="fr-FR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Calibri" panose="020F0502020204030204" pitchFamily="34" charset="0"/>
                    <a:cs typeface="Calibri" panose="020F0502020204030204" pitchFamily="34" charset="0"/>
                  </a:rPr>
                  <a:t>]</a:t>
                </a:r>
                <a:endParaRPr lang="fr-F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1140852141303641"/>
              <c:y val="0.89632898090289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5831391"/>
        <c:crosses val="autoZero"/>
        <c:crossBetween val="midCat"/>
      </c:valAx>
      <c:valAx>
        <c:axId val="19458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Resistance error  </a:t>
                </a:r>
                <a:r>
                  <a:rPr lang="en-US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Calibri" panose="020F0502020204030204" pitchFamily="34" charset="0"/>
                    <a:cs typeface="Calibri" panose="020F0502020204030204" pitchFamily="34" charset="0"/>
                  </a:rPr>
                  <a:t>[</a:t>
                </a:r>
                <a:r>
                  <a:rPr lang="el-GR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Calibri" panose="020F0502020204030204" pitchFamily="34" charset="0"/>
                    <a:cs typeface="Calibri" panose="020F0502020204030204" pitchFamily="34" charset="0"/>
                  </a:rPr>
                  <a:t>Ω</a:t>
                </a:r>
                <a:r>
                  <a:rPr lang="fr-FR" sz="10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Calibri" panose="020F0502020204030204" pitchFamily="34" charset="0"/>
                    <a:cs typeface="Calibri" panose="020F0502020204030204" pitchFamily="34" charset="0"/>
                  </a:rPr>
                  <a:t>]</a:t>
                </a:r>
                <a:endParaRPr lang="fr-F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5834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32283464566929E-2"/>
                  <c:y val="8.333333333333332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R² = 0,9865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'Residue Analysis'!$K$15:$K$104</c:f>
              <c:numCache>
                <c:formatCode>0.00</c:formatCode>
                <c:ptCount val="90"/>
                <c:pt idx="0">
                  <c:v>-4.6666666666666856E-2</c:v>
                </c:pt>
                <c:pt idx="1">
                  <c:v>-3.9999999999999147E-2</c:v>
                </c:pt>
                <c:pt idx="2">
                  <c:v>-3.6666666666668846E-2</c:v>
                </c:pt>
                <c:pt idx="3">
                  <c:v>-3.6666666666668846E-2</c:v>
                </c:pt>
                <c:pt idx="4">
                  <c:v>-3.666666666666174E-2</c:v>
                </c:pt>
                <c:pt idx="5">
                  <c:v>-3.3333333333338544E-2</c:v>
                </c:pt>
                <c:pt idx="6">
                  <c:v>-3.3333333333331439E-2</c:v>
                </c:pt>
                <c:pt idx="7">
                  <c:v>-3.3333333333331439E-2</c:v>
                </c:pt>
                <c:pt idx="8">
                  <c:v>-3.0000000000001137E-2</c:v>
                </c:pt>
                <c:pt idx="9">
                  <c:v>-3.0000000000001137E-2</c:v>
                </c:pt>
                <c:pt idx="10">
                  <c:v>-2.6666666666670835E-2</c:v>
                </c:pt>
                <c:pt idx="11">
                  <c:v>-2.6666666666670835E-2</c:v>
                </c:pt>
                <c:pt idx="12">
                  <c:v>-2.6666666666670835E-2</c:v>
                </c:pt>
                <c:pt idx="13">
                  <c:v>-2.6666666666670835E-2</c:v>
                </c:pt>
                <c:pt idx="14">
                  <c:v>-2.3333333333340533E-2</c:v>
                </c:pt>
                <c:pt idx="15">
                  <c:v>-2.3333333333340533E-2</c:v>
                </c:pt>
                <c:pt idx="16">
                  <c:v>-2.3333333333333428E-2</c:v>
                </c:pt>
                <c:pt idx="17">
                  <c:v>-2.3333333333333428E-2</c:v>
                </c:pt>
                <c:pt idx="18">
                  <c:v>-2.3333333333333428E-2</c:v>
                </c:pt>
                <c:pt idx="19">
                  <c:v>-2.3333333333326323E-2</c:v>
                </c:pt>
                <c:pt idx="20">
                  <c:v>-2.3333333333326323E-2</c:v>
                </c:pt>
                <c:pt idx="21">
                  <c:v>-2.0000000000010232E-2</c:v>
                </c:pt>
                <c:pt idx="22">
                  <c:v>-2.0000000000010232E-2</c:v>
                </c:pt>
                <c:pt idx="23">
                  <c:v>-2.0000000000003126E-2</c:v>
                </c:pt>
                <c:pt idx="24">
                  <c:v>-2.0000000000003126E-2</c:v>
                </c:pt>
                <c:pt idx="25">
                  <c:v>-1.6666666666672825E-2</c:v>
                </c:pt>
                <c:pt idx="26">
                  <c:v>-1.6666666666665719E-2</c:v>
                </c:pt>
                <c:pt idx="27">
                  <c:v>-1.6666666666665719E-2</c:v>
                </c:pt>
                <c:pt idx="28">
                  <c:v>-1.6666666666665719E-2</c:v>
                </c:pt>
                <c:pt idx="29">
                  <c:v>-1.3333333333335418E-2</c:v>
                </c:pt>
                <c:pt idx="30">
                  <c:v>-1.3333333333328312E-2</c:v>
                </c:pt>
                <c:pt idx="31">
                  <c:v>-9.9999999999980105E-3</c:v>
                </c:pt>
                <c:pt idx="32">
                  <c:v>-6.6666666666677088E-3</c:v>
                </c:pt>
                <c:pt idx="33">
                  <c:v>-6.6666666666677088E-3</c:v>
                </c:pt>
                <c:pt idx="34">
                  <c:v>-6.6666666666677088E-3</c:v>
                </c:pt>
                <c:pt idx="35">
                  <c:v>-6.6666666666677088E-3</c:v>
                </c:pt>
                <c:pt idx="36">
                  <c:v>-6.6666666666677088E-3</c:v>
                </c:pt>
                <c:pt idx="37">
                  <c:v>-3.3333333333374071E-3</c:v>
                </c:pt>
                <c:pt idx="38">
                  <c:v>-3.3333333333303017E-3</c:v>
                </c:pt>
                <c:pt idx="39">
                  <c:v>-3.3333333333303017E-3</c:v>
                </c:pt>
                <c:pt idx="40">
                  <c:v>-3.3333333333231963E-3</c:v>
                </c:pt>
                <c:pt idx="41">
                  <c:v>-3.3333333333231963E-3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3.3333333333303017E-3</c:v>
                </c:pt>
                <c:pt idx="47">
                  <c:v>3.3333333333303017E-3</c:v>
                </c:pt>
                <c:pt idx="48">
                  <c:v>3.3333333333374071E-3</c:v>
                </c:pt>
                <c:pt idx="49">
                  <c:v>6.6666666666606034E-3</c:v>
                </c:pt>
                <c:pt idx="50">
                  <c:v>6.6666666666606034E-3</c:v>
                </c:pt>
                <c:pt idx="51">
                  <c:v>6.6666666666606034E-3</c:v>
                </c:pt>
                <c:pt idx="52">
                  <c:v>6.6666666666606034E-3</c:v>
                </c:pt>
                <c:pt idx="53">
                  <c:v>6.6666666666677088E-3</c:v>
                </c:pt>
                <c:pt idx="54">
                  <c:v>6.6666666666748142E-3</c:v>
                </c:pt>
                <c:pt idx="55">
                  <c:v>6.6666666666748142E-3</c:v>
                </c:pt>
                <c:pt idx="56">
                  <c:v>9.9999999999980105E-3</c:v>
                </c:pt>
                <c:pt idx="57">
                  <c:v>1.0000000000005116E-2</c:v>
                </c:pt>
                <c:pt idx="58">
                  <c:v>1.3333333333328312E-2</c:v>
                </c:pt>
                <c:pt idx="59">
                  <c:v>1.3333333333335418E-2</c:v>
                </c:pt>
                <c:pt idx="60">
                  <c:v>1.3333333333335418E-2</c:v>
                </c:pt>
                <c:pt idx="61">
                  <c:v>1.6666666666658614E-2</c:v>
                </c:pt>
                <c:pt idx="62">
                  <c:v>1.6666666666658614E-2</c:v>
                </c:pt>
                <c:pt idx="63">
                  <c:v>1.6666666666665719E-2</c:v>
                </c:pt>
                <c:pt idx="64">
                  <c:v>1.6666666666665719E-2</c:v>
                </c:pt>
                <c:pt idx="65">
                  <c:v>1.6666666666665719E-2</c:v>
                </c:pt>
                <c:pt idx="66">
                  <c:v>1.6666666666672825E-2</c:v>
                </c:pt>
                <c:pt idx="67">
                  <c:v>1.6666666666672825E-2</c:v>
                </c:pt>
                <c:pt idx="68">
                  <c:v>1.9999999999996021E-2</c:v>
                </c:pt>
                <c:pt idx="69">
                  <c:v>1.9999999999996021E-2</c:v>
                </c:pt>
                <c:pt idx="70">
                  <c:v>2.0000000000003126E-2</c:v>
                </c:pt>
                <c:pt idx="71">
                  <c:v>2.0000000000003126E-2</c:v>
                </c:pt>
                <c:pt idx="72">
                  <c:v>2.3333333333326323E-2</c:v>
                </c:pt>
                <c:pt idx="73">
                  <c:v>2.3333333333333428E-2</c:v>
                </c:pt>
                <c:pt idx="74">
                  <c:v>2.3333333333333428E-2</c:v>
                </c:pt>
                <c:pt idx="75">
                  <c:v>2.3333333333333428E-2</c:v>
                </c:pt>
                <c:pt idx="76">
                  <c:v>2.3333333333333428E-2</c:v>
                </c:pt>
                <c:pt idx="77">
                  <c:v>2.666666666666373E-2</c:v>
                </c:pt>
                <c:pt idx="78">
                  <c:v>2.6666666666670835E-2</c:v>
                </c:pt>
                <c:pt idx="79">
                  <c:v>2.6666666666670835E-2</c:v>
                </c:pt>
                <c:pt idx="80">
                  <c:v>2.6666666666677941E-2</c:v>
                </c:pt>
                <c:pt idx="81">
                  <c:v>3.0000000000001137E-2</c:v>
                </c:pt>
                <c:pt idx="82">
                  <c:v>3.0000000000001137E-2</c:v>
                </c:pt>
                <c:pt idx="83">
                  <c:v>3.0000000000001137E-2</c:v>
                </c:pt>
                <c:pt idx="84">
                  <c:v>3.3333333333331439E-2</c:v>
                </c:pt>
                <c:pt idx="85">
                  <c:v>3.3333333333331439E-2</c:v>
                </c:pt>
                <c:pt idx="86">
                  <c:v>3.3333333333331439E-2</c:v>
                </c:pt>
                <c:pt idx="87">
                  <c:v>3.6666666666668846E-2</c:v>
                </c:pt>
                <c:pt idx="88">
                  <c:v>4.3333333333336554E-2</c:v>
                </c:pt>
                <c:pt idx="89">
                  <c:v>5.3333333333334565E-2</c:v>
                </c:pt>
              </c:numCache>
            </c:numRef>
          </c:xVal>
          <c:yVal>
            <c:numRef>
              <c:f>'Residue Analysis'!$L$15:$L$104</c:f>
              <c:numCache>
                <c:formatCode>0.00</c:formatCode>
                <c:ptCount val="90"/>
                <c:pt idx="0">
                  <c:v>1.098901098901099</c:v>
                </c:pt>
                <c:pt idx="1">
                  <c:v>2.197802197802198</c:v>
                </c:pt>
                <c:pt idx="2">
                  <c:v>3.296703296703297</c:v>
                </c:pt>
                <c:pt idx="3">
                  <c:v>4.395604395604396</c:v>
                </c:pt>
                <c:pt idx="4">
                  <c:v>5.4945054945054945</c:v>
                </c:pt>
                <c:pt idx="5">
                  <c:v>6.593406593406594</c:v>
                </c:pt>
                <c:pt idx="6">
                  <c:v>7.6923076923076925</c:v>
                </c:pt>
                <c:pt idx="7">
                  <c:v>8.791208791208792</c:v>
                </c:pt>
                <c:pt idx="8">
                  <c:v>9.8901098901098905</c:v>
                </c:pt>
                <c:pt idx="9">
                  <c:v>10.989010989010989</c:v>
                </c:pt>
                <c:pt idx="10">
                  <c:v>12.087912087912088</c:v>
                </c:pt>
                <c:pt idx="11">
                  <c:v>13.186813186813188</c:v>
                </c:pt>
                <c:pt idx="12">
                  <c:v>14.285714285714285</c:v>
                </c:pt>
                <c:pt idx="13">
                  <c:v>15.384615384615385</c:v>
                </c:pt>
                <c:pt idx="14">
                  <c:v>16.483516483516482</c:v>
                </c:pt>
                <c:pt idx="15">
                  <c:v>17.582417582417584</c:v>
                </c:pt>
                <c:pt idx="16">
                  <c:v>18.681318681318682</c:v>
                </c:pt>
                <c:pt idx="17">
                  <c:v>19.780219780219781</c:v>
                </c:pt>
                <c:pt idx="18">
                  <c:v>20.87912087912088</c:v>
                </c:pt>
                <c:pt idx="19">
                  <c:v>21.978021978021978</c:v>
                </c:pt>
                <c:pt idx="20">
                  <c:v>23.076923076923077</c:v>
                </c:pt>
                <c:pt idx="21">
                  <c:v>24.175824175824175</c:v>
                </c:pt>
                <c:pt idx="22">
                  <c:v>25.274725274725274</c:v>
                </c:pt>
                <c:pt idx="23">
                  <c:v>26.373626373626376</c:v>
                </c:pt>
                <c:pt idx="24">
                  <c:v>27.472527472527474</c:v>
                </c:pt>
                <c:pt idx="25">
                  <c:v>28.571428571428569</c:v>
                </c:pt>
                <c:pt idx="26">
                  <c:v>29.670329670329672</c:v>
                </c:pt>
                <c:pt idx="27">
                  <c:v>30.76923076923077</c:v>
                </c:pt>
                <c:pt idx="28">
                  <c:v>31.868131868131865</c:v>
                </c:pt>
                <c:pt idx="29">
                  <c:v>32.967032967032964</c:v>
                </c:pt>
                <c:pt idx="30">
                  <c:v>34.065934065934066</c:v>
                </c:pt>
                <c:pt idx="31">
                  <c:v>35.164835164835168</c:v>
                </c:pt>
                <c:pt idx="32">
                  <c:v>36.263736263736263</c:v>
                </c:pt>
                <c:pt idx="33">
                  <c:v>37.362637362637365</c:v>
                </c:pt>
                <c:pt idx="34">
                  <c:v>38.461538461538467</c:v>
                </c:pt>
                <c:pt idx="35">
                  <c:v>39.560439560439562</c:v>
                </c:pt>
                <c:pt idx="36">
                  <c:v>40.659340659340657</c:v>
                </c:pt>
                <c:pt idx="37">
                  <c:v>41.758241758241759</c:v>
                </c:pt>
                <c:pt idx="38">
                  <c:v>42.857142857142854</c:v>
                </c:pt>
                <c:pt idx="39">
                  <c:v>43.956043956043956</c:v>
                </c:pt>
                <c:pt idx="40">
                  <c:v>45.054945054945058</c:v>
                </c:pt>
                <c:pt idx="41">
                  <c:v>46.153846153846153</c:v>
                </c:pt>
                <c:pt idx="42">
                  <c:v>47.252747252747248</c:v>
                </c:pt>
                <c:pt idx="43">
                  <c:v>48.35164835164835</c:v>
                </c:pt>
                <c:pt idx="44">
                  <c:v>49.450549450549453</c:v>
                </c:pt>
                <c:pt idx="45">
                  <c:v>50.549450549450547</c:v>
                </c:pt>
                <c:pt idx="46">
                  <c:v>51.648351648351657</c:v>
                </c:pt>
                <c:pt idx="47">
                  <c:v>52.747252747252752</c:v>
                </c:pt>
                <c:pt idx="48">
                  <c:v>53.846153846153847</c:v>
                </c:pt>
                <c:pt idx="49">
                  <c:v>54.945054945054949</c:v>
                </c:pt>
                <c:pt idx="50">
                  <c:v>56.043956043956044</c:v>
                </c:pt>
                <c:pt idx="51">
                  <c:v>57.142857142857139</c:v>
                </c:pt>
                <c:pt idx="52">
                  <c:v>58.241758241758248</c:v>
                </c:pt>
                <c:pt idx="53">
                  <c:v>59.340659340659343</c:v>
                </c:pt>
                <c:pt idx="54">
                  <c:v>60.439560439560438</c:v>
                </c:pt>
                <c:pt idx="55">
                  <c:v>61.53846153846154</c:v>
                </c:pt>
                <c:pt idx="56">
                  <c:v>62.637362637362635</c:v>
                </c:pt>
                <c:pt idx="57">
                  <c:v>63.73626373626373</c:v>
                </c:pt>
                <c:pt idx="58">
                  <c:v>64.835164835164832</c:v>
                </c:pt>
                <c:pt idx="59">
                  <c:v>65.934065934065927</c:v>
                </c:pt>
                <c:pt idx="60">
                  <c:v>67.032967032967022</c:v>
                </c:pt>
                <c:pt idx="61">
                  <c:v>68.131868131868131</c:v>
                </c:pt>
                <c:pt idx="62">
                  <c:v>69.230769230769226</c:v>
                </c:pt>
                <c:pt idx="63">
                  <c:v>70.329670329670336</c:v>
                </c:pt>
                <c:pt idx="64">
                  <c:v>71.428571428571431</c:v>
                </c:pt>
                <c:pt idx="65">
                  <c:v>72.527472527472526</c:v>
                </c:pt>
                <c:pt idx="66">
                  <c:v>73.626373626373635</c:v>
                </c:pt>
                <c:pt idx="67">
                  <c:v>74.72527472527473</c:v>
                </c:pt>
                <c:pt idx="68">
                  <c:v>75.824175824175825</c:v>
                </c:pt>
                <c:pt idx="69">
                  <c:v>76.923076923076934</c:v>
                </c:pt>
                <c:pt idx="70">
                  <c:v>78.021978021978029</c:v>
                </c:pt>
                <c:pt idx="71">
                  <c:v>79.120879120879124</c:v>
                </c:pt>
                <c:pt idx="72">
                  <c:v>80.219780219780219</c:v>
                </c:pt>
                <c:pt idx="73">
                  <c:v>81.318681318681314</c:v>
                </c:pt>
                <c:pt idx="74">
                  <c:v>82.417582417582409</c:v>
                </c:pt>
                <c:pt idx="75">
                  <c:v>83.516483516483518</c:v>
                </c:pt>
                <c:pt idx="76">
                  <c:v>84.615384615384613</c:v>
                </c:pt>
                <c:pt idx="77">
                  <c:v>85.714285714285708</c:v>
                </c:pt>
                <c:pt idx="78">
                  <c:v>86.813186813186817</c:v>
                </c:pt>
                <c:pt idx="79">
                  <c:v>87.912087912087912</c:v>
                </c:pt>
                <c:pt idx="80">
                  <c:v>89.010989010989007</c:v>
                </c:pt>
                <c:pt idx="81">
                  <c:v>90.109890109890117</c:v>
                </c:pt>
                <c:pt idx="82">
                  <c:v>91.208791208791212</c:v>
                </c:pt>
                <c:pt idx="83">
                  <c:v>92.307692307692307</c:v>
                </c:pt>
                <c:pt idx="84">
                  <c:v>93.406593406593402</c:v>
                </c:pt>
                <c:pt idx="85">
                  <c:v>94.505494505494497</c:v>
                </c:pt>
                <c:pt idx="86">
                  <c:v>95.604395604395606</c:v>
                </c:pt>
                <c:pt idx="87">
                  <c:v>96.703296703296701</c:v>
                </c:pt>
                <c:pt idx="88">
                  <c:v>97.802197802197796</c:v>
                </c:pt>
                <c:pt idx="89">
                  <c:v>98.901098901098905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65-4905-A4D9-42E2DB4DD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772431"/>
        <c:axId val="1909768591"/>
      </c:scatterChart>
      <c:valAx>
        <c:axId val="190977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Residual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9768591"/>
        <c:crosses val="autoZero"/>
        <c:crossBetween val="midCat"/>
      </c:valAx>
      <c:valAx>
        <c:axId val="190976859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977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_xlchart.v1.5</cx:f>
      </cx:numDim>
    </cx:data>
    <cx:data id="1">
      <cx:strDim type="cat">
        <cx:f dir="row">_xlchart.v1.0</cx:f>
      </cx:strDim>
      <cx:numDim type="val">
        <cx:f dir="row">_xlchart.v1.13</cx:f>
      </cx:numDim>
    </cx:data>
    <cx:data id="2">
      <cx:strDim type="cat">
        <cx:f dir="row">_xlchart.v1.0</cx:f>
      </cx:strDim>
      <cx:numDim type="val">
        <cx:f dir="row">_xlchart.v1.22</cx:f>
      </cx:numDim>
    </cx:data>
    <cx:data id="3">
      <cx:strDim type="cat">
        <cx:f dir="row">_xlchart.v1.0</cx:f>
      </cx:strDim>
      <cx:numDim type="val">
        <cx:f dir="row">_xlchart.v1.1</cx:f>
      </cx:numDim>
    </cx:data>
    <cx:data id="4">
      <cx:strDim type="cat">
        <cx:f dir="row">_xlchart.v1.0</cx:f>
      </cx:strDim>
      <cx:numDim type="val">
        <cx:f dir="row">_xlchart.v1.14</cx:f>
      </cx:numDim>
    </cx:data>
    <cx:data id="5">
      <cx:strDim type="cat">
        <cx:f dir="row">_xlchart.v1.0</cx:f>
      </cx:strDim>
      <cx:numDim type="val">
        <cx:f dir="row">_xlchart.v1.18</cx:f>
      </cx:numDim>
    </cx:data>
    <cx:data id="6">
      <cx:strDim type="cat">
        <cx:f dir="row">_xlchart.v1.0</cx:f>
      </cx:strDim>
      <cx:numDim type="val">
        <cx:f dir="row">_xlchart.v1.4</cx:f>
      </cx:numDim>
    </cx:data>
    <cx:data id="7">
      <cx:strDim type="cat">
        <cx:f dir="row">_xlchart.v1.0</cx:f>
      </cx:strDim>
      <cx:numDim type="val">
        <cx:f dir="row">_xlchart.v1.12</cx:f>
      </cx:numDim>
    </cx:data>
    <cx:data id="8">
      <cx:strDim type="cat">
        <cx:f dir="row">_xlchart.v1.0</cx:f>
      </cx:strDim>
      <cx:numDim type="val">
        <cx:f dir="row">_xlchart.v1.21</cx:f>
      </cx:numDim>
    </cx:data>
    <cx:data id="9">
      <cx:numDim type="val">
        <cx:f dir="row">_xlchart.v1.6</cx:f>
      </cx:numDim>
    </cx:data>
    <cx:data id="10">
      <cx:numDim type="val">
        <cx:f dir="row">_xlchart.v1.15</cx:f>
      </cx:numDim>
    </cx:data>
    <cx:data id="11">
      <cx:numDim type="val">
        <cx:f dir="row">_xlchart.v1.23</cx:f>
      </cx:numDim>
    </cx:data>
    <cx:data id="12">
      <cx:numDim type="val">
        <cx:f dir="row">_xlchart.v1.7</cx:f>
      </cx:numDim>
    </cx:data>
    <cx:data id="13">
      <cx:numDim type="val">
        <cx:f dir="row">_xlchart.v1.16</cx:f>
      </cx:numDim>
    </cx:data>
    <cx:data id="14">
      <cx:numDim type="val">
        <cx:f dir="row">_xlchart.v1.24</cx:f>
      </cx:numDim>
    </cx:data>
    <cx:data id="15">
      <cx:numDim type="val">
        <cx:f dir="row">_xlchart.v1.8</cx:f>
      </cx:numDim>
    </cx:data>
    <cx:data id="16">
      <cx:numDim type="val">
        <cx:f dir="row">_xlchart.v1.17</cx:f>
      </cx:numDim>
    </cx:data>
    <cx:data id="17">
      <cx:numDim type="val">
        <cx:f dir="row">_xlchart.v1.25</cx:f>
      </cx:numDim>
    </cx:data>
    <cx:data id="18">
      <cx:numDim type="val">
        <cx:f dir="row">_xlchart.v1.1</cx:f>
      </cx:numDim>
    </cx:data>
    <cx:data id="19">
      <cx:numDim type="val">
        <cx:f dir="row">_xlchart.v1.9</cx:f>
      </cx:numDim>
    </cx:data>
    <cx:data id="20">
      <cx:numDim type="val">
        <cx:f dir="row">_xlchart.v1.18</cx:f>
      </cx:numDim>
    </cx:data>
    <cx:data id="21">
      <cx:numDim type="val">
        <cx:f dir="row">_xlchart.v1.2</cx:f>
      </cx:numDim>
    </cx:data>
    <cx:data id="22">
      <cx:numDim type="val">
        <cx:f dir="row">_xlchart.v1.10</cx:f>
      </cx:numDim>
    </cx:data>
    <cx:data id="23">
      <cx:numDim type="val">
        <cx:f dir="row">_xlchart.v1.19</cx:f>
      </cx:numDim>
    </cx:data>
    <cx:data id="24">
      <cx:numDim type="val">
        <cx:f dir="row">_xlchart.v1.3</cx:f>
      </cx:numDim>
    </cx:data>
    <cx:data id="25">
      <cx:numDim type="val">
        <cx:f dir="row">_xlchart.v1.11</cx:f>
      </cx:numDim>
    </cx:data>
    <cx:data id="26">
      <cx:numDim type="val">
        <cx:f dir="row">_xlchart.v1.20</cx:f>
      </cx:numDim>
    </cx:data>
    <cx:data id="27">
      <cx:numDim type="val">
        <cx:f dir="row">_xlchart.v1.4</cx:f>
      </cx:numDim>
    </cx:data>
    <cx:data id="28">
      <cx:numDim type="val">
        <cx:f dir="row">_xlchart.v1.12</cx:f>
      </cx:numDim>
    </cx:data>
    <cx:data id="29">
      <cx:numDim type="val">
        <cx:f dir="row">_xlchart.v1.21</cx:f>
      </cx:numDim>
    </cx:data>
  </cx:chartData>
  <cx:chart>
    <cx:plotArea>
      <cx:plotAreaRegion>
        <cx:series layoutId="boxWhisker" uniqueId="{BB15E2F6-D62E-4638-9CDD-DB22D7F8E0E8}" formatIdx="0">
          <cx:tx>
            <cx:txData>
              <cx:f/>
              <cx:v>Op 1 - Obj 1</cx:v>
            </cx:txData>
          </cx:tx>
          <cx:spPr>
            <a:solidFill>
              <a:schemeClr val="tx2">
                <a:lumMod val="10000"/>
                <a:lumOff val="90000"/>
              </a:schemeClr>
            </a:solidFill>
            <a:ln>
              <a:solidFill>
                <a:schemeClr val="tx2"/>
              </a:solidFill>
            </a:ln>
          </cx:spPr>
          <cx:dataId val="0"/>
          <cx:layoutPr>
            <cx:visibility meanLine="1" meanMarker="1" nonoutliers="1" outliers="1"/>
            <cx:statistics quartileMethod="inclusive"/>
          </cx:layoutPr>
        </cx:series>
        <cx:series layoutId="boxWhisker" uniqueId="{00000001-3044-4ED4-8AE7-80EF733C7D81}" formatIdx="1">
          <cx:tx>
            <cx:txData>
              <cx:f/>
              <cx:v>Op 2 - Obj 1</cx:v>
            </cx:txData>
          </cx:tx>
          <cx:spPr>
            <a:solidFill>
              <a:schemeClr val="accent2">
                <a:lumMod val="20000"/>
                <a:lumOff val="80000"/>
              </a:schemeClr>
            </a:solidFill>
            <a:ln>
              <a:solidFill>
                <a:srgbClr val="C00000"/>
              </a:solidFill>
            </a:ln>
          </cx:spPr>
          <cx:dataId val="1"/>
          <cx:layoutPr>
            <cx:visibility meanLine="1"/>
            <cx:statistics quartileMethod="inclusive"/>
          </cx:layoutPr>
        </cx:series>
        <cx:series layoutId="boxWhisker" uniqueId="{00000002-3044-4ED4-8AE7-80EF733C7D81}" formatIdx="2">
          <cx:tx>
            <cx:txData>
              <cx:f/>
              <cx:v>Op 3 - Obj 1</cx:v>
            </cx:txData>
          </cx:tx>
          <cx:spPr>
            <a:solidFill>
              <a:schemeClr val="accent3">
                <a:lumMod val="20000"/>
                <a:lumOff val="80000"/>
              </a:schemeClr>
            </a:solidFill>
            <a:ln>
              <a:solidFill>
                <a:schemeClr val="accent3"/>
              </a:solidFill>
            </a:ln>
          </cx:spPr>
          <cx:dataId val="2"/>
          <cx:layoutPr>
            <cx:visibility meanLine="1"/>
            <cx:statistics quartileMethod="inclusive"/>
          </cx:layoutPr>
        </cx:series>
        <cx:series layoutId="boxWhisker" uniqueId="{00000003-3044-4ED4-8AE7-80EF733C7D81}" formatIdx="3">
          <cx:tx>
            <cx:txData>
              <cx:f/>
              <cx:v>Op 1 - Obj 2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2"/>
              </a:solidFill>
            </a:ln>
          </cx:spPr>
          <cx:dataId val="3"/>
          <cx:layoutPr>
            <cx:visibility meanLine="1"/>
            <cx:statistics quartileMethod="inclusive"/>
          </cx:layoutPr>
        </cx:series>
        <cx:series layoutId="boxWhisker" uniqueId="{00000004-3044-4ED4-8AE7-80EF733C7D81}" formatIdx="4">
          <cx:tx>
            <cx:txData>
              <cx:f/>
              <cx:v>Op 2 - Obj 2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  <a:ln>
              <a:solidFill>
                <a:srgbClr val="C00000"/>
              </a:solidFill>
            </a:ln>
          </cx:spPr>
          <cx:dataId val="4"/>
          <cx:layoutPr>
            <cx:visibility meanLine="1"/>
            <cx:statistics quartileMethod="inclusive"/>
          </cx:layoutPr>
        </cx:series>
        <cx:series layoutId="boxWhisker" uniqueId="{00000005-3044-4ED4-8AE7-80EF733C7D81}" formatIdx="5">
          <cx:tx>
            <cx:txData>
              <cx:f/>
              <cx:v>Op 3 - Obj 2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3"/>
              </a:solidFill>
            </a:ln>
          </cx:spPr>
          <cx:dataId val="5"/>
          <cx:layoutPr>
            <cx:visibility meanLine="1"/>
            <cx:statistics quartileMethod="inclusive"/>
          </cx:layoutPr>
        </cx:series>
        <cx:series layoutId="boxWhisker" uniqueId="{00000006-3044-4ED4-8AE7-80EF733C7D81}" formatIdx="6">
          <cx:tx>
            <cx:txData>
              <cx:f/>
              <cx:v>Op 1 - Obj 3</cx:v>
            </cx:txData>
          </cx:tx>
          <cx:spPr>
            <a:solidFill>
              <a:schemeClr val="tx2">
                <a:lumMod val="25000"/>
                <a:lumOff val="75000"/>
              </a:schemeClr>
            </a:solidFill>
            <a:ln>
              <a:solidFill>
                <a:schemeClr val="tx2"/>
              </a:solidFill>
            </a:ln>
          </cx:spPr>
          <cx:dataId val="6"/>
          <cx:layoutPr>
            <cx:visibility meanLine="1"/>
            <cx:statistics quartileMethod="inclusive"/>
          </cx:layoutPr>
        </cx:series>
        <cx:series layoutId="boxWhisker" uniqueId="{00000007-3044-4ED4-8AE7-80EF733C7D81}" formatIdx="7">
          <cx:tx>
            <cx:txData>
              <cx:f/>
              <cx:v>Op 2 - Obj 3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  <a:ln>
              <a:solidFill>
                <a:srgbClr val="C00000"/>
              </a:solidFill>
            </a:ln>
          </cx:spPr>
          <cx:dataId val="7"/>
          <cx:layoutPr>
            <cx:visibility meanLine="1"/>
            <cx:statistics quartileMethod="inclusive"/>
          </cx:layoutPr>
        </cx:series>
        <cx:series layoutId="boxWhisker" uniqueId="{00000009-3044-4ED4-8AE7-80EF733C7D81}" formatIdx="8">
          <cx:tx>
            <cx:txData>
              <cx:f/>
              <cx:v>Op 3 - Obj 3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3"/>
              </a:solidFill>
            </a:ln>
          </cx:spPr>
          <cx:dataId val="8"/>
          <cx:layoutPr>
            <cx:visibility meanLine="1"/>
            <cx:statistics quartileMethod="inclusive"/>
          </cx:layoutPr>
        </cx:series>
        <cx:series layoutId="boxWhisker" uniqueId="{00000000-E925-42E9-BCA5-0A033EA9EDE6}" formatIdx="9">
          <cx:tx>
            <cx:txData>
              <cx:f/>
              <cx:v>Op 1 - Obj 4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2"/>
              </a:solidFill>
            </a:ln>
          </cx:spPr>
          <cx:dataId val="9"/>
          <cx:layoutPr>
            <cx:visibility meanLine="1"/>
            <cx:statistics quartileMethod="inclusive"/>
          </cx:layoutPr>
        </cx:series>
        <cx:series layoutId="boxWhisker" uniqueId="{00000001-E925-42E9-BCA5-0A033EA9EDE6}" formatIdx="10">
          <cx:tx>
            <cx:txData>
              <cx:f/>
              <cx:v>Op 2 - Obj 4</cx:v>
            </cx:txData>
          </cx:tx>
          <cx:spPr>
            <a:solidFill>
              <a:srgbClr val="F0A078"/>
            </a:solidFill>
          </cx:spPr>
          <cx:dataId val="10"/>
          <cx:layoutPr>
            <cx:visibility meanLine="1"/>
            <cx:statistics quartileMethod="inclusive"/>
          </cx:layoutPr>
        </cx:series>
        <cx:series layoutId="boxWhisker" uniqueId="{00000002-E925-42E9-BCA5-0A033EA9EDE6}" formatIdx="11">
          <cx:tx>
            <cx:txData>
              <cx:f/>
              <cx:v>Op 3 - Obj 4</cx:v>
            </cx:txData>
          </cx:tx>
          <cx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accent3"/>
              </a:solidFill>
            </a:ln>
          </cx:spPr>
          <cx:dataId val="11"/>
          <cx:layoutPr>
            <cx:visibility meanLine="1"/>
            <cx:statistics quartileMethod="inclusive"/>
          </cx:layoutPr>
        </cx:series>
        <cx:series layoutId="boxWhisker" uniqueId="{00000003-E925-42E9-BCA5-0A033EA9EDE6}" formatIdx="12">
          <cx:tx>
            <cx:txData>
              <cx:f/>
              <cx:v>Op 1 - Obj 5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2"/>
              </a:solidFill>
            </a:ln>
          </cx:spPr>
          <cx:dataId val="12"/>
          <cx:layoutPr>
            <cx:visibility meanLine="1"/>
            <cx:statistics quartileMethod="inclusive"/>
          </cx:layoutPr>
        </cx:series>
        <cx:series layoutId="boxWhisker" uniqueId="{00000004-E925-42E9-BCA5-0A033EA9EDE6}" formatIdx="13">
          <cx:tx>
            <cx:txData>
              <cx:f/>
              <cx:v>Op 2 - Obj 5</cx:v>
            </cx:txData>
          </cx:tx>
          <cx:spPr>
            <a:solidFill>
              <a:schemeClr val="accent2"/>
            </a:solidFill>
          </cx:spPr>
          <cx:dataId val="13"/>
          <cx:layoutPr>
            <cx:visibility meanLine="1"/>
            <cx:statistics quartileMethod="inclusive"/>
          </cx:layoutPr>
        </cx:series>
        <cx:series layoutId="boxWhisker" uniqueId="{00000005-E925-42E9-BCA5-0A033EA9EDE6}" formatIdx="14">
          <cx:tx>
            <cx:txData>
              <cx:f/>
              <cx:v>Op 3 - Obj 5</cx:v>
            </cx:txData>
          </cx:tx>
          <cx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accent3"/>
              </a:solidFill>
            </a:ln>
          </cx:spPr>
          <cx:dataId val="14"/>
          <cx:layoutPr>
            <cx:visibility meanLine="1"/>
            <cx:statistics quartileMethod="inclusive"/>
          </cx:layoutPr>
        </cx:series>
        <cx:series layoutId="boxWhisker" uniqueId="{00000006-E925-42E9-BCA5-0A033EA9EDE6}" formatIdx="15">
          <cx:tx>
            <cx:txData>
              <cx:f/>
              <cx:v>Op 1 - Obj 6</cx:v>
            </cx:txData>
          </cx:tx>
          <cx:spPr>
            <a:solidFill>
              <a:schemeClr val="tx2">
                <a:lumMod val="50000"/>
                <a:lumOff val="50000"/>
              </a:schemeClr>
            </a:solidFill>
            <a:ln>
              <a:solidFill>
                <a:schemeClr val="tx2"/>
              </a:solidFill>
            </a:ln>
          </cx:spPr>
          <cx:dataId val="15"/>
          <cx:layoutPr>
            <cx:visibility meanLine="1"/>
            <cx:statistics quartileMethod="inclusive"/>
          </cx:layoutPr>
        </cx:series>
        <cx:series layoutId="boxWhisker" uniqueId="{00000007-E925-42E9-BCA5-0A033EA9EDE6}" formatIdx="16">
          <cx:tx>
            <cx:txData>
              <cx:f/>
              <cx:v>Op 2 - Obj 6</cx:v>
            </cx:txData>
          </cx:tx>
          <cx:spPr>
            <a:solidFill>
              <a:schemeClr val="accent2">
                <a:lumMod val="75000"/>
              </a:schemeClr>
            </a:solidFill>
            <a:ln>
              <a:solidFill>
                <a:srgbClr val="C00000"/>
              </a:solidFill>
            </a:ln>
          </cx:spPr>
          <cx:dataId val="16"/>
          <cx:layoutPr>
            <cx:visibility meanLine="1"/>
            <cx:statistics quartileMethod="inclusive"/>
          </cx:layoutPr>
        </cx:series>
        <cx:series layoutId="boxWhisker" uniqueId="{00000008-E925-42E9-BCA5-0A033EA9EDE6}" formatIdx="17">
          <cx:tx>
            <cx:txData>
              <cx:f/>
              <cx:v>Op 3 - Obj 6</cx:v>
            </cx:txData>
          </cx:tx>
          <cx:spPr>
            <a:solidFill>
              <a:srgbClr val="92D050"/>
            </a:solidFill>
            <a:ln>
              <a:solidFill>
                <a:schemeClr val="accent3"/>
              </a:solidFill>
            </a:ln>
          </cx:spPr>
          <cx:dataId val="17"/>
          <cx:layoutPr>
            <cx:visibility meanLine="1"/>
            <cx:statistics quartileMethod="inclusive"/>
          </cx:layoutPr>
        </cx:series>
        <cx:series layoutId="boxWhisker" uniqueId="{00000009-E925-42E9-BCA5-0A033EA9EDE6}" formatIdx="18">
          <cx:tx>
            <cx:txData>
              <cx:f/>
              <cx:v>Op 1 - Obj 7</cx:v>
            </cx:txData>
          </cx:tx>
          <cx:spPr>
            <a:solidFill>
              <a:schemeClr val="accent4">
                <a:lumMod val="75000"/>
              </a:schemeClr>
            </a:solidFill>
            <a:ln>
              <a:solidFill>
                <a:schemeClr val="tx2"/>
              </a:solidFill>
            </a:ln>
          </cx:spPr>
          <cx:dataId val="18"/>
          <cx:layoutPr>
            <cx:visibility meanLine="1"/>
            <cx:statistics quartileMethod="inclusive"/>
          </cx:layoutPr>
        </cx:series>
        <cx:series layoutId="boxWhisker" uniqueId="{0000000A-E925-42E9-BCA5-0A033EA9EDE6}" formatIdx="19">
          <cx:tx>
            <cx:txData>
              <cx:f/>
              <cx:v>Op 2 - Obj 7</cx:v>
            </cx:txData>
          </cx:tx>
          <cx:spPr>
            <a:solidFill>
              <a:schemeClr val="accent2">
                <a:lumMod val="50000"/>
              </a:schemeClr>
            </a:solidFill>
            <a:ln>
              <a:solidFill>
                <a:srgbClr val="C00000"/>
              </a:solidFill>
            </a:ln>
          </cx:spPr>
          <cx:dataId val="19"/>
          <cx:layoutPr>
            <cx:visibility meanLine="1"/>
            <cx:statistics quartileMethod="inclusive"/>
          </cx:layoutPr>
        </cx:series>
        <cx:series layoutId="boxWhisker" uniqueId="{0000000B-E925-42E9-BCA5-0A033EA9EDE6}" formatIdx="20">
          <cx:tx>
            <cx:txData>
              <cx:f/>
              <cx:v>Op 3 - Obj 7</cx:v>
            </cx:txData>
          </cx:tx>
          <cx:spPr>
            <a:solidFill>
              <a:srgbClr val="00B050"/>
            </a:solidFill>
            <a:ln>
              <a:solidFill>
                <a:schemeClr val="accent3"/>
              </a:solidFill>
            </a:ln>
          </cx:spPr>
          <cx:dataId val="20"/>
          <cx:layoutPr>
            <cx:visibility meanLine="1"/>
            <cx:statistics quartileMethod="inclusive"/>
          </cx:layoutPr>
        </cx:series>
        <cx:series layoutId="boxWhisker" uniqueId="{0000000C-E925-42E9-BCA5-0A033EA9EDE6}" formatIdx="21">
          <cx:tx>
            <cx:txData>
              <cx:f/>
              <cx:v>Op 1 - Obj 8</cx:v>
            </cx:txData>
          </cx:tx>
          <cx:spPr>
            <a:solidFill>
              <a:schemeClr val="tx2">
                <a:lumMod val="75000"/>
                <a:lumOff val="25000"/>
              </a:schemeClr>
            </a:solidFill>
            <a:ln>
              <a:solidFill>
                <a:schemeClr val="tx2"/>
              </a:solidFill>
            </a:ln>
          </cx:spPr>
          <cx:dataId val="21"/>
          <cx:layoutPr>
            <cx:visibility meanLine="1"/>
            <cx:statistics quartileMethod="inclusive"/>
          </cx:layoutPr>
        </cx:series>
        <cx:series layoutId="boxWhisker" uniqueId="{0000000D-E925-42E9-BCA5-0A033EA9EDE6}" formatIdx="22">
          <cx:tx>
            <cx:txData>
              <cx:f/>
              <cx:v>Op 2 - Obj 8</cx:v>
            </cx:txData>
          </cx:tx>
          <cx:spPr>
            <a:solidFill>
              <a:srgbClr val="B84B14"/>
            </a:solidFill>
          </cx:spPr>
          <cx:dataId val="22"/>
          <cx:layoutPr>
            <cx:visibility meanLine="1"/>
            <cx:statistics quartileMethod="inclusive"/>
          </cx:layoutPr>
        </cx:series>
        <cx:series layoutId="boxWhisker" uniqueId="{0000000E-E925-42E9-BCA5-0A033EA9EDE6}" formatIdx="23">
          <cx:tx>
            <cx:txData>
              <cx:f/>
              <cx:v>Op 3 - Obj 8</cx:v>
            </cx:txData>
          </cx:tx>
          <cx:spPr>
            <a:solidFill>
              <a:schemeClr val="accent6"/>
            </a:solidFill>
            <a:ln>
              <a:solidFill>
                <a:schemeClr val="accent3"/>
              </a:solidFill>
            </a:ln>
          </cx:spPr>
          <cx:dataId val="23"/>
          <cx:layoutPr>
            <cx:visibility meanLine="1"/>
            <cx:statistics quartileMethod="inclusive"/>
          </cx:layoutPr>
        </cx:series>
        <cx:series layoutId="boxWhisker" uniqueId="{0000000F-E925-42E9-BCA5-0A033EA9EDE6}" formatIdx="24">
          <cx:tx>
            <cx:txData>
              <cx:f/>
              <cx:v>Op 1 - Obj 9</cx:v>
            </cx:txData>
          </cx:tx>
          <cx:spPr>
            <a:solidFill>
              <a:schemeClr val="accent4">
                <a:lumMod val="50000"/>
              </a:schemeClr>
            </a:solidFill>
            <a:ln>
              <a:solidFill>
                <a:schemeClr val="tx2"/>
              </a:solidFill>
            </a:ln>
          </cx:spPr>
          <cx:dataId val="24"/>
          <cx:layoutPr>
            <cx:visibility meanLine="1"/>
            <cx:statistics quartileMethod="inclusive"/>
          </cx:layoutPr>
        </cx:series>
        <cx:series layoutId="boxWhisker" uniqueId="{00000011-E925-42E9-BCA5-0A033EA9EDE6}">
          <cx:tx>
            <cx:txData>
              <cx:f/>
              <cx:v>Op 2 - Obj 9</cx:v>
            </cx:txData>
          </cx:tx>
          <cx:spPr>
            <a:solidFill>
              <a:srgbClr val="FF0000"/>
            </a:solidFill>
            <a:ln>
              <a:solidFill>
                <a:srgbClr val="C00000"/>
              </a:solidFill>
            </a:ln>
          </cx:spPr>
          <cx:dataId val="25"/>
          <cx:layoutPr>
            <cx:visibility meanLine="1"/>
            <cx:statistics quartileMethod="inclusive"/>
          </cx:layoutPr>
        </cx:series>
        <cx:series layoutId="boxWhisker" uniqueId="{00000012-E925-42E9-BCA5-0A033EA9EDE6}">
          <cx:tx>
            <cx:txData>
              <cx:f/>
              <cx:v>Op 3 - Obj 9</cx:v>
            </cx:txData>
          </cx:tx>
          <cx:spPr>
            <a:solidFill>
              <a:schemeClr val="accent6">
                <a:lumMod val="75000"/>
              </a:schemeClr>
            </a:solidFill>
            <a:ln>
              <a:solidFill>
                <a:schemeClr val="accent3"/>
              </a:solidFill>
            </a:ln>
          </cx:spPr>
          <cx:dataId val="26"/>
          <cx:layoutPr>
            <cx:visibility meanLine="1"/>
            <cx:statistics quartileMethod="inclusive"/>
          </cx:layoutPr>
        </cx:series>
        <cx:series layoutId="boxWhisker" uniqueId="{00000013-E925-42E9-BCA5-0A033EA9EDE6}">
          <cx:tx>
            <cx:txData>
              <cx:f/>
              <cx:v>Op 1 - Obj 10</cx:v>
            </cx:txData>
          </cx:tx>
          <cx:spPr>
            <a:solidFill>
              <a:schemeClr val="tx2">
                <a:lumMod val="90000"/>
                <a:lumOff val="10000"/>
              </a:schemeClr>
            </a:solidFill>
            <a:ln>
              <a:solidFill>
                <a:schemeClr val="tx2"/>
              </a:solidFill>
            </a:ln>
          </cx:spPr>
          <cx:dataId val="27"/>
          <cx:layoutPr>
            <cx:visibility meanLine="1"/>
            <cx:statistics quartileMethod="inclusive"/>
          </cx:layoutPr>
        </cx:series>
        <cx:series layoutId="boxWhisker" uniqueId="{00000014-E925-42E9-BCA5-0A033EA9EDE6}">
          <cx:tx>
            <cx:txData>
              <cx:f/>
              <cx:v>Op 2 - Obj 10</cx:v>
            </cx:txData>
          </cx:tx>
          <cx:spPr>
            <a:solidFill>
              <a:srgbClr val="C00000"/>
            </a:solidFill>
            <a:ln>
              <a:solidFill>
                <a:srgbClr val="6C0000"/>
              </a:solidFill>
            </a:ln>
          </cx:spPr>
          <cx:dataId val="28"/>
          <cx:layoutPr>
            <cx:visibility meanLine="1"/>
            <cx:statistics quartileMethod="inclusive"/>
          </cx:layoutPr>
        </cx:series>
        <cx:series layoutId="boxWhisker" uniqueId="{00000015-E925-42E9-BCA5-0A033EA9EDE6}">
          <cx:tx>
            <cx:txData>
              <cx:f/>
              <cx:v>Op 3 - Obj 10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chemeClr val="accent3"/>
              </a:solidFill>
            </a:ln>
          </cx:spPr>
          <cx:dataId val="29"/>
          <cx:layoutPr>
            <cx:visibility meanLine="1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56.5" min="55.10000000000000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Resistance [</a:t>
                </a:r>
                <a:r>
                  <a:rPr lang="el-GR" sz="9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Ω</a:t>
                </a:r>
                <a:r>
                  <a:rPr lang="fr-FR" sz="900" b="0" i="0" u="none" strike="noStrike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]</a:t>
                </a:r>
                <a:endParaRPr lang="en-US" sz="900" b="0" i="0" u="none" strike="noStrike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majorGridlines/>
        <cx:majorTickMarks type="out"/>
        <cx:tickLabels/>
      </cx:axis>
    </cx:plotArea>
    <cx:legend pos="t" align="ctr" overlay="0">
      <cx:spPr>
        <a:ln>
          <a:solidFill>
            <a:schemeClr val="bg1"/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  <cx:spPr>
    <a:ln>
      <a:solidFill>
        <a:schemeClr val="bg1">
          <a:alpha val="97000"/>
        </a:schemeClr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</cx:chartData>
  <cx:chart>
    <cx:plotArea>
      <cx:plotAreaRegion>
        <cx:series layoutId="clusteredColumn" uniqueId="{759739F4-B460-4E0D-A65B-92EECB4C21C6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Residual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110004020202020204"/>
                </a:rPr>
                <a:t>Residual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649941</xdr:colOff>
      <xdr:row>16</xdr:row>
      <xdr:rowOff>5485</xdr:rowOff>
    </xdr:from>
    <xdr:to>
      <xdr:col>9</xdr:col>
      <xdr:colOff>303072</xdr:colOff>
      <xdr:row>41</xdr:row>
      <xdr:rowOff>149352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0F8C195-79A2-A630-7438-FAA050E5B6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5266" y="2970935"/>
              <a:ext cx="6568281" cy="46841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12</xdr:col>
      <xdr:colOff>7128</xdr:colOff>
      <xdr:row>19</xdr:row>
      <xdr:rowOff>111673</xdr:rowOff>
    </xdr:from>
    <xdr:to>
      <xdr:col>17</xdr:col>
      <xdr:colOff>177581</xdr:colOff>
      <xdr:row>38</xdr:row>
      <xdr:rowOff>3175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B000BFF-FE0C-957E-154F-A5A8A804A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231793</xdr:colOff>
      <xdr:row>19</xdr:row>
      <xdr:rowOff>18409</xdr:rowOff>
    </xdr:from>
    <xdr:to>
      <xdr:col>25</xdr:col>
      <xdr:colOff>301272</xdr:colOff>
      <xdr:row>37</xdr:row>
      <xdr:rowOff>53359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316EA6C-BDEA-44F6-9F7D-20A669BD6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54829</xdr:colOff>
      <xdr:row>24</xdr:row>
      <xdr:rowOff>9950</xdr:rowOff>
    </xdr:from>
    <xdr:to>
      <xdr:col>11</xdr:col>
      <xdr:colOff>54829</xdr:colOff>
      <xdr:row>42</xdr:row>
      <xdr:rowOff>8282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0E53507-00C8-E637-7F71-3B30E6863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754530</xdr:colOff>
      <xdr:row>0</xdr:row>
      <xdr:rowOff>136101</xdr:rowOff>
    </xdr:from>
    <xdr:to>
      <xdr:col>20</xdr:col>
      <xdr:colOff>751134</xdr:colOff>
      <xdr:row>15</xdr:row>
      <xdr:rowOff>45232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5F380744-4434-8241-295F-CEF261E108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33730" y="136101"/>
              <a:ext cx="4574954" cy="26555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14</xdr:col>
      <xdr:colOff>750455</xdr:colOff>
      <xdr:row>15</xdr:row>
      <xdr:rowOff>169719</xdr:rowOff>
    </xdr:from>
    <xdr:to>
      <xdr:col>20</xdr:col>
      <xdr:colOff>750455</xdr:colOff>
      <xdr:row>30</xdr:row>
      <xdr:rowOff>142009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6B55621-C814-EC55-26EE-076EABCD8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7378-07DE-4994-BC37-47D49F316025}">
  <dimension ref="A1:J12"/>
  <sheetViews>
    <sheetView zoomScale="85" zoomScaleNormal="85" workbookViewId="0">
      <selection activeCell="F36" sqref="F36"/>
    </sheetView>
  </sheetViews>
  <sheetFormatPr baseColWidth="10" defaultRowHeight="14.5" x14ac:dyDescent="0.35"/>
  <cols>
    <col min="1" max="1" width="17.81640625" bestFit="1" customWidth="1"/>
  </cols>
  <sheetData>
    <row r="1" spans="1:10" ht="15" customHeight="1" x14ac:dyDescent="0.35">
      <c r="A1" s="185" t="s">
        <v>2</v>
      </c>
      <c r="B1" s="187" t="s">
        <v>4</v>
      </c>
      <c r="C1" s="188"/>
      <c r="D1" s="189"/>
      <c r="E1" s="187" t="s">
        <v>5</v>
      </c>
      <c r="F1" s="188"/>
      <c r="G1" s="189"/>
      <c r="H1" s="187" t="s">
        <v>6</v>
      </c>
      <c r="I1" s="188"/>
      <c r="J1" s="189"/>
    </row>
    <row r="2" spans="1:10" x14ac:dyDescent="0.35">
      <c r="A2" s="186"/>
      <c r="B2" s="83" t="s">
        <v>0</v>
      </c>
      <c r="C2" s="82" t="s">
        <v>1</v>
      </c>
      <c r="D2" s="84" t="s">
        <v>3</v>
      </c>
      <c r="E2" s="83" t="s">
        <v>0</v>
      </c>
      <c r="F2" s="82" t="s">
        <v>1</v>
      </c>
      <c r="G2" s="84" t="s">
        <v>3</v>
      </c>
      <c r="H2" s="83" t="s">
        <v>0</v>
      </c>
      <c r="I2" s="82" t="s">
        <v>1</v>
      </c>
      <c r="J2" s="84" t="s">
        <v>3</v>
      </c>
    </row>
    <row r="3" spans="1:10" x14ac:dyDescent="0.35">
      <c r="A3" s="3">
        <v>1</v>
      </c>
      <c r="B3" s="76">
        <v>55.23</v>
      </c>
      <c r="C3" s="77">
        <v>55.2</v>
      </c>
      <c r="D3" s="78">
        <v>55.27</v>
      </c>
      <c r="E3" s="76">
        <v>55.28</v>
      </c>
      <c r="F3" s="77">
        <v>55.3</v>
      </c>
      <c r="G3" s="80">
        <v>55.34</v>
      </c>
      <c r="H3" s="76">
        <v>55.31</v>
      </c>
      <c r="I3" s="77">
        <v>55.33</v>
      </c>
      <c r="J3" s="78">
        <v>55.29</v>
      </c>
    </row>
    <row r="4" spans="1:10" x14ac:dyDescent="0.35">
      <c r="A4" s="4">
        <v>2</v>
      </c>
      <c r="B4" s="85">
        <v>55.81</v>
      </c>
      <c r="C4" s="86">
        <v>55.79</v>
      </c>
      <c r="D4" s="87">
        <v>55.8</v>
      </c>
      <c r="E4" s="85">
        <v>55.83</v>
      </c>
      <c r="F4" s="86">
        <v>55.88</v>
      </c>
      <c r="G4" s="37">
        <v>55.82</v>
      </c>
      <c r="H4" s="85">
        <v>55.77</v>
      </c>
      <c r="I4" s="86">
        <v>55.86</v>
      </c>
      <c r="J4" s="87">
        <v>55.79</v>
      </c>
    </row>
    <row r="5" spans="1:10" x14ac:dyDescent="0.35">
      <c r="A5" s="3">
        <v>3</v>
      </c>
      <c r="B5" s="76">
        <v>55.78</v>
      </c>
      <c r="C5" s="77">
        <v>55.7</v>
      </c>
      <c r="D5" s="78">
        <v>55.74</v>
      </c>
      <c r="E5" s="76">
        <v>55.67</v>
      </c>
      <c r="F5" s="77">
        <v>55.72</v>
      </c>
      <c r="G5" s="80">
        <v>55.71</v>
      </c>
      <c r="H5" s="76">
        <v>55.72</v>
      </c>
      <c r="I5" s="77">
        <v>55.78</v>
      </c>
      <c r="J5" s="78">
        <v>55.72</v>
      </c>
    </row>
    <row r="6" spans="1:10" x14ac:dyDescent="0.35">
      <c r="A6" s="4">
        <v>4</v>
      </c>
      <c r="B6" s="85">
        <v>55.55</v>
      </c>
      <c r="C6" s="86">
        <v>55.49</v>
      </c>
      <c r="D6" s="87">
        <v>55.42</v>
      </c>
      <c r="E6" s="85">
        <v>55.47</v>
      </c>
      <c r="F6" s="86">
        <v>55.5</v>
      </c>
      <c r="G6" s="37">
        <v>55.55</v>
      </c>
      <c r="H6" s="85">
        <v>55.43</v>
      </c>
      <c r="I6" s="86">
        <v>55.42</v>
      </c>
      <c r="J6" s="87">
        <v>55.53</v>
      </c>
    </row>
    <row r="7" spans="1:10" x14ac:dyDescent="0.35">
      <c r="A7" s="3">
        <v>5</v>
      </c>
      <c r="B7" s="76">
        <v>56.23</v>
      </c>
      <c r="C7" s="77">
        <v>56.17</v>
      </c>
      <c r="D7" s="78">
        <v>56.23</v>
      </c>
      <c r="E7" s="76">
        <v>56.18</v>
      </c>
      <c r="F7" s="77">
        <v>56.25</v>
      </c>
      <c r="G7" s="80">
        <v>56.27</v>
      </c>
      <c r="H7" s="76">
        <v>56.19</v>
      </c>
      <c r="I7" s="77">
        <v>56.17</v>
      </c>
      <c r="J7" s="78">
        <v>56.26</v>
      </c>
    </row>
    <row r="8" spans="1:10" x14ac:dyDescent="0.35">
      <c r="A8" s="4">
        <v>6</v>
      </c>
      <c r="B8" s="85">
        <v>56.48</v>
      </c>
      <c r="C8" s="86">
        <v>56.35</v>
      </c>
      <c r="D8" s="87">
        <v>56.39</v>
      </c>
      <c r="E8" s="85">
        <v>56.35</v>
      </c>
      <c r="F8" s="86">
        <v>56.34</v>
      </c>
      <c r="G8" s="37">
        <v>56.28</v>
      </c>
      <c r="H8" s="85">
        <v>56.26</v>
      </c>
      <c r="I8" s="86">
        <v>56.35</v>
      </c>
      <c r="J8" s="87">
        <v>56.35</v>
      </c>
    </row>
    <row r="9" spans="1:10" x14ac:dyDescent="0.35">
      <c r="A9" s="79">
        <v>7</v>
      </c>
      <c r="B9" s="76">
        <v>56.06</v>
      </c>
      <c r="C9" s="77">
        <v>56.07</v>
      </c>
      <c r="D9" s="78">
        <v>55.94</v>
      </c>
      <c r="E9" s="76">
        <v>56.07</v>
      </c>
      <c r="F9" s="77">
        <v>56.14</v>
      </c>
      <c r="G9" s="80">
        <v>56.07</v>
      </c>
      <c r="H9" s="76">
        <v>56.07</v>
      </c>
      <c r="I9" s="77">
        <v>56.05</v>
      </c>
      <c r="J9" s="78">
        <v>56.01</v>
      </c>
    </row>
    <row r="10" spans="1:10" x14ac:dyDescent="0.35">
      <c r="A10" s="4">
        <v>8</v>
      </c>
      <c r="B10" s="85">
        <v>56.19</v>
      </c>
      <c r="C10" s="86">
        <v>56.16</v>
      </c>
      <c r="D10" s="87">
        <v>56.11</v>
      </c>
      <c r="E10" s="85">
        <v>56.07</v>
      </c>
      <c r="F10" s="86">
        <v>56.15</v>
      </c>
      <c r="G10" s="37">
        <v>56.16</v>
      </c>
      <c r="H10" s="85">
        <v>56.2</v>
      </c>
      <c r="I10" s="86">
        <v>56.14</v>
      </c>
      <c r="J10" s="87">
        <v>56.12</v>
      </c>
    </row>
    <row r="11" spans="1:10" x14ac:dyDescent="0.35">
      <c r="A11" s="79">
        <v>9</v>
      </c>
      <c r="B11" s="76">
        <v>55.91</v>
      </c>
      <c r="C11" s="77">
        <v>55.87</v>
      </c>
      <c r="D11" s="78">
        <v>55.91</v>
      </c>
      <c r="E11" s="95">
        <v>55.9</v>
      </c>
      <c r="F11" s="96">
        <v>55.89</v>
      </c>
      <c r="G11" s="81">
        <v>55.84</v>
      </c>
      <c r="H11" s="95">
        <v>55.82</v>
      </c>
      <c r="I11" s="96">
        <v>55.84</v>
      </c>
      <c r="J11" s="97">
        <v>55.75</v>
      </c>
    </row>
    <row r="12" spans="1:10" ht="15" thickBot="1" x14ac:dyDescent="0.4">
      <c r="A12" s="75">
        <v>10</v>
      </c>
      <c r="B12" s="88">
        <v>55.62</v>
      </c>
      <c r="C12" s="89">
        <v>55.65</v>
      </c>
      <c r="D12" s="90">
        <v>55.7</v>
      </c>
      <c r="E12" s="88">
        <v>55.68</v>
      </c>
      <c r="F12" s="89">
        <v>55.74</v>
      </c>
      <c r="G12" s="94">
        <v>55.68</v>
      </c>
      <c r="H12" s="88">
        <v>55.73</v>
      </c>
      <c r="I12" s="89">
        <v>55.68</v>
      </c>
      <c r="J12" s="90">
        <v>55.73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4AC6-3308-4554-8820-654B6F144D08}">
  <dimension ref="A1:AA31"/>
  <sheetViews>
    <sheetView topLeftCell="M15" zoomScale="145" zoomScaleNormal="145" workbookViewId="0">
      <selection activeCell="Q43" sqref="Q43"/>
    </sheetView>
  </sheetViews>
  <sheetFormatPr baseColWidth="10" defaultColWidth="11.453125" defaultRowHeight="14.5" x14ac:dyDescent="0.35"/>
  <cols>
    <col min="1" max="1" width="10" style="39" customWidth="1"/>
    <col min="2" max="2" width="18.81640625" style="39" bestFit="1" customWidth="1"/>
    <col min="3" max="18" width="11.453125" style="39"/>
    <col min="19" max="19" width="6.26953125" style="39" customWidth="1"/>
    <col min="20" max="20" width="6.54296875" style="39" customWidth="1"/>
    <col min="21" max="21" width="6" style="39" customWidth="1"/>
    <col min="22" max="25" width="11.453125" style="39"/>
    <col min="26" max="26" width="13.26953125" style="39" bestFit="1" customWidth="1"/>
    <col min="27" max="16384" width="11.453125" style="39"/>
  </cols>
  <sheetData>
    <row r="1" spans="1:27" ht="15" thickBot="1" x14ac:dyDescent="0.4"/>
    <row r="2" spans="1:27" ht="15" thickBot="1" x14ac:dyDescent="0.4">
      <c r="B2" s="185" t="s">
        <v>2</v>
      </c>
      <c r="C2" s="187" t="s">
        <v>4</v>
      </c>
      <c r="D2" s="188"/>
      <c r="E2" s="189"/>
      <c r="F2" s="187" t="s">
        <v>5</v>
      </c>
      <c r="G2" s="188"/>
      <c r="H2" s="189"/>
      <c r="I2" s="187" t="s">
        <v>6</v>
      </c>
      <c r="J2" s="188"/>
      <c r="K2" s="189"/>
      <c r="O2" s="192" t="s">
        <v>67</v>
      </c>
      <c r="P2" s="193"/>
      <c r="Q2" s="194"/>
      <c r="R2" s="17"/>
      <c r="S2" s="190" t="s">
        <v>70</v>
      </c>
      <c r="T2" s="191"/>
      <c r="V2" s="192" t="s">
        <v>7</v>
      </c>
      <c r="W2" s="193"/>
      <c r="X2" s="194"/>
      <c r="Z2" s="41" t="s">
        <v>70</v>
      </c>
    </row>
    <row r="3" spans="1:27" ht="15" thickBot="1" x14ac:dyDescent="0.4">
      <c r="B3" s="186"/>
      <c r="C3" s="83" t="s">
        <v>0</v>
      </c>
      <c r="D3" s="82" t="s">
        <v>1</v>
      </c>
      <c r="E3" s="84" t="s">
        <v>3</v>
      </c>
      <c r="F3" s="83" t="s">
        <v>0</v>
      </c>
      <c r="G3" s="82" t="s">
        <v>1</v>
      </c>
      <c r="H3" s="84" t="s">
        <v>3</v>
      </c>
      <c r="I3" s="83" t="s">
        <v>0</v>
      </c>
      <c r="J3" s="82" t="s">
        <v>1</v>
      </c>
      <c r="K3" s="84" t="s">
        <v>3</v>
      </c>
      <c r="M3" s="36" t="s">
        <v>7</v>
      </c>
      <c r="O3" s="42" t="s">
        <v>4</v>
      </c>
      <c r="P3" s="43" t="s">
        <v>5</v>
      </c>
      <c r="Q3" s="44" t="s">
        <v>6</v>
      </c>
      <c r="S3" s="42" t="s">
        <v>11</v>
      </c>
      <c r="T3" s="45" t="s">
        <v>12</v>
      </c>
      <c r="V3" s="42" t="s">
        <v>4</v>
      </c>
      <c r="W3" s="43" t="s">
        <v>5</v>
      </c>
      <c r="X3" s="44" t="s">
        <v>6</v>
      </c>
      <c r="Z3" s="38" t="s">
        <v>15</v>
      </c>
    </row>
    <row r="4" spans="1:27" ht="15" thickBot="1" x14ac:dyDescent="0.4">
      <c r="B4" s="3">
        <v>1</v>
      </c>
      <c r="C4" s="76">
        <v>55.23</v>
      </c>
      <c r="D4" s="77">
        <v>55.3</v>
      </c>
      <c r="E4" s="78">
        <v>55.27</v>
      </c>
      <c r="F4" s="76">
        <v>55.28</v>
      </c>
      <c r="G4" s="77">
        <v>55.3</v>
      </c>
      <c r="H4" s="80">
        <v>55.28</v>
      </c>
      <c r="I4" s="76">
        <v>55.31</v>
      </c>
      <c r="J4" s="77">
        <v>55.33</v>
      </c>
      <c r="K4" s="78">
        <v>55.29</v>
      </c>
      <c r="M4" s="46">
        <f>AVERAGE(C4:K4)</f>
        <v>55.287777777777777</v>
      </c>
      <c r="O4" s="49">
        <f>MAX(C4:E4)-MIN(C4:E4)</f>
        <v>7.0000000000000284E-2</v>
      </c>
      <c r="P4" s="50">
        <f>MAX(F4:H4)-MIN(F4:H4)</f>
        <v>1.9999999999996021E-2</v>
      </c>
      <c r="Q4" s="51">
        <f>MAX(I4:K4)-MIN(I4:K4)</f>
        <v>3.9999999999999147E-2</v>
      </c>
      <c r="S4" s="47">
        <v>0.223</v>
      </c>
      <c r="T4" s="48">
        <v>1.7769999999999999</v>
      </c>
      <c r="V4" s="49">
        <f>AVERAGE(C4:E4)</f>
        <v>55.266666666666673</v>
      </c>
      <c r="W4" s="50">
        <f>AVERAGE(F4:H4)</f>
        <v>55.286666666666669</v>
      </c>
      <c r="X4" s="51">
        <f>AVERAGE(I4:K4)</f>
        <v>55.31</v>
      </c>
      <c r="Z4" s="52">
        <v>1.954</v>
      </c>
    </row>
    <row r="5" spans="1:27" x14ac:dyDescent="0.35">
      <c r="B5" s="4">
        <v>2</v>
      </c>
      <c r="C5" s="85">
        <v>55.81</v>
      </c>
      <c r="D5" s="86">
        <v>55.79</v>
      </c>
      <c r="E5" s="87">
        <v>55.8</v>
      </c>
      <c r="F5" s="85">
        <v>55.83</v>
      </c>
      <c r="G5" s="86">
        <v>55.8</v>
      </c>
      <c r="H5" s="37">
        <v>55.82</v>
      </c>
      <c r="I5" s="85">
        <v>55.82</v>
      </c>
      <c r="J5" s="86">
        <v>55.8</v>
      </c>
      <c r="K5" s="87">
        <v>55.83</v>
      </c>
      <c r="M5" s="53">
        <f t="shared" ref="M5:M13" si="0">AVERAGE(C5:K5)</f>
        <v>55.811111111111103</v>
      </c>
      <c r="O5" s="54">
        <f t="shared" ref="O5:O13" si="1">MAX(C5:E5)-MIN(C5:E5)</f>
        <v>2.0000000000003126E-2</v>
      </c>
      <c r="P5" s="55">
        <f t="shared" ref="P5:P13" si="2">MAX(F5:H5)-MIN(F5:H5)</f>
        <v>3.0000000000001137E-2</v>
      </c>
      <c r="Q5" s="56">
        <f t="shared" ref="Q5:Q13" si="3">MAX(I5:K5)-MIN(I5:K5)</f>
        <v>3.0000000000001137E-2</v>
      </c>
      <c r="V5" s="99">
        <f>AVERAGE(C5:E5)</f>
        <v>55.79999999999999</v>
      </c>
      <c r="W5" s="100">
        <f>AVERAGE(F5:H5)</f>
        <v>55.816666666666663</v>
      </c>
      <c r="X5" s="101">
        <f>AVERAGE(I5:K5)</f>
        <v>55.816666666666663</v>
      </c>
    </row>
    <row r="6" spans="1:27" x14ac:dyDescent="0.35">
      <c r="B6" s="3">
        <v>3</v>
      </c>
      <c r="C6" s="76">
        <v>55.8</v>
      </c>
      <c r="D6" s="77">
        <v>55.74</v>
      </c>
      <c r="E6" s="78">
        <v>55.78</v>
      </c>
      <c r="F6" s="76">
        <v>55.78</v>
      </c>
      <c r="G6" s="77">
        <v>55.76</v>
      </c>
      <c r="H6" s="80">
        <v>55.76</v>
      </c>
      <c r="I6" s="76">
        <v>55.76</v>
      </c>
      <c r="J6" s="77">
        <v>55.82</v>
      </c>
      <c r="K6" s="78">
        <v>55.76</v>
      </c>
      <c r="M6" s="46">
        <f t="shared" si="0"/>
        <v>55.773333333333333</v>
      </c>
      <c r="O6" s="49">
        <f t="shared" si="1"/>
        <v>5.9999999999995168E-2</v>
      </c>
      <c r="P6" s="50">
        <f t="shared" si="2"/>
        <v>2.0000000000003126E-2</v>
      </c>
      <c r="Q6" s="51">
        <f t="shared" si="3"/>
        <v>6.0000000000002274E-2</v>
      </c>
      <c r="V6" s="102">
        <f t="shared" ref="V6:V13" si="4">AVERAGE(C6:E6)</f>
        <v>55.773333333333333</v>
      </c>
      <c r="W6" s="103">
        <f t="shared" ref="W6:W13" si="5">AVERAGE(F6:H6)</f>
        <v>55.766666666666659</v>
      </c>
      <c r="X6" s="104">
        <f t="shared" ref="X6:X13" si="6">AVERAGE(I6:K6)</f>
        <v>55.78</v>
      </c>
    </row>
    <row r="7" spans="1:27" x14ac:dyDescent="0.35">
      <c r="B7" s="4">
        <v>4</v>
      </c>
      <c r="C7" s="85">
        <v>55.55</v>
      </c>
      <c r="D7" s="86">
        <v>55.49</v>
      </c>
      <c r="E7" s="87">
        <v>55.46</v>
      </c>
      <c r="F7" s="85">
        <v>55.47</v>
      </c>
      <c r="G7" s="86">
        <v>55.5</v>
      </c>
      <c r="H7" s="37">
        <v>55.55</v>
      </c>
      <c r="I7" s="85">
        <v>55.44</v>
      </c>
      <c r="J7" s="86">
        <v>55.5</v>
      </c>
      <c r="K7" s="87">
        <v>55.53</v>
      </c>
      <c r="M7" s="53">
        <f t="shared" si="0"/>
        <v>55.498888888888892</v>
      </c>
      <c r="O7" s="54">
        <f t="shared" si="1"/>
        <v>8.9999999999996305E-2</v>
      </c>
      <c r="P7" s="55">
        <f t="shared" si="2"/>
        <v>7.9999999999998295E-2</v>
      </c>
      <c r="Q7" s="56">
        <f t="shared" si="3"/>
        <v>9.0000000000003411E-2</v>
      </c>
      <c r="V7" s="99">
        <f t="shared" si="4"/>
        <v>55.5</v>
      </c>
      <c r="W7" s="100">
        <f t="shared" si="5"/>
        <v>55.506666666666661</v>
      </c>
      <c r="X7" s="101">
        <f t="shared" si="6"/>
        <v>55.49</v>
      </c>
    </row>
    <row r="8" spans="1:27" x14ac:dyDescent="0.35">
      <c r="B8" s="3">
        <v>5</v>
      </c>
      <c r="C8" s="76">
        <v>56.23</v>
      </c>
      <c r="D8" s="77">
        <v>56.17</v>
      </c>
      <c r="E8" s="78">
        <v>56.23</v>
      </c>
      <c r="F8" s="76">
        <v>56.18</v>
      </c>
      <c r="G8" s="77">
        <v>56.25</v>
      </c>
      <c r="H8" s="80">
        <v>56.27</v>
      </c>
      <c r="I8" s="76">
        <v>56.19</v>
      </c>
      <c r="J8" s="77">
        <v>56.22</v>
      </c>
      <c r="K8" s="78">
        <v>56.26</v>
      </c>
      <c r="M8" s="46">
        <f t="shared" si="0"/>
        <v>56.222222222222221</v>
      </c>
      <c r="O8" s="49">
        <f t="shared" si="1"/>
        <v>5.9999999999995168E-2</v>
      </c>
      <c r="P8" s="50">
        <f t="shared" si="2"/>
        <v>9.0000000000003411E-2</v>
      </c>
      <c r="Q8" s="51">
        <f t="shared" si="3"/>
        <v>7.0000000000000284E-2</v>
      </c>
      <c r="V8" s="102">
        <f t="shared" si="4"/>
        <v>56.21</v>
      </c>
      <c r="W8" s="103">
        <f t="shared" si="5"/>
        <v>56.233333333333341</v>
      </c>
      <c r="X8" s="104">
        <f>AVERAGE(I8:K8)</f>
        <v>56.223333333333329</v>
      </c>
    </row>
    <row r="9" spans="1:27" x14ac:dyDescent="0.35">
      <c r="B9" s="4">
        <v>6</v>
      </c>
      <c r="C9" s="85">
        <v>56.34</v>
      </c>
      <c r="D9" s="86">
        <v>56.35</v>
      </c>
      <c r="E9" s="87">
        <v>56.39</v>
      </c>
      <c r="F9" s="85">
        <v>56.35</v>
      </c>
      <c r="G9" s="86">
        <v>56.34</v>
      </c>
      <c r="H9" s="37">
        <v>56.28</v>
      </c>
      <c r="I9" s="85">
        <v>56.29</v>
      </c>
      <c r="J9" s="86">
        <v>56.35</v>
      </c>
      <c r="K9" s="87">
        <v>56.35</v>
      </c>
      <c r="M9" s="53">
        <f t="shared" si="0"/>
        <v>56.337777777777781</v>
      </c>
      <c r="O9" s="54">
        <f>MAX(C9:E9)-MIN(C9:E9)</f>
        <v>4.9999999999997158E-2</v>
      </c>
      <c r="P9" s="55">
        <f t="shared" si="2"/>
        <v>7.0000000000000284E-2</v>
      </c>
      <c r="Q9" s="56">
        <f t="shared" si="3"/>
        <v>6.0000000000002274E-2</v>
      </c>
      <c r="V9" s="54">
        <f t="shared" si="4"/>
        <v>56.359999999999992</v>
      </c>
      <c r="W9" s="55">
        <f t="shared" si="5"/>
        <v>56.323333333333331</v>
      </c>
      <c r="X9" s="56">
        <f t="shared" si="6"/>
        <v>56.330000000000005</v>
      </c>
    </row>
    <row r="10" spans="1:27" x14ac:dyDescent="0.35">
      <c r="B10" s="79">
        <v>7</v>
      </c>
      <c r="C10" s="76">
        <v>55.95</v>
      </c>
      <c r="D10" s="77">
        <v>55.93</v>
      </c>
      <c r="E10" s="78">
        <v>55.96</v>
      </c>
      <c r="F10" s="76">
        <v>55.94</v>
      </c>
      <c r="G10" s="77">
        <v>55.91</v>
      </c>
      <c r="H10" s="80">
        <v>55.95</v>
      </c>
      <c r="I10" s="76">
        <v>55.95</v>
      </c>
      <c r="J10" s="77">
        <v>55.93</v>
      </c>
      <c r="K10" s="78">
        <v>55.98</v>
      </c>
      <c r="M10" s="46">
        <f t="shared" si="0"/>
        <v>55.944444444444443</v>
      </c>
      <c r="O10" s="49">
        <f t="shared" si="1"/>
        <v>3.0000000000001137E-2</v>
      </c>
      <c r="P10" s="50">
        <f t="shared" si="2"/>
        <v>4.0000000000006253E-2</v>
      </c>
      <c r="Q10" s="51">
        <f t="shared" si="3"/>
        <v>4.9999999999997158E-2</v>
      </c>
      <c r="V10" s="49">
        <f t="shared" si="4"/>
        <v>55.946666666666665</v>
      </c>
      <c r="W10" s="50">
        <f t="shared" si="5"/>
        <v>55.933333333333337</v>
      </c>
      <c r="X10" s="51">
        <f t="shared" si="6"/>
        <v>55.953333333333326</v>
      </c>
    </row>
    <row r="11" spans="1:27" x14ac:dyDescent="0.35">
      <c r="B11" s="4">
        <v>8</v>
      </c>
      <c r="C11" s="85">
        <v>56.19</v>
      </c>
      <c r="D11" s="86">
        <v>56.16</v>
      </c>
      <c r="E11" s="87">
        <v>56.11</v>
      </c>
      <c r="F11" s="85">
        <v>56.07</v>
      </c>
      <c r="G11" s="86">
        <v>56.15</v>
      </c>
      <c r="H11" s="37">
        <v>56.16</v>
      </c>
      <c r="I11" s="85">
        <v>56.2</v>
      </c>
      <c r="J11" s="86">
        <v>56.14</v>
      </c>
      <c r="K11" s="87">
        <v>56.12</v>
      </c>
      <c r="M11" s="53">
        <f t="shared" si="0"/>
        <v>56.144444444444431</v>
      </c>
      <c r="O11" s="54">
        <f t="shared" si="1"/>
        <v>7.9999999999998295E-2</v>
      </c>
      <c r="P11" s="55">
        <f t="shared" si="2"/>
        <v>8.9999999999996305E-2</v>
      </c>
      <c r="Q11" s="56">
        <f t="shared" si="3"/>
        <v>8.00000000000054E-2</v>
      </c>
      <c r="V11" s="54">
        <f t="shared" si="4"/>
        <v>56.153333333333329</v>
      </c>
      <c r="W11" s="55">
        <f t="shared" si="5"/>
        <v>56.126666666666665</v>
      </c>
      <c r="X11" s="56">
        <f t="shared" si="6"/>
        <v>56.153333333333336</v>
      </c>
    </row>
    <row r="12" spans="1:27" x14ac:dyDescent="0.35">
      <c r="B12" s="79">
        <v>9</v>
      </c>
      <c r="C12" s="76">
        <v>55.91</v>
      </c>
      <c r="D12" s="77">
        <v>55.87</v>
      </c>
      <c r="E12" s="78">
        <v>55.9</v>
      </c>
      <c r="F12" s="95">
        <v>55.9</v>
      </c>
      <c r="G12" s="96">
        <v>55.87</v>
      </c>
      <c r="H12" s="81">
        <v>55.84</v>
      </c>
      <c r="I12" s="95">
        <v>55.83</v>
      </c>
      <c r="J12" s="96">
        <v>55.84</v>
      </c>
      <c r="K12" s="97">
        <v>55.75</v>
      </c>
      <c r="M12" s="46">
        <f t="shared" si="0"/>
        <v>55.856666666666655</v>
      </c>
      <c r="O12" s="49">
        <f t="shared" si="1"/>
        <v>3.9999999999999147E-2</v>
      </c>
      <c r="P12" s="50">
        <f t="shared" si="2"/>
        <v>5.9999999999995168E-2</v>
      </c>
      <c r="Q12" s="51">
        <f t="shared" si="3"/>
        <v>9.0000000000003411E-2</v>
      </c>
      <c r="V12" s="49">
        <f t="shared" si="4"/>
        <v>55.893333333333338</v>
      </c>
      <c r="W12" s="50">
        <f t="shared" si="5"/>
        <v>55.870000000000005</v>
      </c>
      <c r="X12" s="51">
        <f t="shared" si="6"/>
        <v>55.806666666666672</v>
      </c>
    </row>
    <row r="13" spans="1:27" ht="15" thickBot="1" x14ac:dyDescent="0.4">
      <c r="A13" s="17"/>
      <c r="B13" s="75">
        <v>10</v>
      </c>
      <c r="C13" s="88">
        <v>55.73</v>
      </c>
      <c r="D13" s="89">
        <v>55.74</v>
      </c>
      <c r="E13" s="90">
        <v>55.77</v>
      </c>
      <c r="F13" s="88">
        <v>55.76</v>
      </c>
      <c r="G13" s="89">
        <v>55.77</v>
      </c>
      <c r="H13" s="94">
        <v>55.74</v>
      </c>
      <c r="I13" s="88">
        <v>55.75</v>
      </c>
      <c r="J13" s="89">
        <v>55.74</v>
      </c>
      <c r="K13" s="90">
        <v>55.77</v>
      </c>
      <c r="M13" s="57">
        <f t="shared" si="0"/>
        <v>55.752222222222223</v>
      </c>
      <c r="O13" s="58">
        <f t="shared" si="1"/>
        <v>4.0000000000006253E-2</v>
      </c>
      <c r="P13" s="59">
        <f t="shared" si="2"/>
        <v>3.0000000000001137E-2</v>
      </c>
      <c r="Q13" s="60">
        <f t="shared" si="3"/>
        <v>3.0000000000001137E-2</v>
      </c>
      <c r="V13" s="58">
        <f t="shared" si="4"/>
        <v>55.74666666666667</v>
      </c>
      <c r="W13" s="59">
        <f t="shared" si="5"/>
        <v>55.756666666666668</v>
      </c>
      <c r="X13" s="60">
        <f t="shared" si="6"/>
        <v>55.753333333333337</v>
      </c>
    </row>
    <row r="14" spans="1:27" ht="15" thickBot="1" x14ac:dyDescent="0.4">
      <c r="A14" s="17"/>
      <c r="B14" s="17"/>
      <c r="C14" s="35"/>
      <c r="D14" s="35"/>
      <c r="E14" s="35"/>
      <c r="F14" s="35"/>
      <c r="G14" s="35"/>
      <c r="H14" s="35"/>
      <c r="I14" s="35"/>
      <c r="J14" s="35"/>
      <c r="K14" s="35"/>
      <c r="M14" s="61"/>
    </row>
    <row r="15" spans="1:27" ht="15" thickBot="1" x14ac:dyDescent="0.4">
      <c r="A15" s="17"/>
      <c r="M15" s="41" t="s">
        <v>69</v>
      </c>
      <c r="N15" s="17"/>
      <c r="O15" s="190" t="s">
        <v>68</v>
      </c>
      <c r="P15" s="195"/>
      <c r="Q15" s="191"/>
      <c r="R15" s="62"/>
      <c r="S15" s="40" t="s">
        <v>13</v>
      </c>
      <c r="T15" s="63" t="s">
        <v>14</v>
      </c>
      <c r="U15" s="62"/>
      <c r="V15" s="190" t="s">
        <v>72</v>
      </c>
      <c r="W15" s="195"/>
      <c r="X15" s="191"/>
      <c r="Y15" s="62"/>
      <c r="Z15" s="40" t="s">
        <v>13</v>
      </c>
      <c r="AA15" s="63" t="s">
        <v>14</v>
      </c>
    </row>
    <row r="16" spans="1:27" x14ac:dyDescent="0.35">
      <c r="A16" s="17"/>
      <c r="M16" s="64">
        <v>55.2</v>
      </c>
      <c r="N16" s="17"/>
      <c r="O16" s="65">
        <f>AVERAGE(O4:O13)</f>
        <v>5.3999999999999201E-2</v>
      </c>
      <c r="P16" s="66">
        <f>AVERAGE(P4:P13)</f>
        <v>5.3000000000000116E-2</v>
      </c>
      <c r="Q16" s="67">
        <f t="shared" ref="Q16" si="7">AVERAGE(Q4:Q13)</f>
        <v>6.0000000000001566E-2</v>
      </c>
      <c r="R16" s="68"/>
      <c r="S16" s="65">
        <f>S4*Q18</f>
        <v>1.2413666666666731E-2</v>
      </c>
      <c r="T16" s="67">
        <f>T4*Q18</f>
        <v>9.8919666666667169E-2</v>
      </c>
      <c r="U16" s="68"/>
      <c r="V16" s="65">
        <f>AVERAGE(V4:V13)</f>
        <v>55.864999999999995</v>
      </c>
      <c r="W16" s="66">
        <f>AVERAGE(W4:W13)</f>
        <v>55.862000000000002</v>
      </c>
      <c r="X16" s="67">
        <f t="shared" ref="X16" si="8">AVERAGE(X4:X13)</f>
        <v>55.861666666666665</v>
      </c>
      <c r="Y16" s="68"/>
      <c r="Z16" s="65">
        <f>X18-Z4*Q18</f>
        <v>55.754116222222216</v>
      </c>
      <c r="AA16" s="67">
        <f>X18+Z4*Q18</f>
        <v>55.971661555555549</v>
      </c>
    </row>
    <row r="17" spans="1:27" ht="15" thickBot="1" x14ac:dyDescent="0.4">
      <c r="A17" s="17"/>
      <c r="C17" s="61"/>
      <c r="D17" s="61"/>
      <c r="H17" s="61"/>
      <c r="I17" s="61"/>
      <c r="J17" s="61"/>
      <c r="K17" s="61"/>
      <c r="L17" s="61"/>
      <c r="M17" s="69">
        <v>56.4</v>
      </c>
      <c r="N17" s="17"/>
      <c r="O17" s="70">
        <f>AVERAGE(O4:O13)</f>
        <v>5.3999999999999201E-2</v>
      </c>
      <c r="P17" s="71">
        <f t="shared" ref="P17:Q17" si="9">AVERAGE(P4:P13)</f>
        <v>5.3000000000000116E-2</v>
      </c>
      <c r="Q17" s="72">
        <f t="shared" si="9"/>
        <v>6.0000000000001566E-2</v>
      </c>
      <c r="R17" s="68"/>
      <c r="S17" s="70">
        <f>S4*Q18</f>
        <v>1.2413666666666731E-2</v>
      </c>
      <c r="T17" s="72">
        <f>T4*Q18</f>
        <v>9.8919666666667169E-2</v>
      </c>
      <c r="U17" s="68"/>
      <c r="V17" s="70">
        <f>AVERAGE(V4:V13)</f>
        <v>55.864999999999995</v>
      </c>
      <c r="W17" s="71">
        <f t="shared" ref="W17:X17" si="10">AVERAGE(W4:W13)</f>
        <v>55.862000000000002</v>
      </c>
      <c r="X17" s="72">
        <f t="shared" si="10"/>
        <v>55.861666666666665</v>
      </c>
      <c r="Y17" s="68"/>
      <c r="Z17" s="70">
        <f>Z16</f>
        <v>55.754116222222216</v>
      </c>
      <c r="AA17" s="72">
        <f>AA16</f>
        <v>55.971661555555549</v>
      </c>
    </row>
    <row r="18" spans="1:27" ht="15" thickBot="1" x14ac:dyDescent="0.4">
      <c r="A18" s="17"/>
      <c r="C18" s="61"/>
      <c r="D18" s="61"/>
      <c r="H18" s="61"/>
      <c r="I18" s="17"/>
      <c r="J18" s="17"/>
      <c r="K18" s="17"/>
      <c r="L18" s="61"/>
      <c r="O18" s="190" t="s">
        <v>71</v>
      </c>
      <c r="P18" s="191"/>
      <c r="Q18" s="73">
        <f>AVERAGE(O16:Q16)</f>
        <v>5.5666666666666954E-2</v>
      </c>
      <c r="R18" s="68"/>
      <c r="V18" s="190" t="s">
        <v>71</v>
      </c>
      <c r="W18" s="191"/>
      <c r="X18" s="73">
        <f>AVERAGE(V16:X16)</f>
        <v>55.862888888888882</v>
      </c>
      <c r="Y18" s="68"/>
    </row>
    <row r="19" spans="1:27" x14ac:dyDescent="0.35">
      <c r="A19" s="17"/>
      <c r="C19" s="61"/>
      <c r="D19" s="61"/>
      <c r="H19" s="61"/>
      <c r="I19" s="61"/>
      <c r="J19" s="61"/>
      <c r="K19" s="61"/>
      <c r="L19" s="61"/>
    </row>
    <row r="20" spans="1:27" x14ac:dyDescent="0.35">
      <c r="A20" s="17"/>
      <c r="C20" s="61"/>
      <c r="D20" s="61"/>
      <c r="I20" s="61"/>
      <c r="J20" s="61"/>
      <c r="K20" s="61"/>
      <c r="L20" s="61"/>
      <c r="V20" s="61"/>
      <c r="W20" s="61"/>
      <c r="X20" s="61"/>
      <c r="Z20" s="61"/>
      <c r="AA20" s="61"/>
    </row>
    <row r="21" spans="1:27" x14ac:dyDescent="0.35">
      <c r="A21" s="17"/>
      <c r="C21" s="61"/>
      <c r="D21" s="61"/>
      <c r="I21" s="61"/>
      <c r="J21" s="61"/>
      <c r="K21" s="61"/>
      <c r="L21" s="61"/>
      <c r="V21" s="61"/>
      <c r="W21" s="61"/>
      <c r="X21" s="61"/>
    </row>
    <row r="22" spans="1:27" x14ac:dyDescent="0.35">
      <c r="C22" s="61"/>
      <c r="D22" s="61"/>
      <c r="I22" s="61"/>
      <c r="J22" s="61"/>
      <c r="K22" s="61"/>
      <c r="L22" s="61"/>
      <c r="M22" s="61"/>
      <c r="V22" s="61"/>
      <c r="W22" s="61"/>
      <c r="X22" s="61"/>
    </row>
    <row r="23" spans="1:27" x14ac:dyDescent="0.35">
      <c r="C23" s="61"/>
      <c r="D23" s="61"/>
      <c r="I23" s="61"/>
      <c r="J23" s="61"/>
      <c r="K23" s="61"/>
      <c r="L23" s="61"/>
      <c r="M23" s="61"/>
      <c r="V23" s="61"/>
      <c r="W23" s="61"/>
      <c r="X23" s="61"/>
    </row>
    <row r="24" spans="1:27" x14ac:dyDescent="0.35">
      <c r="C24" s="61"/>
      <c r="D24" s="61"/>
      <c r="I24" s="61"/>
      <c r="J24" s="61"/>
      <c r="K24" s="61"/>
      <c r="L24" s="61"/>
      <c r="M24" s="61"/>
      <c r="V24" s="61"/>
      <c r="W24" s="61"/>
      <c r="X24" s="61"/>
    </row>
    <row r="25" spans="1:27" x14ac:dyDescent="0.35">
      <c r="C25" s="61"/>
      <c r="D25" s="61"/>
      <c r="I25" s="61"/>
      <c r="J25" s="61"/>
      <c r="K25" s="61"/>
      <c r="L25" s="61"/>
      <c r="V25" s="61"/>
      <c r="W25" s="61"/>
      <c r="X25" s="61"/>
    </row>
    <row r="26" spans="1:27" x14ac:dyDescent="0.35">
      <c r="D26" s="61"/>
      <c r="I26" s="61"/>
      <c r="J26" s="61"/>
      <c r="K26" s="61"/>
      <c r="M26" s="61"/>
      <c r="V26" s="61"/>
      <c r="W26" s="61"/>
      <c r="X26" s="61"/>
    </row>
    <row r="27" spans="1:27" x14ac:dyDescent="0.35">
      <c r="D27" s="61"/>
      <c r="I27" s="61"/>
      <c r="J27" s="61"/>
      <c r="K27" s="61"/>
      <c r="M27" s="61"/>
      <c r="V27" s="61"/>
      <c r="W27" s="61"/>
      <c r="X27" s="61"/>
    </row>
    <row r="28" spans="1:27" x14ac:dyDescent="0.35">
      <c r="C28" s="61"/>
      <c r="I28" s="61"/>
      <c r="J28" s="61"/>
      <c r="K28" s="61"/>
      <c r="L28" s="61"/>
      <c r="M28" s="61"/>
      <c r="V28" s="61"/>
      <c r="W28" s="61"/>
      <c r="X28" s="61"/>
    </row>
    <row r="29" spans="1:27" x14ac:dyDescent="0.35">
      <c r="V29" s="61"/>
      <c r="W29" s="61"/>
      <c r="X29" s="61"/>
    </row>
    <row r="30" spans="1:27" x14ac:dyDescent="0.35">
      <c r="V30" s="61"/>
      <c r="W30" s="61"/>
      <c r="X30" s="61"/>
    </row>
    <row r="31" spans="1:27" x14ac:dyDescent="0.35">
      <c r="V31" s="61"/>
      <c r="W31" s="61"/>
      <c r="X31" s="61"/>
    </row>
  </sheetData>
  <mergeCells count="11">
    <mergeCell ref="V18:W18"/>
    <mergeCell ref="O18:P18"/>
    <mergeCell ref="S2:T2"/>
    <mergeCell ref="V2:X2"/>
    <mergeCell ref="B2:B3"/>
    <mergeCell ref="C2:E2"/>
    <mergeCell ref="F2:H2"/>
    <mergeCell ref="I2:K2"/>
    <mergeCell ref="O2:Q2"/>
    <mergeCell ref="O15:Q15"/>
    <mergeCell ref="V15:X15"/>
  </mergeCells>
  <phoneticPr fontId="15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AC03-0FA5-463F-AECC-079D05CA78C2}">
  <dimension ref="A1:V108"/>
  <sheetViews>
    <sheetView topLeftCell="A4" zoomScale="85" zoomScaleNormal="85" workbookViewId="0">
      <selection activeCell="L15" sqref="L15"/>
    </sheetView>
  </sheetViews>
  <sheetFormatPr baseColWidth="10" defaultRowHeight="14.5" x14ac:dyDescent="0.35"/>
  <cols>
    <col min="1" max="1" width="18.81640625" bestFit="1" customWidth="1"/>
    <col min="2" max="3" width="11.453125" style="1"/>
    <col min="10" max="10" width="12.453125" bestFit="1" customWidth="1"/>
    <col min="11" max="11" width="11.81640625" bestFit="1" customWidth="1"/>
  </cols>
  <sheetData>
    <row r="1" spans="1:22" ht="15" thickBot="1" x14ac:dyDescent="0.4">
      <c r="A1" s="185" t="s">
        <v>2</v>
      </c>
      <c r="B1" s="187" t="s">
        <v>4</v>
      </c>
      <c r="C1" s="188"/>
      <c r="D1" s="189"/>
      <c r="E1" s="187" t="s">
        <v>5</v>
      </c>
      <c r="F1" s="188"/>
      <c r="G1" s="189"/>
      <c r="H1" s="187" t="s">
        <v>6</v>
      </c>
      <c r="I1" s="188"/>
      <c r="J1" s="189"/>
    </row>
    <row r="2" spans="1:22" ht="15" thickBot="1" x14ac:dyDescent="0.4">
      <c r="A2" s="186"/>
      <c r="B2" s="83" t="s">
        <v>0</v>
      </c>
      <c r="C2" s="82" t="s">
        <v>1</v>
      </c>
      <c r="D2" s="84" t="s">
        <v>3</v>
      </c>
      <c r="E2" s="83" t="s">
        <v>0</v>
      </c>
      <c r="F2" s="82" t="s">
        <v>1</v>
      </c>
      <c r="G2" s="84" t="s">
        <v>3</v>
      </c>
      <c r="H2" s="83" t="s">
        <v>0</v>
      </c>
      <c r="I2" s="82" t="s">
        <v>1</v>
      </c>
      <c r="J2" s="84" t="s">
        <v>3</v>
      </c>
      <c r="L2" s="36" t="s">
        <v>74</v>
      </c>
      <c r="N2" s="196" t="s">
        <v>73</v>
      </c>
      <c r="O2" s="197"/>
      <c r="P2" s="197"/>
      <c r="Q2" s="197"/>
      <c r="R2" s="197"/>
      <c r="S2" s="197"/>
      <c r="T2" s="197"/>
      <c r="U2" s="197"/>
      <c r="V2" s="198"/>
    </row>
    <row r="3" spans="1:22" x14ac:dyDescent="0.35">
      <c r="A3" s="3">
        <v>1</v>
      </c>
      <c r="B3" s="76">
        <v>55.23</v>
      </c>
      <c r="C3" s="77">
        <v>55.2</v>
      </c>
      <c r="D3" s="78">
        <v>55.27</v>
      </c>
      <c r="E3" s="76">
        <v>55.28</v>
      </c>
      <c r="F3" s="77">
        <v>55.3</v>
      </c>
      <c r="G3" s="80">
        <v>55.34</v>
      </c>
      <c r="H3" s="76">
        <v>55.31</v>
      </c>
      <c r="I3" s="77">
        <v>55.33</v>
      </c>
      <c r="J3" s="78">
        <v>55.29</v>
      </c>
      <c r="L3" s="120">
        <f>AVERAGE(B3:J3)</f>
        <v>55.283333333333331</v>
      </c>
      <c r="N3" s="122">
        <f>B3-$L$3</f>
        <v>-5.3333333333334565E-2</v>
      </c>
      <c r="O3" s="123">
        <f t="shared" ref="O3:V3" si="0">C3-$L$3</f>
        <v>-8.3333333333328596E-2</v>
      </c>
      <c r="P3" s="128">
        <f t="shared" si="0"/>
        <v>-1.3333333333328312E-2</v>
      </c>
      <c r="Q3" s="123">
        <f t="shared" si="0"/>
        <v>-3.3333333333303017E-3</v>
      </c>
      <c r="R3" s="123">
        <f t="shared" si="0"/>
        <v>1.6666666666665719E-2</v>
      </c>
      <c r="S3" s="128">
        <f t="shared" si="0"/>
        <v>5.6666666666671972E-2</v>
      </c>
      <c r="T3" s="123">
        <f t="shared" si="0"/>
        <v>2.6666666666670835E-2</v>
      </c>
      <c r="U3" s="123">
        <f t="shared" si="0"/>
        <v>4.6666666666666856E-2</v>
      </c>
      <c r="V3" s="124">
        <f t="shared" si="0"/>
        <v>6.6666666666677088E-3</v>
      </c>
    </row>
    <row r="4" spans="1:22" x14ac:dyDescent="0.35">
      <c r="A4" s="4">
        <v>2</v>
      </c>
      <c r="B4" s="85">
        <v>55.81</v>
      </c>
      <c r="C4" s="86">
        <v>55.79</v>
      </c>
      <c r="D4" s="87">
        <v>55.8</v>
      </c>
      <c r="E4" s="85">
        <v>55.83</v>
      </c>
      <c r="F4" s="86">
        <v>55.88</v>
      </c>
      <c r="G4" s="37">
        <v>55.82</v>
      </c>
      <c r="H4" s="85">
        <v>55.77</v>
      </c>
      <c r="I4" s="86">
        <v>55.86</v>
      </c>
      <c r="J4" s="87">
        <v>55.79</v>
      </c>
      <c r="L4" s="120">
        <f t="shared" ref="L4:L12" si="1">AVERAGE(B4:J4)</f>
        <v>55.816666666666663</v>
      </c>
      <c r="N4" s="122">
        <f t="shared" ref="N4:V4" si="2">B4-$L$4</f>
        <v>-6.6666666666606034E-3</v>
      </c>
      <c r="O4" s="123">
        <f t="shared" si="2"/>
        <v>-2.666666666666373E-2</v>
      </c>
      <c r="P4" s="129">
        <f t="shared" si="2"/>
        <v>-1.6666666666665719E-2</v>
      </c>
      <c r="Q4" s="123">
        <f t="shared" si="2"/>
        <v>1.3333333333335418E-2</v>
      </c>
      <c r="R4" s="123">
        <f t="shared" si="2"/>
        <v>6.3333333333339681E-2</v>
      </c>
      <c r="S4" s="129">
        <f t="shared" si="2"/>
        <v>3.3333333333374071E-3</v>
      </c>
      <c r="T4" s="123">
        <f t="shared" si="2"/>
        <v>-4.6666666666659751E-2</v>
      </c>
      <c r="U4" s="123">
        <f t="shared" si="2"/>
        <v>4.3333333333336554E-2</v>
      </c>
      <c r="V4" s="124">
        <f t="shared" si="2"/>
        <v>-2.666666666666373E-2</v>
      </c>
    </row>
    <row r="5" spans="1:22" x14ac:dyDescent="0.35">
      <c r="A5" s="3">
        <v>3</v>
      </c>
      <c r="B5" s="76">
        <v>55.78</v>
      </c>
      <c r="C5" s="77">
        <v>55.7</v>
      </c>
      <c r="D5" s="78">
        <v>55.74</v>
      </c>
      <c r="E5" s="76">
        <v>55.67</v>
      </c>
      <c r="F5" s="77">
        <v>55.72</v>
      </c>
      <c r="G5" s="80">
        <v>55.71</v>
      </c>
      <c r="H5" s="76">
        <v>55.72</v>
      </c>
      <c r="I5" s="77">
        <v>55.78</v>
      </c>
      <c r="J5" s="78">
        <v>55.72</v>
      </c>
      <c r="L5" s="120">
        <f t="shared" si="1"/>
        <v>55.726666666666659</v>
      </c>
      <c r="N5" s="122">
        <f t="shared" ref="N5:V5" si="3">B5-$L$5</f>
        <v>5.333333333334167E-2</v>
      </c>
      <c r="O5" s="123">
        <f t="shared" si="3"/>
        <v>-2.6666666666656624E-2</v>
      </c>
      <c r="P5" s="129">
        <f t="shared" si="3"/>
        <v>1.3333333333342523E-2</v>
      </c>
      <c r="Q5" s="123">
        <f t="shared" si="3"/>
        <v>-5.6666666666657761E-2</v>
      </c>
      <c r="R5" s="123">
        <f t="shared" si="3"/>
        <v>-6.6666666666606034E-3</v>
      </c>
      <c r="S5" s="129">
        <f t="shared" si="3"/>
        <v>-1.6666666666658614E-2</v>
      </c>
      <c r="T5" s="123">
        <f t="shared" si="3"/>
        <v>-6.6666666666606034E-3</v>
      </c>
      <c r="U5" s="123">
        <f t="shared" si="3"/>
        <v>5.333333333334167E-2</v>
      </c>
      <c r="V5" s="124">
        <f t="shared" si="3"/>
        <v>-6.6666666666606034E-3</v>
      </c>
    </row>
    <row r="6" spans="1:22" x14ac:dyDescent="0.35">
      <c r="A6" s="4">
        <v>4</v>
      </c>
      <c r="B6" s="85">
        <v>55.55</v>
      </c>
      <c r="C6" s="86">
        <v>55.49</v>
      </c>
      <c r="D6" s="87">
        <v>55.41</v>
      </c>
      <c r="E6" s="85">
        <v>55.47</v>
      </c>
      <c r="F6" s="86">
        <v>55.5</v>
      </c>
      <c r="G6" s="37">
        <v>55.55</v>
      </c>
      <c r="H6" s="85">
        <v>55.43</v>
      </c>
      <c r="I6" s="86">
        <v>55.42</v>
      </c>
      <c r="J6" s="87">
        <v>55.53</v>
      </c>
      <c r="L6" s="120">
        <f t="shared" si="1"/>
        <v>55.483333333333334</v>
      </c>
      <c r="N6" s="122">
        <f t="shared" ref="N6:V6" si="4">B6-$L$6</f>
        <v>6.6666666666662877E-2</v>
      </c>
      <c r="O6" s="123">
        <f t="shared" si="4"/>
        <v>6.6666666666677088E-3</v>
      </c>
      <c r="P6" s="129">
        <f t="shared" si="4"/>
        <v>-7.3333333333337691E-2</v>
      </c>
      <c r="Q6" s="123">
        <f t="shared" si="4"/>
        <v>-1.3333333333335418E-2</v>
      </c>
      <c r="R6" s="123">
        <f t="shared" si="4"/>
        <v>1.6666666666665719E-2</v>
      </c>
      <c r="S6" s="129">
        <f t="shared" si="4"/>
        <v>6.6666666666662877E-2</v>
      </c>
      <c r="T6" s="123">
        <f t="shared" si="4"/>
        <v>-5.3333333333334565E-2</v>
      </c>
      <c r="U6" s="123">
        <f t="shared" si="4"/>
        <v>-6.3333333333332575E-2</v>
      </c>
      <c r="V6" s="124">
        <f t="shared" si="4"/>
        <v>4.6666666666666856E-2</v>
      </c>
    </row>
    <row r="7" spans="1:22" x14ac:dyDescent="0.35">
      <c r="A7" s="3">
        <v>5</v>
      </c>
      <c r="B7" s="76">
        <v>56.23</v>
      </c>
      <c r="C7" s="77">
        <v>56.17</v>
      </c>
      <c r="D7" s="78">
        <v>56.23</v>
      </c>
      <c r="E7" s="76">
        <v>56.18</v>
      </c>
      <c r="F7" s="77">
        <v>56.25</v>
      </c>
      <c r="G7" s="80">
        <v>56.27</v>
      </c>
      <c r="H7" s="76">
        <v>56.19</v>
      </c>
      <c r="I7" s="77">
        <v>56.17</v>
      </c>
      <c r="J7" s="78">
        <v>56.26</v>
      </c>
      <c r="L7" s="120">
        <f t="shared" si="1"/>
        <v>56.216666666666669</v>
      </c>
      <c r="N7" s="122">
        <f t="shared" ref="N7:V7" si="5">B7-$L$7</f>
        <v>1.3333333333328312E-2</v>
      </c>
      <c r="O7" s="123">
        <f t="shared" si="5"/>
        <v>-4.6666666666666856E-2</v>
      </c>
      <c r="P7" s="129">
        <f t="shared" si="5"/>
        <v>1.3333333333328312E-2</v>
      </c>
      <c r="Q7" s="123">
        <f t="shared" si="5"/>
        <v>-3.6666666666668846E-2</v>
      </c>
      <c r="R7" s="123">
        <f t="shared" si="5"/>
        <v>3.3333333333331439E-2</v>
      </c>
      <c r="S7" s="129">
        <f t="shared" si="5"/>
        <v>5.3333333333334565E-2</v>
      </c>
      <c r="T7" s="123">
        <f t="shared" si="5"/>
        <v>-2.6666666666670835E-2</v>
      </c>
      <c r="U7" s="123">
        <f t="shared" si="5"/>
        <v>-4.6666666666666856E-2</v>
      </c>
      <c r="V7" s="124">
        <f t="shared" si="5"/>
        <v>4.3333333333329449E-2</v>
      </c>
    </row>
    <row r="8" spans="1:22" x14ac:dyDescent="0.35">
      <c r="A8" s="4">
        <v>6</v>
      </c>
      <c r="B8" s="85">
        <v>56.48</v>
      </c>
      <c r="C8" s="86">
        <v>56.34</v>
      </c>
      <c r="D8" s="87">
        <v>56.39</v>
      </c>
      <c r="E8" s="85">
        <v>56.35</v>
      </c>
      <c r="F8" s="86">
        <v>56.34</v>
      </c>
      <c r="G8" s="37">
        <v>56.28</v>
      </c>
      <c r="H8" s="85">
        <v>56.26</v>
      </c>
      <c r="I8" s="86">
        <v>56.35</v>
      </c>
      <c r="J8" s="87">
        <v>56.35</v>
      </c>
      <c r="L8" s="120">
        <f t="shared" si="1"/>
        <v>56.348888888888887</v>
      </c>
      <c r="N8" s="122">
        <f t="shared" ref="N8:V8" si="6">B8-$L$8</f>
        <v>0.13111111111111029</v>
      </c>
      <c r="O8" s="123">
        <f t="shared" si="6"/>
        <v>-8.888888888883173E-3</v>
      </c>
      <c r="P8" s="129">
        <f t="shared" si="6"/>
        <v>4.1111111111113985E-2</v>
      </c>
      <c r="Q8" s="123">
        <f t="shared" si="6"/>
        <v>1.1111111111148375E-3</v>
      </c>
      <c r="R8" s="123">
        <f t="shared" si="6"/>
        <v>-8.888888888883173E-3</v>
      </c>
      <c r="S8" s="129">
        <f t="shared" si="6"/>
        <v>-6.8888888888885447E-2</v>
      </c>
      <c r="T8" s="123">
        <f t="shared" si="6"/>
        <v>-8.8888888888888573E-2</v>
      </c>
      <c r="U8" s="123">
        <f t="shared" si="6"/>
        <v>1.1111111111148375E-3</v>
      </c>
      <c r="V8" s="124">
        <f t="shared" si="6"/>
        <v>1.1111111111148375E-3</v>
      </c>
    </row>
    <row r="9" spans="1:22" x14ac:dyDescent="0.35">
      <c r="A9" s="79">
        <v>7</v>
      </c>
      <c r="B9" s="76">
        <v>56.06</v>
      </c>
      <c r="C9" s="77">
        <v>56.07</v>
      </c>
      <c r="D9" s="78">
        <v>55.93</v>
      </c>
      <c r="E9" s="76">
        <v>56.07</v>
      </c>
      <c r="F9" s="77">
        <v>56.14</v>
      </c>
      <c r="G9" s="80">
        <v>56.07</v>
      </c>
      <c r="H9" s="76">
        <v>56.07</v>
      </c>
      <c r="I9" s="77">
        <v>56.05</v>
      </c>
      <c r="J9" s="78">
        <v>56.01</v>
      </c>
      <c r="L9" s="120">
        <f t="shared" si="1"/>
        <v>56.05222222222222</v>
      </c>
      <c r="N9" s="122">
        <f t="shared" ref="N9:V9" si="7">B9-$L$9</f>
        <v>7.7777777777825463E-3</v>
      </c>
      <c r="O9" s="123">
        <f t="shared" si="7"/>
        <v>1.7777777777780557E-2</v>
      </c>
      <c r="P9" s="129">
        <f t="shared" si="7"/>
        <v>-0.12222222222222001</v>
      </c>
      <c r="Q9" s="123">
        <f t="shared" si="7"/>
        <v>1.7777777777780557E-2</v>
      </c>
      <c r="R9" s="123">
        <f t="shared" si="7"/>
        <v>8.7777777777780841E-2</v>
      </c>
      <c r="S9" s="129">
        <f t="shared" si="7"/>
        <v>1.7777777777780557E-2</v>
      </c>
      <c r="T9" s="123">
        <f t="shared" si="7"/>
        <v>1.7777777777780557E-2</v>
      </c>
      <c r="U9" s="123">
        <f t="shared" si="7"/>
        <v>-2.2222222222225696E-3</v>
      </c>
      <c r="V9" s="124">
        <f t="shared" si="7"/>
        <v>-4.2222222222221717E-2</v>
      </c>
    </row>
    <row r="10" spans="1:22" x14ac:dyDescent="0.35">
      <c r="A10" s="4">
        <v>8</v>
      </c>
      <c r="B10" s="85">
        <v>56.19</v>
      </c>
      <c r="C10" s="86">
        <v>56.16</v>
      </c>
      <c r="D10" s="87">
        <v>56.11</v>
      </c>
      <c r="E10" s="85">
        <v>56.07</v>
      </c>
      <c r="F10" s="86">
        <v>56.15</v>
      </c>
      <c r="G10" s="37">
        <v>56.16</v>
      </c>
      <c r="H10" s="85">
        <v>56.2</v>
      </c>
      <c r="I10" s="86">
        <v>56.14</v>
      </c>
      <c r="J10" s="87">
        <v>56.12</v>
      </c>
      <c r="L10" s="120">
        <f t="shared" si="1"/>
        <v>56.144444444444431</v>
      </c>
      <c r="N10" s="122">
        <f t="shared" ref="N10:V10" si="8">B10-$L$10</f>
        <v>4.5555555555566229E-2</v>
      </c>
      <c r="O10" s="123">
        <f t="shared" si="8"/>
        <v>1.5555555555565093E-2</v>
      </c>
      <c r="P10" s="129">
        <f t="shared" si="8"/>
        <v>-3.4444444444432065E-2</v>
      </c>
      <c r="Q10" s="123">
        <f t="shared" si="8"/>
        <v>-7.4444444444431213E-2</v>
      </c>
      <c r="R10" s="123">
        <f t="shared" si="8"/>
        <v>5.5555555555670821E-3</v>
      </c>
      <c r="S10" s="129">
        <f t="shared" si="8"/>
        <v>1.5555555555565093E-2</v>
      </c>
      <c r="T10" s="123">
        <f t="shared" si="8"/>
        <v>5.5555555555571345E-2</v>
      </c>
      <c r="U10" s="123">
        <f t="shared" si="8"/>
        <v>-4.4444444444309283E-3</v>
      </c>
      <c r="V10" s="124">
        <f t="shared" si="8"/>
        <v>-2.4444444444434055E-2</v>
      </c>
    </row>
    <row r="11" spans="1:22" x14ac:dyDescent="0.35">
      <c r="A11" s="79">
        <v>9</v>
      </c>
      <c r="B11" s="76">
        <v>55.91</v>
      </c>
      <c r="C11" s="77">
        <v>55.87</v>
      </c>
      <c r="D11" s="78">
        <v>55.91</v>
      </c>
      <c r="E11" s="95">
        <v>55.9</v>
      </c>
      <c r="F11" s="96">
        <v>55.89</v>
      </c>
      <c r="G11" s="81">
        <v>55.84</v>
      </c>
      <c r="H11" s="95">
        <v>55.82</v>
      </c>
      <c r="I11" s="96">
        <v>55.84</v>
      </c>
      <c r="J11" s="97">
        <v>55.75</v>
      </c>
      <c r="L11" s="120">
        <f t="shared" si="1"/>
        <v>55.858888888888892</v>
      </c>
      <c r="N11" s="122">
        <f t="shared" ref="N11:V11" si="9">B11-$L$11</f>
        <v>5.111111111110489E-2</v>
      </c>
      <c r="O11" s="123">
        <f t="shared" si="9"/>
        <v>1.1111111111105743E-2</v>
      </c>
      <c r="P11" s="129">
        <f t="shared" si="9"/>
        <v>5.111111111110489E-2</v>
      </c>
      <c r="Q11" s="123">
        <f t="shared" si="9"/>
        <v>4.1111111111106879E-2</v>
      </c>
      <c r="R11" s="123">
        <f t="shared" si="9"/>
        <v>3.1111111111108869E-2</v>
      </c>
      <c r="S11" s="129">
        <f t="shared" si="9"/>
        <v>-1.8888888888888289E-2</v>
      </c>
      <c r="T11" s="123">
        <f t="shared" si="9"/>
        <v>-3.8888888888891415E-2</v>
      </c>
      <c r="U11" s="123">
        <f t="shared" si="9"/>
        <v>-1.8888888888888289E-2</v>
      </c>
      <c r="V11" s="124">
        <f t="shared" si="9"/>
        <v>-0.1088888888888917</v>
      </c>
    </row>
    <row r="12" spans="1:22" ht="15" thickBot="1" x14ac:dyDescent="0.4">
      <c r="A12" s="75">
        <v>10</v>
      </c>
      <c r="B12" s="88">
        <v>55.62</v>
      </c>
      <c r="C12" s="89">
        <v>55.65</v>
      </c>
      <c r="D12" s="90">
        <v>55.7</v>
      </c>
      <c r="E12" s="88">
        <v>55.68</v>
      </c>
      <c r="F12" s="89">
        <v>55.74</v>
      </c>
      <c r="G12" s="94">
        <v>55.68</v>
      </c>
      <c r="H12" s="88">
        <v>55.73</v>
      </c>
      <c r="I12" s="89">
        <v>55.68</v>
      </c>
      <c r="J12" s="90">
        <v>55.73</v>
      </c>
      <c r="L12" s="121">
        <f t="shared" si="1"/>
        <v>55.690000000000005</v>
      </c>
      <c r="N12" s="125">
        <f t="shared" ref="N12:V12" si="10">B12-$L$12</f>
        <v>-7.000000000000739E-2</v>
      </c>
      <c r="O12" s="126">
        <f t="shared" si="10"/>
        <v>-4.0000000000006253E-2</v>
      </c>
      <c r="P12" s="130">
        <f t="shared" si="10"/>
        <v>9.9999999999980105E-3</v>
      </c>
      <c r="Q12" s="126">
        <f t="shared" si="10"/>
        <v>-1.0000000000005116E-2</v>
      </c>
      <c r="R12" s="126">
        <f t="shared" si="10"/>
        <v>4.9999999999997158E-2</v>
      </c>
      <c r="S12" s="130">
        <f t="shared" si="10"/>
        <v>-1.0000000000005116E-2</v>
      </c>
      <c r="T12" s="126">
        <f t="shared" si="10"/>
        <v>3.9999999999992042E-2</v>
      </c>
      <c r="U12" s="126">
        <f t="shared" si="10"/>
        <v>-1.0000000000005116E-2</v>
      </c>
      <c r="V12" s="127">
        <f t="shared" si="10"/>
        <v>3.9999999999992042E-2</v>
      </c>
    </row>
    <row r="13" spans="1:22" ht="15" thickBot="1" x14ac:dyDescent="0.4"/>
    <row r="14" spans="1:22" ht="15" thickBot="1" x14ac:dyDescent="0.4">
      <c r="A14" s="41" t="s">
        <v>45</v>
      </c>
      <c r="B14" s="119" t="s">
        <v>75</v>
      </c>
      <c r="C14" s="155" t="s">
        <v>34</v>
      </c>
      <c r="D14" s="159" t="s">
        <v>81</v>
      </c>
      <c r="F14" s="199" t="s">
        <v>45</v>
      </c>
      <c r="G14" s="190" t="s">
        <v>76</v>
      </c>
      <c r="H14" s="191"/>
    </row>
    <row r="15" spans="1:22" ht="15" thickBot="1" x14ac:dyDescent="0.4">
      <c r="A15" s="133">
        <v>1</v>
      </c>
      <c r="B15" s="134">
        <f>B3</f>
        <v>55.23</v>
      </c>
      <c r="C15" s="156">
        <f>N3</f>
        <v>-5.3333333333334565E-2</v>
      </c>
      <c r="D15" s="166">
        <f>B15-$B$106</f>
        <v>-0.62966666666668658</v>
      </c>
      <c r="F15" s="200"/>
      <c r="G15" s="137" t="s">
        <v>77</v>
      </c>
      <c r="H15" s="140" t="s">
        <v>78</v>
      </c>
      <c r="I15" s="174" t="s">
        <v>8</v>
      </c>
      <c r="J15" s="176" t="s">
        <v>9</v>
      </c>
      <c r="K15" s="150" t="s">
        <v>10</v>
      </c>
      <c r="L15" s="41" t="s">
        <v>82</v>
      </c>
      <c r="N15" s="168" t="s">
        <v>17</v>
      </c>
      <c r="O15" s="169">
        <v>3</v>
      </c>
    </row>
    <row r="16" spans="1:22" ht="15" thickBot="1" x14ac:dyDescent="0.4">
      <c r="A16" s="131">
        <v>1</v>
      </c>
      <c r="B16" s="135">
        <f t="shared" ref="B16:B24" si="11">B4</f>
        <v>55.81</v>
      </c>
      <c r="C16" s="157">
        <f t="shared" ref="C16:C24" si="12">N4</f>
        <v>-6.6666666666606034E-3</v>
      </c>
      <c r="D16" s="166">
        <f t="shared" ref="D16:D44" si="13">B16-$B$106</f>
        <v>-4.9666666666681181E-2</v>
      </c>
      <c r="F16" s="3">
        <v>1</v>
      </c>
      <c r="G16" s="65" cm="1">
        <f t="array" ref="G16:H16">LINEST(C15:C44,B15:B44)</f>
        <v>6.9775468900127965E-2</v>
      </c>
      <c r="H16" s="138">
        <v>-3.9000788787159593</v>
      </c>
      <c r="I16" s="175">
        <f>SQRT((ABS(SUM(POWER(C15:C44,2))-H16*SUM(C15:C44)-G16*SUM(C15:C44)*B106)/($O$17*$O$16-2)))</f>
        <v>2.1942686286807855E-3</v>
      </c>
      <c r="J16" s="177">
        <f>ABS(G16)*SQRT(AVERAGE(D15:D44)^2)/I16</f>
        <v>5.4980005481317392E-13</v>
      </c>
      <c r="K16" s="178">
        <f>ABS(H16)/(I16*(1/($O$16*$O$17)+B106^2/(SUM(D15:D44)^2)))</f>
        <v>1.5325443271068656E-25</v>
      </c>
      <c r="L16" s="154">
        <f>_xlfn.T.INV(1-0.05/2, O17*O16-2)</f>
        <v>2.0484071417952445</v>
      </c>
      <c r="N16" s="170" t="s">
        <v>18</v>
      </c>
      <c r="O16" s="171">
        <v>3</v>
      </c>
    </row>
    <row r="17" spans="1:15" ht="15" thickBot="1" x14ac:dyDescent="0.4">
      <c r="A17" s="131">
        <v>1</v>
      </c>
      <c r="B17" s="135">
        <f t="shared" si="11"/>
        <v>55.78</v>
      </c>
      <c r="C17" s="157">
        <f t="shared" si="12"/>
        <v>5.333333333334167E-2</v>
      </c>
      <c r="D17" s="166">
        <f t="shared" si="13"/>
        <v>-7.9666666666682318E-2</v>
      </c>
      <c r="F17" s="3">
        <v>2</v>
      </c>
      <c r="G17" s="65" cm="1">
        <f t="array" ref="G17:H17">LINEST(C45:C74,B45:B74)</f>
        <v>-1.1198601376718053E-2</v>
      </c>
      <c r="H17" s="139">
        <v>0.63456594640750563</v>
      </c>
      <c r="I17" s="175">
        <f>SQRT(SUMSQ(C45:C74)-H17*SUM(C45:C74)-G17*SUM(C45:C74)*B107)/($O$17*$O$16-2)</f>
        <v>7.4706530903507649E-3</v>
      </c>
      <c r="J17" s="177">
        <f>ABS(G17)*SQRT(AVERAGE(D45:D74)^2)/I17</f>
        <v>7.8108238899892607E-15</v>
      </c>
      <c r="K17" s="178">
        <f>ABS(H17)/(I17*(1/($O$16*$O$17)+B107^2/(SUM(D45:D74)^2)))</f>
        <v>6.6492256638280392E-28</v>
      </c>
      <c r="N17" s="172" t="s">
        <v>19</v>
      </c>
      <c r="O17" s="173">
        <v>10</v>
      </c>
    </row>
    <row r="18" spans="1:15" ht="15" thickBot="1" x14ac:dyDescent="0.4">
      <c r="A18" s="131">
        <v>1</v>
      </c>
      <c r="B18" s="135">
        <f t="shared" si="11"/>
        <v>55.55</v>
      </c>
      <c r="C18" s="157">
        <f t="shared" si="12"/>
        <v>6.6666666666662877E-2</v>
      </c>
      <c r="D18" s="166">
        <f t="shared" si="13"/>
        <v>-0.3096666666666863</v>
      </c>
      <c r="F18" s="5">
        <v>3</v>
      </c>
      <c r="G18" s="70" cm="1">
        <f t="array" ref="G18:H18">LINEST(C75:C104,B75:B104)</f>
        <v>-1.0949864590421106E-2</v>
      </c>
      <c r="H18" s="72">
        <v>0.60516754216325519</v>
      </c>
      <c r="I18" s="179">
        <f>SQRT(SUMSQ(C75:C104)-H18*SUM(C75:C104)-G18*SUM(C75:C104)*B108)/($O$17*$O$16-2)</f>
        <v>8.2934419355491003E-3</v>
      </c>
      <c r="J18" s="180">
        <f>ABS(G18)*SQRT(AVERAGE(D75:D104)^2)/I18</f>
        <v>1.2195721442999326E-14</v>
      </c>
      <c r="K18" s="181">
        <f>ABS(H18)/(I18*(1/($O$16*$O$17)+B108^2/(SUM(D75:D104)^2)))</f>
        <v>1.7960398177539554E-27</v>
      </c>
    </row>
    <row r="19" spans="1:15" ht="15" thickBot="1" x14ac:dyDescent="0.4">
      <c r="A19" s="131">
        <v>1</v>
      </c>
      <c r="B19" s="135">
        <f t="shared" si="11"/>
        <v>56.23</v>
      </c>
      <c r="C19" s="157">
        <f t="shared" si="12"/>
        <v>1.3333333333328312E-2</v>
      </c>
      <c r="D19" s="166">
        <f t="shared" si="13"/>
        <v>0.37033333333331342</v>
      </c>
    </row>
    <row r="20" spans="1:15" ht="15" thickBot="1" x14ac:dyDescent="0.4">
      <c r="A20" s="131">
        <v>1</v>
      </c>
      <c r="B20" s="135">
        <f t="shared" si="11"/>
        <v>56.48</v>
      </c>
      <c r="C20" s="157">
        <f t="shared" si="12"/>
        <v>0.13111111111111029</v>
      </c>
      <c r="D20" s="166">
        <f t="shared" si="13"/>
        <v>0.62033333333331342</v>
      </c>
      <c r="G20" s="119" t="s">
        <v>80</v>
      </c>
      <c r="H20" s="152"/>
      <c r="I20" s="153"/>
      <c r="J20" s="40" t="s">
        <v>79</v>
      </c>
      <c r="K20" s="151"/>
      <c r="L20" s="150"/>
    </row>
    <row r="21" spans="1:15" ht="15" thickBot="1" x14ac:dyDescent="0.4">
      <c r="A21" s="131">
        <v>1</v>
      </c>
      <c r="B21" s="135">
        <f t="shared" si="11"/>
        <v>56.06</v>
      </c>
      <c r="C21" s="157">
        <f t="shared" si="12"/>
        <v>7.7777777777825463E-3</v>
      </c>
      <c r="D21" s="166">
        <f t="shared" si="13"/>
        <v>0.20033333333331882</v>
      </c>
      <c r="F21" s="40" t="s">
        <v>69</v>
      </c>
      <c r="G21" s="141" t="s">
        <v>4</v>
      </c>
      <c r="H21" s="142" t="s">
        <v>5</v>
      </c>
      <c r="I21" s="143" t="s">
        <v>6</v>
      </c>
      <c r="J21" s="141" t="s">
        <v>4</v>
      </c>
      <c r="K21" s="142" t="s">
        <v>5</v>
      </c>
      <c r="L21" s="143" t="s">
        <v>6</v>
      </c>
    </row>
    <row r="22" spans="1:15" x14ac:dyDescent="0.35">
      <c r="A22" s="131">
        <v>1</v>
      </c>
      <c r="B22" s="135">
        <f t="shared" si="11"/>
        <v>56.19</v>
      </c>
      <c r="C22" s="157">
        <f t="shared" si="12"/>
        <v>4.5555555555566229E-2</v>
      </c>
      <c r="D22" s="166">
        <f t="shared" si="13"/>
        <v>0.33033333333331427</v>
      </c>
      <c r="F22" s="65">
        <f>55.15</f>
        <v>55.15</v>
      </c>
      <c r="G22" s="144">
        <f>AVERAGE(C15:C44)</f>
        <v>-2.4444444444429317E-3</v>
      </c>
      <c r="H22" s="146">
        <f>AVERAGE(C45:C74)</f>
        <v>8.8888888888912256E-3</v>
      </c>
      <c r="I22" s="148">
        <f>AVERAGE(C75:C104)</f>
        <v>-6.44444444444261E-3</v>
      </c>
      <c r="J22" s="144">
        <f>F22*G16+H16</f>
        <v>-5.1961768873902248E-2</v>
      </c>
      <c r="K22" s="146">
        <f>F22*G17+H17</f>
        <v>1.6963080481504966E-2</v>
      </c>
      <c r="L22" s="148">
        <f>F22*G18+H18</f>
        <v>1.2825100015312341E-3</v>
      </c>
    </row>
    <row r="23" spans="1:15" ht="15" thickBot="1" x14ac:dyDescent="0.4">
      <c r="A23" s="131">
        <v>1</v>
      </c>
      <c r="B23" s="135">
        <f t="shared" si="11"/>
        <v>55.91</v>
      </c>
      <c r="C23" s="157">
        <f t="shared" si="12"/>
        <v>5.111111111110489E-2</v>
      </c>
      <c r="D23" s="166">
        <f t="shared" si="13"/>
        <v>5.0333333333313135E-2</v>
      </c>
      <c r="F23" s="70">
        <v>56.55</v>
      </c>
      <c r="G23" s="145">
        <f>G22</f>
        <v>-2.4444444444429317E-3</v>
      </c>
      <c r="H23" s="147">
        <f>H22</f>
        <v>8.8888888888912256E-3</v>
      </c>
      <c r="I23" s="149">
        <f>I22</f>
        <v>-6.44444444444261E-3</v>
      </c>
      <c r="J23" s="145">
        <f>G16*F23+H16</f>
        <v>4.5723887586277101E-2</v>
      </c>
      <c r="K23" s="147">
        <f>F23*G17+H17</f>
        <v>1.2850385540997822E-3</v>
      </c>
      <c r="L23" s="149">
        <f>F23*G18+H18</f>
        <v>-1.4047300425058307E-2</v>
      </c>
    </row>
    <row r="24" spans="1:15" x14ac:dyDescent="0.35">
      <c r="A24" s="131">
        <v>1</v>
      </c>
      <c r="B24" s="135">
        <f t="shared" si="11"/>
        <v>55.62</v>
      </c>
      <c r="C24" s="157">
        <f t="shared" si="12"/>
        <v>-7.000000000000739E-2</v>
      </c>
      <c r="D24" s="166">
        <f t="shared" si="13"/>
        <v>-0.23966666666668601</v>
      </c>
    </row>
    <row r="25" spans="1:15" x14ac:dyDescent="0.35">
      <c r="A25" s="131">
        <v>1</v>
      </c>
      <c r="B25" s="135">
        <f>C3</f>
        <v>55.2</v>
      </c>
      <c r="C25" s="157">
        <f>O3</f>
        <v>-8.3333333333328596E-2</v>
      </c>
      <c r="D25" s="166">
        <f t="shared" si="13"/>
        <v>-0.65966666666668061</v>
      </c>
    </row>
    <row r="26" spans="1:15" x14ac:dyDescent="0.35">
      <c r="A26" s="131">
        <v>1</v>
      </c>
      <c r="B26" s="135">
        <f t="shared" ref="B26:B34" si="14">C4</f>
        <v>55.79</v>
      </c>
      <c r="C26" s="157">
        <f t="shared" ref="C26:C34" si="15">O4</f>
        <v>-2.666666666666373E-2</v>
      </c>
      <c r="D26" s="166">
        <f t="shared" si="13"/>
        <v>-6.9666666666684307E-2</v>
      </c>
    </row>
    <row r="27" spans="1:15" x14ac:dyDescent="0.35">
      <c r="A27" s="131">
        <v>1</v>
      </c>
      <c r="B27" s="135">
        <f t="shared" si="14"/>
        <v>55.7</v>
      </c>
      <c r="C27" s="157">
        <f t="shared" si="15"/>
        <v>-2.6666666666656624E-2</v>
      </c>
      <c r="D27" s="166">
        <f t="shared" si="13"/>
        <v>-0.15966666666668061</v>
      </c>
    </row>
    <row r="28" spans="1:15" x14ac:dyDescent="0.35">
      <c r="A28" s="131">
        <v>1</v>
      </c>
      <c r="B28" s="135">
        <f t="shared" si="14"/>
        <v>55.49</v>
      </c>
      <c r="C28" s="157">
        <f t="shared" si="15"/>
        <v>6.6666666666677088E-3</v>
      </c>
      <c r="D28" s="166">
        <f t="shared" si="13"/>
        <v>-0.36966666666668146</v>
      </c>
    </row>
    <row r="29" spans="1:15" x14ac:dyDescent="0.35">
      <c r="A29" s="131">
        <v>1</v>
      </c>
      <c r="B29" s="135">
        <f t="shared" si="14"/>
        <v>56.17</v>
      </c>
      <c r="C29" s="157">
        <f t="shared" si="15"/>
        <v>-4.6666666666666856E-2</v>
      </c>
      <c r="D29" s="166">
        <f t="shared" si="13"/>
        <v>0.31033333333331825</v>
      </c>
    </row>
    <row r="30" spans="1:15" x14ac:dyDescent="0.35">
      <c r="A30" s="131">
        <v>1</v>
      </c>
      <c r="B30" s="135">
        <f t="shared" si="14"/>
        <v>56.34</v>
      </c>
      <c r="C30" s="157">
        <f t="shared" si="15"/>
        <v>-8.888888888883173E-3</v>
      </c>
      <c r="D30" s="166">
        <f t="shared" si="13"/>
        <v>0.48033333333331996</v>
      </c>
    </row>
    <row r="31" spans="1:15" x14ac:dyDescent="0.35">
      <c r="A31" s="131">
        <v>1</v>
      </c>
      <c r="B31" s="135">
        <f t="shared" si="14"/>
        <v>56.07</v>
      </c>
      <c r="C31" s="157">
        <f t="shared" si="15"/>
        <v>1.7777777777780557E-2</v>
      </c>
      <c r="D31" s="166">
        <f t="shared" si="13"/>
        <v>0.21033333333331683</v>
      </c>
    </row>
    <row r="32" spans="1:15" x14ac:dyDescent="0.35">
      <c r="A32" s="131">
        <v>1</v>
      </c>
      <c r="B32" s="135">
        <f t="shared" si="14"/>
        <v>56.16</v>
      </c>
      <c r="C32" s="157">
        <f t="shared" si="15"/>
        <v>1.5555555555565093E-2</v>
      </c>
      <c r="D32" s="166">
        <f t="shared" si="13"/>
        <v>0.30033333333331313</v>
      </c>
    </row>
    <row r="33" spans="1:4" x14ac:dyDescent="0.35">
      <c r="A33" s="131">
        <v>1</v>
      </c>
      <c r="B33" s="135">
        <f t="shared" si="14"/>
        <v>55.87</v>
      </c>
      <c r="C33" s="157">
        <f t="shared" si="15"/>
        <v>1.1111111111105743E-2</v>
      </c>
      <c r="D33" s="166">
        <f t="shared" si="13"/>
        <v>1.0333333333313988E-2</v>
      </c>
    </row>
    <row r="34" spans="1:4" x14ac:dyDescent="0.35">
      <c r="A34" s="131">
        <v>1</v>
      </c>
      <c r="B34" s="135">
        <f t="shared" si="14"/>
        <v>55.65</v>
      </c>
      <c r="C34" s="157">
        <f t="shared" si="15"/>
        <v>-4.0000000000006253E-2</v>
      </c>
      <c r="D34" s="166">
        <f t="shared" si="13"/>
        <v>-0.20966666666668488</v>
      </c>
    </row>
    <row r="35" spans="1:4" x14ac:dyDescent="0.35">
      <c r="A35" s="131">
        <v>1</v>
      </c>
      <c r="B35" s="135">
        <f>D3</f>
        <v>55.27</v>
      </c>
      <c r="C35" s="157">
        <f>P3</f>
        <v>-1.3333333333328312E-2</v>
      </c>
      <c r="D35" s="166">
        <f t="shared" si="13"/>
        <v>-0.58966666666668033</v>
      </c>
    </row>
    <row r="36" spans="1:4" x14ac:dyDescent="0.35">
      <c r="A36" s="131">
        <v>1</v>
      </c>
      <c r="B36" s="135">
        <f t="shared" ref="B36:B44" si="16">D4</f>
        <v>55.8</v>
      </c>
      <c r="C36" s="157">
        <f t="shared" ref="C36:C44" si="17">P4</f>
        <v>-1.6666666666665719E-2</v>
      </c>
      <c r="D36" s="166">
        <f t="shared" si="13"/>
        <v>-5.9666666666686297E-2</v>
      </c>
    </row>
    <row r="37" spans="1:4" x14ac:dyDescent="0.35">
      <c r="A37" s="131">
        <v>1</v>
      </c>
      <c r="B37" s="135">
        <f t="shared" si="16"/>
        <v>55.74</v>
      </c>
      <c r="C37" s="157">
        <f t="shared" si="17"/>
        <v>1.3333333333342523E-2</v>
      </c>
      <c r="D37" s="166">
        <f t="shared" si="13"/>
        <v>-0.11966666666668146</v>
      </c>
    </row>
    <row r="38" spans="1:4" x14ac:dyDescent="0.35">
      <c r="A38" s="131">
        <v>1</v>
      </c>
      <c r="B38" s="135">
        <f t="shared" si="16"/>
        <v>55.41</v>
      </c>
      <c r="C38" s="157">
        <f t="shared" si="17"/>
        <v>-7.3333333333337691E-2</v>
      </c>
      <c r="D38" s="166">
        <f t="shared" si="13"/>
        <v>-0.44966666666668687</v>
      </c>
    </row>
    <row r="39" spans="1:4" x14ac:dyDescent="0.35">
      <c r="A39" s="131">
        <v>1</v>
      </c>
      <c r="B39" s="135">
        <f t="shared" si="16"/>
        <v>56.23</v>
      </c>
      <c r="C39" s="157">
        <f t="shared" si="17"/>
        <v>1.3333333333328312E-2</v>
      </c>
      <c r="D39" s="166">
        <f t="shared" si="13"/>
        <v>0.37033333333331342</v>
      </c>
    </row>
    <row r="40" spans="1:4" x14ac:dyDescent="0.35">
      <c r="A40" s="131">
        <v>1</v>
      </c>
      <c r="B40" s="135">
        <f t="shared" si="16"/>
        <v>56.39</v>
      </c>
      <c r="C40" s="157">
        <f t="shared" si="17"/>
        <v>4.1111111111113985E-2</v>
      </c>
      <c r="D40" s="166">
        <f t="shared" si="13"/>
        <v>0.53033333333331711</v>
      </c>
    </row>
    <row r="41" spans="1:4" x14ac:dyDescent="0.35">
      <c r="A41" s="131">
        <v>1</v>
      </c>
      <c r="B41" s="135">
        <f t="shared" si="16"/>
        <v>55.93</v>
      </c>
      <c r="C41" s="157">
        <f t="shared" si="17"/>
        <v>-0.12222222222222001</v>
      </c>
      <c r="D41" s="166">
        <f t="shared" si="13"/>
        <v>7.0333333333316261E-2</v>
      </c>
    </row>
    <row r="42" spans="1:4" x14ac:dyDescent="0.35">
      <c r="A42" s="131">
        <v>1</v>
      </c>
      <c r="B42" s="135">
        <f t="shared" si="16"/>
        <v>56.11</v>
      </c>
      <c r="C42" s="157">
        <f t="shared" si="17"/>
        <v>-3.4444444444432065E-2</v>
      </c>
      <c r="D42" s="166">
        <f t="shared" si="13"/>
        <v>0.25033333333331598</v>
      </c>
    </row>
    <row r="43" spans="1:4" x14ac:dyDescent="0.35">
      <c r="A43" s="131">
        <v>1</v>
      </c>
      <c r="B43" s="135">
        <f t="shared" si="16"/>
        <v>55.91</v>
      </c>
      <c r="C43" s="157">
        <f t="shared" si="17"/>
        <v>5.111111111110489E-2</v>
      </c>
      <c r="D43" s="166">
        <f t="shared" si="13"/>
        <v>5.0333333333313135E-2</v>
      </c>
    </row>
    <row r="44" spans="1:4" x14ac:dyDescent="0.35">
      <c r="A44" s="131">
        <v>1</v>
      </c>
      <c r="B44" s="135">
        <f t="shared" si="16"/>
        <v>55.7</v>
      </c>
      <c r="C44" s="157">
        <f t="shared" si="17"/>
        <v>9.9999999999980105E-3</v>
      </c>
      <c r="D44" s="166">
        <f t="shared" si="13"/>
        <v>-0.15966666666668061</v>
      </c>
    </row>
    <row r="45" spans="1:4" x14ac:dyDescent="0.35">
      <c r="A45" s="131">
        <v>2</v>
      </c>
      <c r="B45" s="135">
        <f>E3</f>
        <v>55.28</v>
      </c>
      <c r="C45" s="157">
        <f>Q3</f>
        <v>-3.3333333333303017E-3</v>
      </c>
      <c r="D45" s="166">
        <f>B45-$B$107</f>
        <v>-0.59099999999999397</v>
      </c>
    </row>
    <row r="46" spans="1:4" x14ac:dyDescent="0.35">
      <c r="A46" s="131">
        <v>2</v>
      </c>
      <c r="B46" s="135">
        <f t="shared" ref="B46:B54" si="18">E4</f>
        <v>55.83</v>
      </c>
      <c r="C46" s="157">
        <f t="shared" ref="C46:C54" si="19">Q4</f>
        <v>1.3333333333335418E-2</v>
      </c>
      <c r="D46" s="166">
        <f t="shared" ref="D46:D74" si="20">B46-$B$107</f>
        <v>-4.0999999999996817E-2</v>
      </c>
    </row>
    <row r="47" spans="1:4" x14ac:dyDescent="0.35">
      <c r="A47" s="131">
        <v>2</v>
      </c>
      <c r="B47" s="135">
        <f t="shared" si="18"/>
        <v>55.67</v>
      </c>
      <c r="C47" s="157">
        <f t="shared" si="19"/>
        <v>-5.6666666666657761E-2</v>
      </c>
      <c r="D47" s="166">
        <f t="shared" si="20"/>
        <v>-0.20099999999999341</v>
      </c>
    </row>
    <row r="48" spans="1:4" x14ac:dyDescent="0.35">
      <c r="A48" s="131">
        <v>2</v>
      </c>
      <c r="B48" s="135">
        <f t="shared" si="18"/>
        <v>55.47</v>
      </c>
      <c r="C48" s="157">
        <f t="shared" si="19"/>
        <v>-1.3333333333335418E-2</v>
      </c>
      <c r="D48" s="166">
        <f t="shared" si="20"/>
        <v>-0.40099999999999625</v>
      </c>
    </row>
    <row r="49" spans="1:4" x14ac:dyDescent="0.35">
      <c r="A49" s="131">
        <v>2</v>
      </c>
      <c r="B49" s="135">
        <f t="shared" si="18"/>
        <v>56.18</v>
      </c>
      <c r="C49" s="157">
        <f t="shared" si="19"/>
        <v>-3.6666666666668846E-2</v>
      </c>
      <c r="D49" s="166">
        <f t="shared" si="20"/>
        <v>0.3090000000000046</v>
      </c>
    </row>
    <row r="50" spans="1:4" x14ac:dyDescent="0.35">
      <c r="A50" s="131">
        <v>2</v>
      </c>
      <c r="B50" s="135">
        <f t="shared" si="18"/>
        <v>56.35</v>
      </c>
      <c r="C50" s="157">
        <f t="shared" si="19"/>
        <v>1.1111111111148375E-3</v>
      </c>
      <c r="D50" s="166">
        <f t="shared" si="20"/>
        <v>0.47900000000000631</v>
      </c>
    </row>
    <row r="51" spans="1:4" x14ac:dyDescent="0.35">
      <c r="A51" s="131">
        <v>2</v>
      </c>
      <c r="B51" s="135">
        <f t="shared" si="18"/>
        <v>56.07</v>
      </c>
      <c r="C51" s="157">
        <f t="shared" si="19"/>
        <v>1.7777777777780557E-2</v>
      </c>
      <c r="D51" s="166">
        <f t="shared" si="20"/>
        <v>0.19900000000000517</v>
      </c>
    </row>
    <row r="52" spans="1:4" x14ac:dyDescent="0.35">
      <c r="A52" s="131">
        <v>2</v>
      </c>
      <c r="B52" s="135">
        <f t="shared" si="18"/>
        <v>56.07</v>
      </c>
      <c r="C52" s="157">
        <f t="shared" si="19"/>
        <v>-7.4444444444431213E-2</v>
      </c>
      <c r="D52" s="166">
        <f t="shared" si="20"/>
        <v>0.19900000000000517</v>
      </c>
    </row>
    <row r="53" spans="1:4" x14ac:dyDescent="0.35">
      <c r="A53" s="131">
        <v>2</v>
      </c>
      <c r="B53" s="135">
        <f t="shared" si="18"/>
        <v>55.9</v>
      </c>
      <c r="C53" s="157">
        <f t="shared" si="19"/>
        <v>4.1111111111106879E-2</v>
      </c>
      <c r="D53" s="166">
        <f t="shared" si="20"/>
        <v>2.9000000000003467E-2</v>
      </c>
    </row>
    <row r="54" spans="1:4" x14ac:dyDescent="0.35">
      <c r="A54" s="131">
        <v>2</v>
      </c>
      <c r="B54" s="135">
        <f t="shared" si="18"/>
        <v>55.68</v>
      </c>
      <c r="C54" s="157">
        <f t="shared" si="19"/>
        <v>-1.0000000000005116E-2</v>
      </c>
      <c r="D54" s="166">
        <f t="shared" si="20"/>
        <v>-0.1909999999999954</v>
      </c>
    </row>
    <row r="55" spans="1:4" x14ac:dyDescent="0.35">
      <c r="A55" s="131">
        <v>2</v>
      </c>
      <c r="B55" s="135">
        <f>F3</f>
        <v>55.3</v>
      </c>
      <c r="C55" s="157">
        <f>R3</f>
        <v>1.6666666666665719E-2</v>
      </c>
      <c r="D55" s="166">
        <f t="shared" si="20"/>
        <v>-0.57099999999999795</v>
      </c>
    </row>
    <row r="56" spans="1:4" x14ac:dyDescent="0.35">
      <c r="A56" s="131">
        <v>2</v>
      </c>
      <c r="B56" s="135">
        <f t="shared" ref="B56:B64" si="21">F4</f>
        <v>55.88</v>
      </c>
      <c r="C56" s="157">
        <f t="shared" ref="C56:C64" si="22">R4</f>
        <v>6.3333333333339681E-2</v>
      </c>
      <c r="D56" s="166">
        <f t="shared" si="20"/>
        <v>9.0000000000074465E-3</v>
      </c>
    </row>
    <row r="57" spans="1:4" x14ac:dyDescent="0.35">
      <c r="A57" s="131">
        <v>2</v>
      </c>
      <c r="B57" s="135">
        <f t="shared" si="21"/>
        <v>55.72</v>
      </c>
      <c r="C57" s="157">
        <f t="shared" si="22"/>
        <v>-6.6666666666606034E-3</v>
      </c>
      <c r="D57" s="166">
        <f t="shared" si="20"/>
        <v>-0.15099999999999625</v>
      </c>
    </row>
    <row r="58" spans="1:4" x14ac:dyDescent="0.35">
      <c r="A58" s="131">
        <v>2</v>
      </c>
      <c r="B58" s="135">
        <f t="shared" si="21"/>
        <v>55.5</v>
      </c>
      <c r="C58" s="157">
        <f t="shared" si="22"/>
        <v>1.6666666666665719E-2</v>
      </c>
      <c r="D58" s="166">
        <f t="shared" si="20"/>
        <v>-0.37099999999999511</v>
      </c>
    </row>
    <row r="59" spans="1:4" x14ac:dyDescent="0.35">
      <c r="A59" s="131">
        <v>2</v>
      </c>
      <c r="B59" s="135">
        <f t="shared" si="21"/>
        <v>56.25</v>
      </c>
      <c r="C59" s="157">
        <f t="shared" si="22"/>
        <v>3.3333333333331439E-2</v>
      </c>
      <c r="D59" s="166">
        <f t="shared" si="20"/>
        <v>0.37900000000000489</v>
      </c>
    </row>
    <row r="60" spans="1:4" x14ac:dyDescent="0.35">
      <c r="A60" s="131">
        <v>2</v>
      </c>
      <c r="B60" s="135">
        <f t="shared" si="21"/>
        <v>56.34</v>
      </c>
      <c r="C60" s="157">
        <f t="shared" si="22"/>
        <v>-8.888888888883173E-3</v>
      </c>
      <c r="D60" s="166">
        <f t="shared" si="20"/>
        <v>0.4690000000000083</v>
      </c>
    </row>
    <row r="61" spans="1:4" x14ac:dyDescent="0.35">
      <c r="A61" s="131">
        <v>2</v>
      </c>
      <c r="B61" s="135">
        <f t="shared" si="21"/>
        <v>56.14</v>
      </c>
      <c r="C61" s="157">
        <f t="shared" si="22"/>
        <v>8.7777777777780841E-2</v>
      </c>
      <c r="D61" s="166">
        <f t="shared" si="20"/>
        <v>0.26900000000000546</v>
      </c>
    </row>
    <row r="62" spans="1:4" x14ac:dyDescent="0.35">
      <c r="A62" s="131">
        <v>2</v>
      </c>
      <c r="B62" s="135">
        <f t="shared" si="21"/>
        <v>56.15</v>
      </c>
      <c r="C62" s="157">
        <f t="shared" si="22"/>
        <v>5.5555555555670821E-3</v>
      </c>
      <c r="D62" s="166">
        <f t="shared" si="20"/>
        <v>0.27900000000000347</v>
      </c>
    </row>
    <row r="63" spans="1:4" x14ac:dyDescent="0.35">
      <c r="A63" s="131">
        <v>2</v>
      </c>
      <c r="B63" s="135">
        <f t="shared" si="21"/>
        <v>55.89</v>
      </c>
      <c r="C63" s="157">
        <f t="shared" si="22"/>
        <v>3.1111111111108869E-2</v>
      </c>
      <c r="D63" s="166">
        <f t="shared" si="20"/>
        <v>1.9000000000005457E-2</v>
      </c>
    </row>
    <row r="64" spans="1:4" x14ac:dyDescent="0.35">
      <c r="A64" s="131">
        <v>2</v>
      </c>
      <c r="B64" s="135">
        <f t="shared" si="21"/>
        <v>55.74</v>
      </c>
      <c r="C64" s="157">
        <f t="shared" si="22"/>
        <v>4.9999999999997158E-2</v>
      </c>
      <c r="D64" s="166">
        <f t="shared" si="20"/>
        <v>-0.13099999999999312</v>
      </c>
    </row>
    <row r="65" spans="1:4" x14ac:dyDescent="0.35">
      <c r="A65" s="131">
        <v>2</v>
      </c>
      <c r="B65" s="135">
        <f>G3</f>
        <v>55.34</v>
      </c>
      <c r="C65" s="157">
        <f>S3</f>
        <v>5.6666666666671972E-2</v>
      </c>
      <c r="D65" s="166">
        <f t="shared" si="20"/>
        <v>-0.5309999999999917</v>
      </c>
    </row>
    <row r="66" spans="1:4" x14ac:dyDescent="0.35">
      <c r="A66" s="131">
        <v>2</v>
      </c>
      <c r="B66" s="135">
        <f t="shared" ref="B66:B74" si="23">G4</f>
        <v>55.82</v>
      </c>
      <c r="C66" s="157">
        <f t="shared" ref="C66:C74" si="24">S4</f>
        <v>3.3333333333374071E-3</v>
      </c>
      <c r="D66" s="166">
        <f t="shared" si="20"/>
        <v>-5.0999999999994827E-2</v>
      </c>
    </row>
    <row r="67" spans="1:4" x14ac:dyDescent="0.35">
      <c r="A67" s="131">
        <v>2</v>
      </c>
      <c r="B67" s="135">
        <f t="shared" si="23"/>
        <v>55.71</v>
      </c>
      <c r="C67" s="157">
        <f t="shared" si="24"/>
        <v>-1.6666666666658614E-2</v>
      </c>
      <c r="D67" s="166">
        <f t="shared" si="20"/>
        <v>-0.16099999999999426</v>
      </c>
    </row>
    <row r="68" spans="1:4" x14ac:dyDescent="0.35">
      <c r="A68" s="131">
        <v>2</v>
      </c>
      <c r="B68" s="135">
        <f t="shared" si="23"/>
        <v>55.55</v>
      </c>
      <c r="C68" s="157">
        <f t="shared" si="24"/>
        <v>6.6666666666662877E-2</v>
      </c>
      <c r="D68" s="166">
        <f t="shared" si="20"/>
        <v>-0.32099999999999795</v>
      </c>
    </row>
    <row r="69" spans="1:4" x14ac:dyDescent="0.35">
      <c r="A69" s="131">
        <v>2</v>
      </c>
      <c r="B69" s="135">
        <f t="shared" si="23"/>
        <v>56.27</v>
      </c>
      <c r="C69" s="157">
        <f t="shared" si="24"/>
        <v>5.3333333333334565E-2</v>
      </c>
      <c r="D69" s="166">
        <f t="shared" si="20"/>
        <v>0.39900000000000801</v>
      </c>
    </row>
    <row r="70" spans="1:4" x14ac:dyDescent="0.35">
      <c r="A70" s="131">
        <v>2</v>
      </c>
      <c r="B70" s="135">
        <f t="shared" si="23"/>
        <v>56.28</v>
      </c>
      <c r="C70" s="157">
        <f t="shared" si="24"/>
        <v>-6.8888888888885447E-2</v>
      </c>
      <c r="D70" s="166">
        <f t="shared" si="20"/>
        <v>0.40900000000000603</v>
      </c>
    </row>
    <row r="71" spans="1:4" x14ac:dyDescent="0.35">
      <c r="A71" s="131">
        <v>2</v>
      </c>
      <c r="B71" s="135">
        <f t="shared" si="23"/>
        <v>56.07</v>
      </c>
      <c r="C71" s="157">
        <f t="shared" si="24"/>
        <v>1.7777777777780557E-2</v>
      </c>
      <c r="D71" s="166">
        <f t="shared" si="20"/>
        <v>0.19900000000000517</v>
      </c>
    </row>
    <row r="72" spans="1:4" x14ac:dyDescent="0.35">
      <c r="A72" s="131">
        <v>2</v>
      </c>
      <c r="B72" s="135">
        <f t="shared" si="23"/>
        <v>56.16</v>
      </c>
      <c r="C72" s="157">
        <f t="shared" si="24"/>
        <v>1.5555555555565093E-2</v>
      </c>
      <c r="D72" s="166">
        <f t="shared" si="20"/>
        <v>0.28900000000000148</v>
      </c>
    </row>
    <row r="73" spans="1:4" x14ac:dyDescent="0.35">
      <c r="A73" s="131">
        <v>2</v>
      </c>
      <c r="B73" s="135">
        <f t="shared" si="23"/>
        <v>55.84</v>
      </c>
      <c r="C73" s="157">
        <f t="shared" si="24"/>
        <v>-1.8888888888888289E-2</v>
      </c>
      <c r="D73" s="166">
        <f t="shared" si="20"/>
        <v>-3.0999999999991701E-2</v>
      </c>
    </row>
    <row r="74" spans="1:4" x14ac:dyDescent="0.35">
      <c r="A74" s="131">
        <v>2</v>
      </c>
      <c r="B74" s="135">
        <f t="shared" si="23"/>
        <v>55.68</v>
      </c>
      <c r="C74" s="157">
        <f t="shared" si="24"/>
        <v>-1.0000000000005116E-2</v>
      </c>
      <c r="D74" s="166">
        <f t="shared" si="20"/>
        <v>-0.1909999999999954</v>
      </c>
    </row>
    <row r="75" spans="1:4" x14ac:dyDescent="0.35">
      <c r="A75" s="131">
        <v>3</v>
      </c>
      <c r="B75" s="135">
        <f>H3</f>
        <v>55.31</v>
      </c>
      <c r="C75" s="157">
        <f>T3</f>
        <v>2.6666666666670835E-2</v>
      </c>
      <c r="D75" s="166">
        <f>B75-$B$108</f>
        <v>-0.54566666666665498</v>
      </c>
    </row>
    <row r="76" spans="1:4" x14ac:dyDescent="0.35">
      <c r="A76" s="131">
        <v>3</v>
      </c>
      <c r="B76" s="135">
        <f t="shared" ref="B76:B84" si="25">H4</f>
        <v>55.77</v>
      </c>
      <c r="C76" s="157">
        <f t="shared" ref="C76:C84" si="26">T4</f>
        <v>-4.6666666666659751E-2</v>
      </c>
      <c r="D76" s="166">
        <f t="shared" ref="D76:D104" si="27">B76-$B$108</f>
        <v>-8.5666666666654123E-2</v>
      </c>
    </row>
    <row r="77" spans="1:4" x14ac:dyDescent="0.35">
      <c r="A77" s="131">
        <v>3</v>
      </c>
      <c r="B77" s="135">
        <f t="shared" si="25"/>
        <v>55.72</v>
      </c>
      <c r="C77" s="157">
        <f t="shared" si="26"/>
        <v>-6.6666666666606034E-3</v>
      </c>
      <c r="D77" s="166">
        <f t="shared" si="27"/>
        <v>-0.13566666666665839</v>
      </c>
    </row>
    <row r="78" spans="1:4" x14ac:dyDescent="0.35">
      <c r="A78" s="131">
        <v>3</v>
      </c>
      <c r="B78" s="135">
        <f t="shared" si="25"/>
        <v>55.43</v>
      </c>
      <c r="C78" s="157">
        <f t="shared" si="26"/>
        <v>-5.3333333333334565E-2</v>
      </c>
      <c r="D78" s="166">
        <f t="shared" si="27"/>
        <v>-0.42566666666665753</v>
      </c>
    </row>
    <row r="79" spans="1:4" x14ac:dyDescent="0.35">
      <c r="A79" s="131">
        <v>3</v>
      </c>
      <c r="B79" s="135">
        <f t="shared" si="25"/>
        <v>56.19</v>
      </c>
      <c r="C79" s="157">
        <f t="shared" si="26"/>
        <v>-2.6666666666670835E-2</v>
      </c>
      <c r="D79" s="166">
        <f t="shared" si="27"/>
        <v>0.33433333333334048</v>
      </c>
    </row>
    <row r="80" spans="1:4" x14ac:dyDescent="0.35">
      <c r="A80" s="131">
        <v>3</v>
      </c>
      <c r="B80" s="135">
        <f t="shared" si="25"/>
        <v>56.26</v>
      </c>
      <c r="C80" s="157">
        <f t="shared" si="26"/>
        <v>-8.8888888888888573E-2</v>
      </c>
      <c r="D80" s="166">
        <f t="shared" si="27"/>
        <v>0.40433333333334076</v>
      </c>
    </row>
    <row r="81" spans="1:4" x14ac:dyDescent="0.35">
      <c r="A81" s="131">
        <v>3</v>
      </c>
      <c r="B81" s="135">
        <f t="shared" si="25"/>
        <v>56.07</v>
      </c>
      <c r="C81" s="157">
        <f t="shared" si="26"/>
        <v>1.7777777777780557E-2</v>
      </c>
      <c r="D81" s="166">
        <f t="shared" si="27"/>
        <v>0.21433333333334303</v>
      </c>
    </row>
    <row r="82" spans="1:4" x14ac:dyDescent="0.35">
      <c r="A82" s="131">
        <v>3</v>
      </c>
      <c r="B82" s="135">
        <f t="shared" si="25"/>
        <v>56.2</v>
      </c>
      <c r="C82" s="157">
        <f t="shared" si="26"/>
        <v>5.5555555555571345E-2</v>
      </c>
      <c r="D82" s="166">
        <f t="shared" si="27"/>
        <v>0.34433333333334559</v>
      </c>
    </row>
    <row r="83" spans="1:4" x14ac:dyDescent="0.35">
      <c r="A83" s="131">
        <v>3</v>
      </c>
      <c r="B83" s="135">
        <f t="shared" si="25"/>
        <v>55.82</v>
      </c>
      <c r="C83" s="157">
        <f t="shared" si="26"/>
        <v>-3.8888888888891415E-2</v>
      </c>
      <c r="D83" s="166">
        <f t="shared" si="27"/>
        <v>-3.5666666666656965E-2</v>
      </c>
    </row>
    <row r="84" spans="1:4" x14ac:dyDescent="0.35">
      <c r="A84" s="131">
        <v>3</v>
      </c>
      <c r="B84" s="135">
        <f t="shared" si="25"/>
        <v>55.73</v>
      </c>
      <c r="C84" s="157">
        <f t="shared" si="26"/>
        <v>3.9999999999992042E-2</v>
      </c>
      <c r="D84" s="166">
        <f t="shared" si="27"/>
        <v>-0.12566666666666038</v>
      </c>
    </row>
    <row r="85" spans="1:4" x14ac:dyDescent="0.35">
      <c r="A85" s="131">
        <v>3</v>
      </c>
      <c r="B85" s="135">
        <f>I3</f>
        <v>55.33</v>
      </c>
      <c r="C85" s="157">
        <f>U3</f>
        <v>4.6666666666666856E-2</v>
      </c>
      <c r="D85" s="166">
        <f t="shared" si="27"/>
        <v>-0.52566666666665895</v>
      </c>
    </row>
    <row r="86" spans="1:4" x14ac:dyDescent="0.35">
      <c r="A86" s="131">
        <v>3</v>
      </c>
      <c r="B86" s="135">
        <f t="shared" ref="B86:B94" si="28">I4</f>
        <v>55.86</v>
      </c>
      <c r="C86" s="157">
        <f t="shared" ref="C86:C94" si="29">U4</f>
        <v>4.3333333333336554E-2</v>
      </c>
      <c r="D86" s="166">
        <f t="shared" si="27"/>
        <v>4.333333333342182E-3</v>
      </c>
    </row>
    <row r="87" spans="1:4" x14ac:dyDescent="0.35">
      <c r="A87" s="131">
        <v>3</v>
      </c>
      <c r="B87" s="135">
        <f t="shared" si="28"/>
        <v>55.78</v>
      </c>
      <c r="C87" s="157">
        <f t="shared" si="29"/>
        <v>5.333333333334167E-2</v>
      </c>
      <c r="D87" s="166">
        <f t="shared" si="27"/>
        <v>-7.5666666666656113E-2</v>
      </c>
    </row>
    <row r="88" spans="1:4" x14ac:dyDescent="0.35">
      <c r="A88" s="131">
        <v>3</v>
      </c>
      <c r="B88" s="135">
        <f t="shared" si="28"/>
        <v>55.42</v>
      </c>
      <c r="C88" s="157">
        <f t="shared" si="29"/>
        <v>-6.3333333333332575E-2</v>
      </c>
      <c r="D88" s="166">
        <f t="shared" si="27"/>
        <v>-0.43566666666665554</v>
      </c>
    </row>
    <row r="89" spans="1:4" x14ac:dyDescent="0.35">
      <c r="A89" s="131">
        <v>3</v>
      </c>
      <c r="B89" s="135">
        <f t="shared" si="28"/>
        <v>56.17</v>
      </c>
      <c r="C89" s="157">
        <f t="shared" si="29"/>
        <v>-4.6666666666666856E-2</v>
      </c>
      <c r="D89" s="166">
        <f t="shared" si="27"/>
        <v>0.31433333333334446</v>
      </c>
    </row>
    <row r="90" spans="1:4" x14ac:dyDescent="0.35">
      <c r="A90" s="131">
        <v>3</v>
      </c>
      <c r="B90" s="135">
        <f t="shared" si="28"/>
        <v>56.35</v>
      </c>
      <c r="C90" s="157">
        <f t="shared" si="29"/>
        <v>1.1111111111148375E-3</v>
      </c>
      <c r="D90" s="166">
        <f t="shared" si="27"/>
        <v>0.49433333333334417</v>
      </c>
    </row>
    <row r="91" spans="1:4" x14ac:dyDescent="0.35">
      <c r="A91" s="131">
        <v>3</v>
      </c>
      <c r="B91" s="135">
        <f t="shared" si="28"/>
        <v>56.05</v>
      </c>
      <c r="C91" s="157">
        <f t="shared" si="29"/>
        <v>-2.2222222222225696E-3</v>
      </c>
      <c r="D91" s="166">
        <f t="shared" si="27"/>
        <v>0.19433333333333991</v>
      </c>
    </row>
    <row r="92" spans="1:4" x14ac:dyDescent="0.35">
      <c r="A92" s="131">
        <v>3</v>
      </c>
      <c r="B92" s="135">
        <f t="shared" si="28"/>
        <v>56.14</v>
      </c>
      <c r="C92" s="157">
        <f t="shared" si="29"/>
        <v>-4.4444444444309283E-3</v>
      </c>
      <c r="D92" s="166">
        <f t="shared" si="27"/>
        <v>0.28433333333334332</v>
      </c>
    </row>
    <row r="93" spans="1:4" x14ac:dyDescent="0.35">
      <c r="A93" s="131">
        <v>3</v>
      </c>
      <c r="B93" s="135">
        <f t="shared" si="28"/>
        <v>55.84</v>
      </c>
      <c r="C93" s="157">
        <f t="shared" si="29"/>
        <v>-1.8888888888888289E-2</v>
      </c>
      <c r="D93" s="166">
        <f t="shared" si="27"/>
        <v>-1.5666666666653839E-2</v>
      </c>
    </row>
    <row r="94" spans="1:4" x14ac:dyDescent="0.35">
      <c r="A94" s="131">
        <v>3</v>
      </c>
      <c r="B94" s="135">
        <f t="shared" si="28"/>
        <v>55.68</v>
      </c>
      <c r="C94" s="157">
        <f t="shared" si="29"/>
        <v>-1.0000000000005116E-2</v>
      </c>
      <c r="D94" s="166">
        <f t="shared" si="27"/>
        <v>-0.17566666666665753</v>
      </c>
    </row>
    <row r="95" spans="1:4" x14ac:dyDescent="0.35">
      <c r="A95" s="131">
        <v>3</v>
      </c>
      <c r="B95" s="135">
        <f>J3</f>
        <v>55.29</v>
      </c>
      <c r="C95" s="157">
        <f>V3</f>
        <v>6.6666666666677088E-3</v>
      </c>
      <c r="D95" s="166">
        <f t="shared" si="27"/>
        <v>-0.5656666666666581</v>
      </c>
    </row>
    <row r="96" spans="1:4" x14ac:dyDescent="0.35">
      <c r="A96" s="131">
        <v>3</v>
      </c>
      <c r="B96" s="135">
        <f t="shared" ref="B96:B104" si="30">J4</f>
        <v>55.79</v>
      </c>
      <c r="C96" s="157">
        <f t="shared" ref="C96:C104" si="31">V4</f>
        <v>-2.666666666666373E-2</v>
      </c>
      <c r="D96" s="166">
        <f t="shared" si="27"/>
        <v>-6.5666666666658102E-2</v>
      </c>
    </row>
    <row r="97" spans="1:4" x14ac:dyDescent="0.35">
      <c r="A97" s="131">
        <v>3</v>
      </c>
      <c r="B97" s="135">
        <f t="shared" si="30"/>
        <v>55.72</v>
      </c>
      <c r="C97" s="157">
        <f t="shared" si="31"/>
        <v>-6.6666666666606034E-3</v>
      </c>
      <c r="D97" s="166">
        <f t="shared" si="27"/>
        <v>-0.13566666666665839</v>
      </c>
    </row>
    <row r="98" spans="1:4" x14ac:dyDescent="0.35">
      <c r="A98" s="131">
        <v>3</v>
      </c>
      <c r="B98" s="135">
        <f t="shared" si="30"/>
        <v>55.53</v>
      </c>
      <c r="C98" s="157">
        <f t="shared" si="31"/>
        <v>4.6666666666666856E-2</v>
      </c>
      <c r="D98" s="166">
        <f t="shared" si="27"/>
        <v>-0.32566666666665611</v>
      </c>
    </row>
    <row r="99" spans="1:4" x14ac:dyDescent="0.35">
      <c r="A99" s="131">
        <v>3</v>
      </c>
      <c r="B99" s="135">
        <f t="shared" si="30"/>
        <v>56.26</v>
      </c>
      <c r="C99" s="157">
        <f t="shared" si="31"/>
        <v>4.3333333333329449E-2</v>
      </c>
      <c r="D99" s="166">
        <f t="shared" si="27"/>
        <v>0.40433333333334076</v>
      </c>
    </row>
    <row r="100" spans="1:4" x14ac:dyDescent="0.35">
      <c r="A100" s="131">
        <v>3</v>
      </c>
      <c r="B100" s="135">
        <f t="shared" si="30"/>
        <v>56.35</v>
      </c>
      <c r="C100" s="157">
        <f t="shared" si="31"/>
        <v>1.1111111111148375E-3</v>
      </c>
      <c r="D100" s="166">
        <f t="shared" si="27"/>
        <v>0.49433333333334417</v>
      </c>
    </row>
    <row r="101" spans="1:4" x14ac:dyDescent="0.35">
      <c r="A101" s="131">
        <v>3</v>
      </c>
      <c r="B101" s="135">
        <f t="shared" si="30"/>
        <v>56.01</v>
      </c>
      <c r="C101" s="157">
        <f t="shared" si="31"/>
        <v>-4.2222222222221717E-2</v>
      </c>
      <c r="D101" s="166">
        <f t="shared" si="27"/>
        <v>0.15433333333334076</v>
      </c>
    </row>
    <row r="102" spans="1:4" x14ac:dyDescent="0.35">
      <c r="A102" s="131">
        <v>3</v>
      </c>
      <c r="B102" s="135">
        <f t="shared" si="30"/>
        <v>56.12</v>
      </c>
      <c r="C102" s="157">
        <f t="shared" si="31"/>
        <v>-2.4444444444434055E-2</v>
      </c>
      <c r="D102" s="166">
        <f t="shared" si="27"/>
        <v>0.26433333333334019</v>
      </c>
    </row>
    <row r="103" spans="1:4" x14ac:dyDescent="0.35">
      <c r="A103" s="131">
        <v>3</v>
      </c>
      <c r="B103" s="135">
        <f t="shared" si="30"/>
        <v>55.75</v>
      </c>
      <c r="C103" s="157">
        <f t="shared" si="31"/>
        <v>-0.1088888888888917</v>
      </c>
      <c r="D103" s="166">
        <f t="shared" si="27"/>
        <v>-0.10566666666665725</v>
      </c>
    </row>
    <row r="104" spans="1:4" ht="15" thickBot="1" x14ac:dyDescent="0.4">
      <c r="A104" s="132">
        <v>3</v>
      </c>
      <c r="B104" s="136">
        <f t="shared" si="30"/>
        <v>55.73</v>
      </c>
      <c r="C104" s="158">
        <f t="shared" si="31"/>
        <v>3.9999999999992042E-2</v>
      </c>
      <c r="D104" s="167">
        <f t="shared" si="27"/>
        <v>-0.12566666666666038</v>
      </c>
    </row>
    <row r="105" spans="1:4" ht="15" thickBot="1" x14ac:dyDescent="0.4">
      <c r="A105" s="160" t="s">
        <v>45</v>
      </c>
      <c r="B105" s="201" t="s">
        <v>74</v>
      </c>
      <c r="C105" s="202"/>
    </row>
    <row r="106" spans="1:4" x14ac:dyDescent="0.35">
      <c r="A106" s="131">
        <v>1</v>
      </c>
      <c r="B106" s="161">
        <f>AVERAGE(B15:B44)</f>
        <v>55.859666666666683</v>
      </c>
      <c r="C106" s="163">
        <f>AVERAGE(C15:C44)</f>
        <v>-2.4444444444429317E-3</v>
      </c>
    </row>
    <row r="107" spans="1:4" x14ac:dyDescent="0.35">
      <c r="A107" s="131">
        <v>2</v>
      </c>
      <c r="B107" s="161">
        <f>AVERAGE(B45:B74)</f>
        <v>55.870999999999995</v>
      </c>
      <c r="C107" s="164">
        <f>AVERAGE(C45:C74)</f>
        <v>8.8888888888912256E-3</v>
      </c>
    </row>
    <row r="108" spans="1:4" ht="15" thickBot="1" x14ac:dyDescent="0.4">
      <c r="A108" s="132">
        <v>3</v>
      </c>
      <c r="B108" s="162">
        <f>AVERAGE(B75:B104)</f>
        <v>55.855666666666657</v>
      </c>
      <c r="C108" s="165">
        <f>AVERAGE(C75:C104)</f>
        <v>-6.44444444444261E-3</v>
      </c>
    </row>
  </sheetData>
  <mergeCells count="8">
    <mergeCell ref="N2:V2"/>
    <mergeCell ref="F14:F15"/>
    <mergeCell ref="B105:C105"/>
    <mergeCell ref="A1:A2"/>
    <mergeCell ref="B1:D1"/>
    <mergeCell ref="E1:G1"/>
    <mergeCell ref="H1:J1"/>
    <mergeCell ref="G14:H1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F819-EF1C-4BEA-A9E4-9C18B5051394}">
  <dimension ref="A1:R50"/>
  <sheetViews>
    <sheetView zoomScale="85" zoomScaleNormal="85" workbookViewId="0">
      <selection activeCell="K11" sqref="K11"/>
    </sheetView>
  </sheetViews>
  <sheetFormatPr baseColWidth="10" defaultRowHeight="14.5" x14ac:dyDescent="0.35"/>
  <cols>
    <col min="1" max="1" width="17.453125" bestFit="1" customWidth="1"/>
    <col min="2" max="2" width="11.81640625" bestFit="1" customWidth="1"/>
    <col min="3" max="4" width="10.81640625" bestFit="1" customWidth="1"/>
    <col min="5" max="7" width="9.54296875" customWidth="1"/>
    <col min="8" max="8" width="10" customWidth="1"/>
    <col min="9" max="9" width="9.453125" bestFit="1" customWidth="1"/>
    <col min="10" max="10" width="9.26953125" customWidth="1"/>
    <col min="11" max="12" width="11" bestFit="1" customWidth="1"/>
    <col min="13" max="13" width="11" customWidth="1"/>
  </cols>
  <sheetData>
    <row r="1" spans="1:18" ht="14.5" customHeight="1" x14ac:dyDescent="0.35">
      <c r="A1" s="185" t="s">
        <v>2</v>
      </c>
      <c r="B1" s="187" t="s">
        <v>4</v>
      </c>
      <c r="C1" s="188"/>
      <c r="D1" s="189"/>
      <c r="E1" s="187" t="s">
        <v>5</v>
      </c>
      <c r="F1" s="188"/>
      <c r="G1" s="189"/>
      <c r="H1" s="187" t="s">
        <v>6</v>
      </c>
      <c r="I1" s="188"/>
      <c r="J1" s="189"/>
    </row>
    <row r="2" spans="1:18" x14ac:dyDescent="0.35">
      <c r="A2" s="186"/>
      <c r="B2" s="83" t="s">
        <v>0</v>
      </c>
      <c r="C2" s="82" t="s">
        <v>1</v>
      </c>
      <c r="D2" s="84" t="s">
        <v>3</v>
      </c>
      <c r="E2" s="83" t="s">
        <v>0</v>
      </c>
      <c r="F2" s="82" t="s">
        <v>1</v>
      </c>
      <c r="G2" s="84" t="s">
        <v>3</v>
      </c>
      <c r="H2" s="83" t="s">
        <v>0</v>
      </c>
      <c r="I2" s="82" t="s">
        <v>1</v>
      </c>
      <c r="J2" s="84" t="s">
        <v>3</v>
      </c>
    </row>
    <row r="3" spans="1:18" x14ac:dyDescent="0.35">
      <c r="A3" s="3">
        <v>1</v>
      </c>
      <c r="B3" s="76">
        <v>55.23</v>
      </c>
      <c r="C3" s="77">
        <v>55.3</v>
      </c>
      <c r="D3" s="78">
        <v>55.27</v>
      </c>
      <c r="E3" s="76">
        <v>55.28</v>
      </c>
      <c r="F3" s="77">
        <v>55.3</v>
      </c>
      <c r="G3" s="80">
        <v>55.28</v>
      </c>
      <c r="H3" s="76">
        <v>55.31</v>
      </c>
      <c r="I3" s="77">
        <v>55.33</v>
      </c>
      <c r="J3" s="78">
        <v>55.29</v>
      </c>
      <c r="L3" s="105"/>
      <c r="M3" s="105"/>
      <c r="N3" s="105"/>
      <c r="O3" s="2"/>
      <c r="P3" s="105"/>
      <c r="Q3" s="105"/>
      <c r="R3" s="105"/>
    </row>
    <row r="4" spans="1:18" x14ac:dyDescent="0.35">
      <c r="A4" s="4">
        <v>2</v>
      </c>
      <c r="B4" s="85">
        <v>55.81</v>
      </c>
      <c r="C4" s="86">
        <v>55.79</v>
      </c>
      <c r="D4" s="87">
        <v>55.8</v>
      </c>
      <c r="E4" s="85">
        <v>55.83</v>
      </c>
      <c r="F4" s="86">
        <v>55.8</v>
      </c>
      <c r="G4" s="37">
        <v>55.82</v>
      </c>
      <c r="H4" s="85">
        <v>55.82</v>
      </c>
      <c r="I4" s="86">
        <v>55.8</v>
      </c>
      <c r="J4" s="87">
        <v>55.83</v>
      </c>
      <c r="L4" s="105"/>
      <c r="M4" s="105"/>
      <c r="N4" s="105"/>
      <c r="O4" s="2"/>
      <c r="P4" s="105"/>
      <c r="Q4" s="105"/>
      <c r="R4" s="105"/>
    </row>
    <row r="5" spans="1:18" x14ac:dyDescent="0.35">
      <c r="A5" s="3">
        <v>3</v>
      </c>
      <c r="B5" s="76">
        <v>55.8</v>
      </c>
      <c r="C5" s="77">
        <v>55.74</v>
      </c>
      <c r="D5" s="78">
        <v>55.78</v>
      </c>
      <c r="E5" s="76">
        <v>55.78</v>
      </c>
      <c r="F5" s="77">
        <v>55.76</v>
      </c>
      <c r="G5" s="80">
        <v>55.76</v>
      </c>
      <c r="H5" s="76">
        <v>55.76</v>
      </c>
      <c r="I5" s="77">
        <v>55.82</v>
      </c>
      <c r="J5" s="78">
        <v>55.76</v>
      </c>
      <c r="L5" s="105"/>
      <c r="M5" s="105"/>
      <c r="N5" s="105"/>
      <c r="O5" s="2"/>
      <c r="P5" s="105"/>
      <c r="Q5" s="105"/>
      <c r="R5" s="105"/>
    </row>
    <row r="6" spans="1:18" x14ac:dyDescent="0.35">
      <c r="A6" s="4">
        <v>4</v>
      </c>
      <c r="B6" s="85">
        <v>55.55</v>
      </c>
      <c r="C6" s="86">
        <v>55.49</v>
      </c>
      <c r="D6" s="87">
        <v>55.46</v>
      </c>
      <c r="E6" s="85">
        <v>55.47</v>
      </c>
      <c r="F6" s="86">
        <v>55.5</v>
      </c>
      <c r="G6" s="37">
        <v>55.55</v>
      </c>
      <c r="H6" s="85">
        <v>55.44</v>
      </c>
      <c r="I6" s="86">
        <v>55.5</v>
      </c>
      <c r="J6" s="87">
        <v>55.53</v>
      </c>
      <c r="L6" s="105"/>
      <c r="M6" s="105"/>
      <c r="N6" s="105"/>
      <c r="O6" s="2"/>
      <c r="P6" s="105"/>
      <c r="Q6" s="105"/>
      <c r="R6" s="105"/>
    </row>
    <row r="7" spans="1:18" x14ac:dyDescent="0.35">
      <c r="A7" s="3">
        <v>5</v>
      </c>
      <c r="B7" s="76">
        <v>56.23</v>
      </c>
      <c r="C7" s="77">
        <v>56.17</v>
      </c>
      <c r="D7" s="78">
        <v>56.23</v>
      </c>
      <c r="E7" s="76">
        <v>56.18</v>
      </c>
      <c r="F7" s="77">
        <v>56.25</v>
      </c>
      <c r="G7" s="80">
        <v>56.27</v>
      </c>
      <c r="H7" s="76">
        <v>56.19</v>
      </c>
      <c r="I7" s="77">
        <v>56.22</v>
      </c>
      <c r="J7" s="78">
        <v>56.26</v>
      </c>
      <c r="L7" s="105"/>
      <c r="M7" s="105"/>
      <c r="N7" s="105"/>
      <c r="O7" s="2"/>
      <c r="P7" s="105"/>
      <c r="Q7" s="105"/>
      <c r="R7" s="105"/>
    </row>
    <row r="8" spans="1:18" x14ac:dyDescent="0.35">
      <c r="A8" s="4">
        <v>6</v>
      </c>
      <c r="B8" s="85">
        <v>56.34</v>
      </c>
      <c r="C8" s="86">
        <v>56.35</v>
      </c>
      <c r="D8" s="87">
        <v>56.39</v>
      </c>
      <c r="E8" s="85">
        <v>56.35</v>
      </c>
      <c r="F8" s="86">
        <v>56.34</v>
      </c>
      <c r="G8" s="37">
        <v>56.28</v>
      </c>
      <c r="H8" s="85">
        <v>56.29</v>
      </c>
      <c r="I8" s="86">
        <v>56.35</v>
      </c>
      <c r="J8" s="87">
        <v>56.35</v>
      </c>
      <c r="L8" s="105"/>
      <c r="M8" s="105"/>
      <c r="N8" s="105"/>
      <c r="O8" s="2"/>
      <c r="P8" s="105"/>
      <c r="Q8" s="105"/>
      <c r="R8" s="105"/>
    </row>
    <row r="9" spans="1:18" x14ac:dyDescent="0.35">
      <c r="A9" s="79">
        <v>7</v>
      </c>
      <c r="B9" s="76">
        <v>55.95</v>
      </c>
      <c r="C9" s="77">
        <v>55.93</v>
      </c>
      <c r="D9" s="78">
        <v>55.96</v>
      </c>
      <c r="E9" s="76">
        <v>55.94</v>
      </c>
      <c r="F9" s="77">
        <v>55.91</v>
      </c>
      <c r="G9" s="80">
        <v>55.95</v>
      </c>
      <c r="H9" s="76">
        <v>55.95</v>
      </c>
      <c r="I9" s="77">
        <v>55.93</v>
      </c>
      <c r="J9" s="78">
        <v>55.98</v>
      </c>
      <c r="L9" s="105"/>
      <c r="M9" s="105"/>
      <c r="N9" s="105"/>
      <c r="O9" s="2"/>
      <c r="P9" s="105"/>
      <c r="Q9" s="105"/>
      <c r="R9" s="105"/>
    </row>
    <row r="10" spans="1:18" x14ac:dyDescent="0.35">
      <c r="A10" s="4">
        <v>8</v>
      </c>
      <c r="B10" s="85">
        <v>56.19</v>
      </c>
      <c r="C10" s="86">
        <v>56.16</v>
      </c>
      <c r="D10" s="87">
        <v>56.11</v>
      </c>
      <c r="E10" s="85">
        <v>56.07</v>
      </c>
      <c r="F10" s="86">
        <v>56.15</v>
      </c>
      <c r="G10" s="37">
        <v>56.16</v>
      </c>
      <c r="H10" s="85">
        <v>56.2</v>
      </c>
      <c r="I10" s="86">
        <v>56.14</v>
      </c>
      <c r="J10" s="87">
        <v>56.12</v>
      </c>
      <c r="L10" s="105"/>
      <c r="M10" s="105"/>
      <c r="N10" s="105"/>
      <c r="O10" s="2"/>
      <c r="P10" s="105"/>
      <c r="Q10" s="105"/>
      <c r="R10" s="105"/>
    </row>
    <row r="11" spans="1:18" x14ac:dyDescent="0.35">
      <c r="A11" s="79">
        <v>9</v>
      </c>
      <c r="B11" s="76">
        <v>55.91</v>
      </c>
      <c r="C11" s="77">
        <v>55.87</v>
      </c>
      <c r="D11" s="78">
        <v>55.9</v>
      </c>
      <c r="E11" s="95">
        <v>55.9</v>
      </c>
      <c r="F11" s="96">
        <v>55.87</v>
      </c>
      <c r="G11" s="81">
        <v>55.84</v>
      </c>
      <c r="H11" s="95">
        <v>55.83</v>
      </c>
      <c r="I11" s="96">
        <v>55.84</v>
      </c>
      <c r="J11" s="97">
        <v>55.75</v>
      </c>
      <c r="L11" s="105"/>
      <c r="M11" s="105"/>
      <c r="N11" s="105"/>
      <c r="O11" s="2"/>
      <c r="P11" s="105"/>
      <c r="Q11" s="105"/>
      <c r="R11" s="105"/>
    </row>
    <row r="12" spans="1:18" ht="15" thickBot="1" x14ac:dyDescent="0.4">
      <c r="A12" s="75">
        <v>10</v>
      </c>
      <c r="B12" s="88">
        <v>55.73</v>
      </c>
      <c r="C12" s="89">
        <v>55.74</v>
      </c>
      <c r="D12" s="90">
        <v>55.77</v>
      </c>
      <c r="E12" s="88">
        <v>55.76</v>
      </c>
      <c r="F12" s="89">
        <v>55.77</v>
      </c>
      <c r="G12" s="94">
        <v>55.74</v>
      </c>
      <c r="H12" s="88">
        <v>55.75</v>
      </c>
      <c r="I12" s="89">
        <v>55.74</v>
      </c>
      <c r="J12" s="90">
        <v>55.77</v>
      </c>
      <c r="L12" s="105"/>
      <c r="M12" s="105"/>
      <c r="N12" s="105"/>
      <c r="O12" s="2"/>
      <c r="P12" s="105"/>
      <c r="Q12" s="105"/>
      <c r="R12" s="105"/>
    </row>
    <row r="13" spans="1:18" x14ac:dyDescent="0.35">
      <c r="L13" s="105"/>
      <c r="M13" s="105"/>
      <c r="N13" s="105"/>
      <c r="O13" s="2"/>
      <c r="P13" s="105"/>
      <c r="Q13" s="105"/>
      <c r="R13" s="105"/>
    </row>
    <row r="14" spans="1:18" x14ac:dyDescent="0.35">
      <c r="L14" s="2"/>
    </row>
    <row r="15" spans="1:18" x14ac:dyDescent="0.35">
      <c r="A15" s="7" t="s">
        <v>17</v>
      </c>
      <c r="B15" s="8">
        <v>3</v>
      </c>
      <c r="K15" s="106"/>
      <c r="M15" s="106"/>
    </row>
    <row r="16" spans="1:18" x14ac:dyDescent="0.35">
      <c r="A16" s="7" t="s">
        <v>18</v>
      </c>
      <c r="B16" s="8">
        <v>3</v>
      </c>
      <c r="K16" s="106"/>
      <c r="M16" s="106"/>
    </row>
    <row r="17" spans="1:13" x14ac:dyDescent="0.35">
      <c r="A17" s="7" t="s">
        <v>19</v>
      </c>
      <c r="B17" s="8">
        <v>10</v>
      </c>
    </row>
    <row r="19" spans="1:13" x14ac:dyDescent="0.35">
      <c r="A19" s="6" t="s">
        <v>20</v>
      </c>
      <c r="B19" s="6">
        <f>POWER(SUM(B3:J3),2)</f>
        <v>247595.80809999997</v>
      </c>
    </row>
    <row r="20" spans="1:13" ht="15" thickBot="1" x14ac:dyDescent="0.4">
      <c r="A20" s="6" t="s">
        <v>21</v>
      </c>
      <c r="B20" s="6">
        <f t="shared" ref="B20:B27" si="0">POWER(SUM(B4:J4),2)</f>
        <v>252305.28999999995</v>
      </c>
      <c r="H20" s="2"/>
    </row>
    <row r="21" spans="1:13" x14ac:dyDescent="0.35">
      <c r="A21" s="9" t="s">
        <v>22</v>
      </c>
      <c r="B21" s="6">
        <f t="shared" si="0"/>
        <v>251963.84159999999</v>
      </c>
      <c r="G21" s="25" t="s">
        <v>49</v>
      </c>
      <c r="H21" s="115">
        <f>SQRT(I39)</f>
        <v>3.1985239674200514E-2</v>
      </c>
      <c r="J21" s="25" t="s">
        <v>38</v>
      </c>
      <c r="K21" s="27">
        <f>H21/$H$26</f>
        <v>9.9181594317149291E-2</v>
      </c>
    </row>
    <row r="22" spans="1:13" x14ac:dyDescent="0.35">
      <c r="A22" s="9" t="s">
        <v>22</v>
      </c>
      <c r="B22" s="6">
        <f t="shared" si="0"/>
        <v>249490.26010000001</v>
      </c>
      <c r="G22" s="23" t="s">
        <v>50</v>
      </c>
      <c r="H22" s="116">
        <v>0</v>
      </c>
      <c r="J22" s="23" t="s">
        <v>39</v>
      </c>
      <c r="K22" s="98">
        <f>H22/$H$26</f>
        <v>0</v>
      </c>
    </row>
    <row r="23" spans="1:13" x14ac:dyDescent="0.35">
      <c r="A23" s="9" t="s">
        <v>22</v>
      </c>
      <c r="B23" s="6">
        <f t="shared" si="0"/>
        <v>256036</v>
      </c>
      <c r="G23" s="26" t="s">
        <v>64</v>
      </c>
      <c r="H23" s="117">
        <v>0</v>
      </c>
      <c r="J23" s="26" t="s">
        <v>40</v>
      </c>
      <c r="K23" s="28">
        <f>H23/$H$26</f>
        <v>0</v>
      </c>
    </row>
    <row r="24" spans="1:13" x14ac:dyDescent="0.35">
      <c r="A24" s="9" t="s">
        <v>22</v>
      </c>
      <c r="B24" s="6">
        <f t="shared" si="0"/>
        <v>257089.56160000002</v>
      </c>
      <c r="G24" s="23" t="s">
        <v>51</v>
      </c>
      <c r="H24" s="116">
        <f>SQRT(H21^2+H22^2+H23^2)</f>
        <v>3.1985239674200514E-2</v>
      </c>
      <c r="J24" s="23" t="s">
        <v>42</v>
      </c>
      <c r="K24" s="98">
        <f>H24/$H$26</f>
        <v>9.9181594317149291E-2</v>
      </c>
    </row>
    <row r="25" spans="1:13" ht="15" thickBot="1" x14ac:dyDescent="0.4">
      <c r="A25" s="9" t="s">
        <v>22</v>
      </c>
      <c r="B25" s="6">
        <f t="shared" si="0"/>
        <v>253512.25</v>
      </c>
      <c r="G25" s="26" t="s">
        <v>52</v>
      </c>
      <c r="H25" s="117">
        <f>SQRT((I37-I38)/(B16*B15))</f>
        <v>0.32090159340510904</v>
      </c>
      <c r="J25" s="30" t="s">
        <v>41</v>
      </c>
      <c r="K25" s="29">
        <f>H25/$H$26</f>
        <v>0.99506935001974028</v>
      </c>
    </row>
    <row r="26" spans="1:13" ht="15" thickBot="1" x14ac:dyDescent="0.4">
      <c r="A26" s="9" t="s">
        <v>22</v>
      </c>
      <c r="B26" s="6">
        <f t="shared" si="0"/>
        <v>255328.08999999991</v>
      </c>
      <c r="G26" s="24" t="s">
        <v>54</v>
      </c>
      <c r="H26" s="118">
        <f>SQRT(SUMSQ(H21,H22,H23,H25))</f>
        <v>0.32249168703542419</v>
      </c>
    </row>
    <row r="27" spans="1:13" x14ac:dyDescent="0.35">
      <c r="A27" s="9" t="s">
        <v>22</v>
      </c>
      <c r="B27" s="6">
        <f t="shared" si="0"/>
        <v>252717.34409999993</v>
      </c>
    </row>
    <row r="28" spans="1:13" ht="15" thickBot="1" x14ac:dyDescent="0.4">
      <c r="A28" s="9" t="s">
        <v>22</v>
      </c>
      <c r="B28" s="9">
        <f>POWER(SUM(B12:J12),2)</f>
        <v>251773.13289999997</v>
      </c>
      <c r="F28" s="14"/>
      <c r="G28" s="15" t="s">
        <v>31</v>
      </c>
      <c r="H28" s="19" t="s">
        <v>37</v>
      </c>
      <c r="I28" s="19" t="s">
        <v>36</v>
      </c>
      <c r="J28" s="19" t="s">
        <v>32</v>
      </c>
      <c r="K28" s="19" t="s">
        <v>48</v>
      </c>
      <c r="L28" s="19" t="s">
        <v>53</v>
      </c>
      <c r="M28" s="17"/>
    </row>
    <row r="29" spans="1:13" ht="15.5" thickTop="1" thickBot="1" x14ac:dyDescent="0.4">
      <c r="A29" s="10" t="s">
        <v>65</v>
      </c>
      <c r="B29" s="91">
        <f>SUM(B19:B28)/(B15*B16)-SUM(B3:J12)^2/(B15*B16*B17)</f>
        <v>8.3412044446449727</v>
      </c>
      <c r="F29" s="13" t="s">
        <v>33</v>
      </c>
      <c r="G29" s="16">
        <f>B15-1</f>
        <v>2</v>
      </c>
      <c r="H29" s="107">
        <f>B34</f>
        <v>2.0222249440848827E-4</v>
      </c>
      <c r="I29" s="108">
        <f>H29/G29</f>
        <v>1.0111124720424414E-4</v>
      </c>
      <c r="J29" s="20">
        <f>I29/$I$32</f>
        <v>0.1004416360742926</v>
      </c>
      <c r="K29" s="22">
        <f>FINV(0.05,G29,$G$32)</f>
        <v>3.1504113105827263</v>
      </c>
      <c r="L29" s="22">
        <f>FDIST(J29,G29,G32)</f>
        <v>0.90458964559376664</v>
      </c>
      <c r="M29" s="18"/>
    </row>
    <row r="30" spans="1:13" x14ac:dyDescent="0.35">
      <c r="F30" s="12" t="s">
        <v>66</v>
      </c>
      <c r="G30" s="17">
        <f>B17-1</f>
        <v>9</v>
      </c>
      <c r="H30" s="109">
        <f>B29</f>
        <v>8.3412044446449727</v>
      </c>
      <c r="I30" s="110">
        <f t="shared" ref="I30:I33" si="1">H30/G30</f>
        <v>0.92680049384944141</v>
      </c>
      <c r="J30" s="33">
        <f t="shared" ref="J30:J31" si="2">I30/$I$32</f>
        <v>920.66274020594642</v>
      </c>
      <c r="K30" s="74">
        <f t="shared" ref="K30:K31" si="3">FINV(0.05,G30,$G$32)</f>
        <v>2.0400980554764687</v>
      </c>
      <c r="L30" s="21">
        <f>FDIST(J30,G30,G33)</f>
        <v>8.6595841837350359E-84</v>
      </c>
      <c r="M30" s="18"/>
    </row>
    <row r="31" spans="1:13" x14ac:dyDescent="0.35">
      <c r="A31" s="6" t="s">
        <v>23</v>
      </c>
      <c r="B31" s="6">
        <f>POWER(SUM(B3:D12),2)</f>
        <v>2808808.4025000008</v>
      </c>
      <c r="F31" s="13" t="s">
        <v>63</v>
      </c>
      <c r="G31" s="37">
        <f>G29*G30</f>
        <v>18</v>
      </c>
      <c r="H31" s="111">
        <f>B46</f>
        <v>2.1242221933789551E-2</v>
      </c>
      <c r="I31" s="112">
        <f>H31/G31</f>
        <v>1.1801234407660861E-3</v>
      </c>
      <c r="J31" s="34">
        <f t="shared" si="2"/>
        <v>1.1723080511580692</v>
      </c>
      <c r="K31" s="34">
        <f t="shared" si="3"/>
        <v>1.778446085327736</v>
      </c>
      <c r="L31" s="20">
        <f>FDIST(J31,G31,G33)</f>
        <v>0.30118740442875569</v>
      </c>
      <c r="M31" s="18"/>
    </row>
    <row r="32" spans="1:13" x14ac:dyDescent="0.35">
      <c r="A32" s="6" t="s">
        <v>24</v>
      </c>
      <c r="B32" s="6">
        <f>POWER(SUM(E3:G12),2)</f>
        <v>2808506.7396000004</v>
      </c>
      <c r="F32" s="12" t="s">
        <v>34</v>
      </c>
      <c r="G32" s="17">
        <f>B15*B17*(B16-1)</f>
        <v>60</v>
      </c>
      <c r="H32" s="113">
        <f>B50</f>
        <v>6.0400000133085996E-2</v>
      </c>
      <c r="I32" s="110">
        <f t="shared" si="1"/>
        <v>1.0066666688847666E-3</v>
      </c>
      <c r="J32" s="21"/>
      <c r="K32" s="18"/>
      <c r="L32" s="18"/>
      <c r="M32" s="18"/>
    </row>
    <row r="33" spans="1:13" ht="15" thickBot="1" x14ac:dyDescent="0.4">
      <c r="A33" s="9" t="s">
        <v>25</v>
      </c>
      <c r="B33" s="9">
        <f>POWER(SUM(H3:J12),2)</f>
        <v>2808473.2224999997</v>
      </c>
      <c r="F33" s="13" t="s">
        <v>35</v>
      </c>
      <c r="G33" s="16">
        <f>B15*B16*B17-1</f>
        <v>89</v>
      </c>
      <c r="H33" s="114">
        <f>B48</f>
        <v>8.4230488892062567</v>
      </c>
      <c r="I33" s="108">
        <f t="shared" si="1"/>
        <v>9.4640998755126479E-2</v>
      </c>
      <c r="J33" s="21"/>
      <c r="K33" s="18"/>
      <c r="L33" s="18"/>
      <c r="M33" s="18"/>
    </row>
    <row r="34" spans="1:13" ht="15" thickBot="1" x14ac:dyDescent="0.4">
      <c r="A34" s="11" t="s">
        <v>16</v>
      </c>
      <c r="B34" s="92">
        <f>SUM(B31:B33)/(B16*B17)-SUM(B3:J12)^2/(B15*B16*B17)</f>
        <v>2.0222249440848827E-4</v>
      </c>
    </row>
    <row r="35" spans="1:13" ht="15" thickBot="1" x14ac:dyDescent="0.4">
      <c r="F35" s="14"/>
      <c r="G35" s="15" t="s">
        <v>31</v>
      </c>
      <c r="H35" s="19" t="s">
        <v>37</v>
      </c>
      <c r="I35" s="19" t="s">
        <v>36</v>
      </c>
      <c r="J35" s="19" t="s">
        <v>32</v>
      </c>
      <c r="K35" s="19" t="s">
        <v>48</v>
      </c>
      <c r="L35" s="19" t="s">
        <v>53</v>
      </c>
      <c r="M35" s="17"/>
    </row>
    <row r="36" spans="1:13" ht="15" thickTop="1" x14ac:dyDescent="0.35">
      <c r="A36" s="6" t="s">
        <v>29</v>
      </c>
      <c r="B36" s="6">
        <f>POWER(SUM(B3:D3),2)</f>
        <v>27489.640000000003</v>
      </c>
      <c r="C36" s="6">
        <f>POWER(SUM(E3:G3),2)</f>
        <v>27509.539600000004</v>
      </c>
      <c r="D36" s="6">
        <f>POWER(SUM(H3:J3),2)</f>
        <v>27532.764900000002</v>
      </c>
      <c r="F36" s="13" t="s">
        <v>33</v>
      </c>
      <c r="G36" s="16">
        <f>G29</f>
        <v>2</v>
      </c>
      <c r="H36" s="107">
        <v>0</v>
      </c>
      <c r="I36" s="108">
        <f>H36/G36</f>
        <v>0</v>
      </c>
      <c r="J36" s="20">
        <f>I36/$I$32</f>
        <v>0</v>
      </c>
      <c r="K36" s="22">
        <f>FINV(0.05,G36,$G$32)</f>
        <v>3.1504113105827263</v>
      </c>
      <c r="L36" s="22">
        <f>FDIST(J36,G36,G39)</f>
        <v>1</v>
      </c>
      <c r="M36" s="18"/>
    </row>
    <row r="37" spans="1:13" x14ac:dyDescent="0.35">
      <c r="A37" s="6" t="s">
        <v>30</v>
      </c>
      <c r="B37" s="6">
        <f t="shared" ref="B37:B45" si="4">POWER(SUM(B4:D4),2)</f>
        <v>28022.759999999991</v>
      </c>
      <c r="C37" s="6">
        <f t="shared" ref="C37:C45" si="5">POWER(SUM(E4:G4),2)</f>
        <v>28039.502499999995</v>
      </c>
      <c r="D37" s="6">
        <f t="shared" ref="D37:D43" si="6">POWER(SUM(H4:J4),2)</f>
        <v>28039.502499999995</v>
      </c>
      <c r="F37" s="12" t="s">
        <v>66</v>
      </c>
      <c r="G37" s="16">
        <f t="shared" ref="G37:G40" si="7">G30</f>
        <v>9</v>
      </c>
      <c r="H37" s="109">
        <f>H30</f>
        <v>8.3412044446449727</v>
      </c>
      <c r="I37" s="110">
        <f t="shared" ref="I37" si="8">H37/G37</f>
        <v>0.92680049384944141</v>
      </c>
      <c r="J37" s="33">
        <f t="shared" ref="J37:J38" si="9">I37/$I$32</f>
        <v>920.66274020594642</v>
      </c>
      <c r="K37" s="74">
        <f t="shared" ref="K37:K38" si="10">FINV(0.05,G37,$G$32)</f>
        <v>2.0400980554764687</v>
      </c>
      <c r="L37" s="21">
        <f>FDIST(J37,G37,G40)</f>
        <v>8.6595841837350359E-84</v>
      </c>
      <c r="M37" s="18"/>
    </row>
    <row r="38" spans="1:13" x14ac:dyDescent="0.35">
      <c r="A38" s="9" t="s">
        <v>28</v>
      </c>
      <c r="B38" s="6">
        <f t="shared" si="4"/>
        <v>27995.982399999997</v>
      </c>
      <c r="C38" s="6">
        <f t="shared" si="5"/>
        <v>27989.289999999994</v>
      </c>
      <c r="D38" s="6">
        <f t="shared" si="6"/>
        <v>28002.675600000002</v>
      </c>
      <c r="F38" s="13" t="s">
        <v>63</v>
      </c>
      <c r="G38" s="16">
        <f t="shared" si="7"/>
        <v>18</v>
      </c>
      <c r="H38" s="111">
        <v>0</v>
      </c>
      <c r="I38" s="112">
        <f>H38/G38</f>
        <v>0</v>
      </c>
      <c r="J38" s="34">
        <f t="shared" si="9"/>
        <v>0</v>
      </c>
      <c r="K38" s="34">
        <f t="shared" si="10"/>
        <v>1.778446085327736</v>
      </c>
      <c r="L38" s="20">
        <f>FDIST(J38,G38,G40)</f>
        <v>1</v>
      </c>
      <c r="M38" s="18"/>
    </row>
    <row r="39" spans="1:13" x14ac:dyDescent="0.35">
      <c r="A39" s="9" t="s">
        <v>55</v>
      </c>
      <c r="B39" s="6">
        <f t="shared" si="4"/>
        <v>27722.25</v>
      </c>
      <c r="C39" s="6">
        <f t="shared" si="5"/>
        <v>27728.910399999993</v>
      </c>
      <c r="D39" s="6">
        <f t="shared" si="6"/>
        <v>27712.260900000001</v>
      </c>
      <c r="F39" s="12" t="s">
        <v>34</v>
      </c>
      <c r="G39" s="16">
        <f>G32+G29+G31</f>
        <v>80</v>
      </c>
      <c r="H39" s="113">
        <f>H32+H29+H31</f>
        <v>8.1844444561284035E-2</v>
      </c>
      <c r="I39" s="110">
        <f t="shared" ref="I39:I40" si="11">H39/G39</f>
        <v>1.0230555570160504E-3</v>
      </c>
      <c r="J39" s="21"/>
      <c r="K39" s="18"/>
      <c r="L39" s="18"/>
      <c r="M39" s="18"/>
    </row>
    <row r="40" spans="1:13" x14ac:dyDescent="0.35">
      <c r="A40" s="9" t="s">
        <v>56</v>
      </c>
      <c r="B40" s="6">
        <f t="shared" si="4"/>
        <v>28436.0769</v>
      </c>
      <c r="C40" s="6">
        <f t="shared" si="5"/>
        <v>28459.690000000006</v>
      </c>
      <c r="D40" s="6">
        <f t="shared" si="6"/>
        <v>28449.568899999995</v>
      </c>
      <c r="F40" s="13" t="s">
        <v>35</v>
      </c>
      <c r="G40" s="16">
        <f t="shared" si="7"/>
        <v>89</v>
      </c>
      <c r="H40" s="114">
        <f>H33</f>
        <v>8.4230488892062567</v>
      </c>
      <c r="I40" s="108">
        <f t="shared" si="11"/>
        <v>9.4640998755126479E-2</v>
      </c>
      <c r="J40" s="21"/>
      <c r="K40" s="18"/>
      <c r="L40" s="18"/>
      <c r="M40" s="18"/>
    </row>
    <row r="41" spans="1:13" x14ac:dyDescent="0.35">
      <c r="A41" s="9" t="s">
        <v>57</v>
      </c>
      <c r="B41" s="6">
        <f t="shared" si="4"/>
        <v>28588.046399999996</v>
      </c>
      <c r="C41" s="6">
        <f t="shared" si="5"/>
        <v>28550.8609</v>
      </c>
      <c r="D41" s="6">
        <f t="shared" si="6"/>
        <v>28557.620100000004</v>
      </c>
    </row>
    <row r="42" spans="1:13" x14ac:dyDescent="0.35">
      <c r="A42" s="9" t="s">
        <v>58</v>
      </c>
      <c r="B42" s="6">
        <f t="shared" si="4"/>
        <v>28170.265600000002</v>
      </c>
      <c r="C42" s="6">
        <f t="shared" si="5"/>
        <v>28156.840000000004</v>
      </c>
      <c r="D42" s="6">
        <f t="shared" si="6"/>
        <v>28176.979599999995</v>
      </c>
    </row>
    <row r="43" spans="1:13" x14ac:dyDescent="0.35">
      <c r="A43" s="9" t="s">
        <v>59</v>
      </c>
      <c r="B43" s="6">
        <f t="shared" si="4"/>
        <v>28378.771599999993</v>
      </c>
      <c r="C43" s="6">
        <f t="shared" si="5"/>
        <v>28351.824399999998</v>
      </c>
      <c r="D43" s="6">
        <f t="shared" si="6"/>
        <v>28378.771600000004</v>
      </c>
    </row>
    <row r="44" spans="1:13" x14ac:dyDescent="0.35">
      <c r="A44" s="9" t="s">
        <v>60</v>
      </c>
      <c r="B44" s="6">
        <f t="shared" si="4"/>
        <v>28116.582400000003</v>
      </c>
      <c r="C44" s="6">
        <f t="shared" si="5"/>
        <v>28093.112100000006</v>
      </c>
      <c r="D44" s="6">
        <f>POWER(SUM(H11:J11),2)</f>
        <v>28029.456400000006</v>
      </c>
    </row>
    <row r="45" spans="1:13" ht="15" thickBot="1" x14ac:dyDescent="0.4">
      <c r="A45" s="9" t="s">
        <v>61</v>
      </c>
      <c r="B45" s="9">
        <f t="shared" si="4"/>
        <v>27969.217600000004</v>
      </c>
      <c r="C45" s="6">
        <f t="shared" si="5"/>
        <v>27979.252900000003</v>
      </c>
      <c r="D45" s="6">
        <f>POWER(SUM(H12:J12),2)</f>
        <v>27975.907600000006</v>
      </c>
    </row>
    <row r="46" spans="1:13" ht="15" thickBot="1" x14ac:dyDescent="0.4">
      <c r="A46" s="10" t="s">
        <v>62</v>
      </c>
      <c r="B46" s="93">
        <f>SUM(B36:D45)/B16-SUM(B3:J12)^2/(B15*B17*B16)-B29-B34</f>
        <v>2.1242221933789551E-2</v>
      </c>
    </row>
    <row r="47" spans="1:13" ht="15" thickBot="1" x14ac:dyDescent="0.4"/>
    <row r="48" spans="1:13" ht="15" thickBot="1" x14ac:dyDescent="0.4">
      <c r="A48" s="11" t="s">
        <v>26</v>
      </c>
      <c r="B48" s="31">
        <f>SUMSQ(B3:J12)-SUM(B3:J12)^2/(B15*B16*B17)</f>
        <v>8.4230488892062567</v>
      </c>
    </row>
    <row r="49" spans="1:2" ht="15" thickBot="1" x14ac:dyDescent="0.4"/>
    <row r="50" spans="1:2" ht="15" thickBot="1" x14ac:dyDescent="0.4">
      <c r="A50" s="11" t="s">
        <v>27</v>
      </c>
      <c r="B50" s="32">
        <f>B48-B46-B34-B29</f>
        <v>6.0400000133085996E-2</v>
      </c>
    </row>
  </sheetData>
  <mergeCells count="4">
    <mergeCell ref="A1:A2"/>
    <mergeCell ref="B1:D1"/>
    <mergeCell ref="E1:G1"/>
    <mergeCell ref="H1:J1"/>
  </mergeCells>
  <conditionalFormatting sqref="J29">
    <cfRule type="cellIs" dxfId="5" priority="6" operator="lessThan">
      <formula>$K$29</formula>
    </cfRule>
  </conditionalFormatting>
  <conditionalFormatting sqref="J30">
    <cfRule type="cellIs" dxfId="4" priority="5" operator="lessThan">
      <formula>$K$30</formula>
    </cfRule>
  </conditionalFormatting>
  <conditionalFormatting sqref="J31">
    <cfRule type="cellIs" dxfId="3" priority="4" operator="lessThan">
      <formula>$K$31</formula>
    </cfRule>
  </conditionalFormatting>
  <conditionalFormatting sqref="J36">
    <cfRule type="cellIs" dxfId="2" priority="3" operator="lessThan">
      <formula>$K$29</formula>
    </cfRule>
  </conditionalFormatting>
  <conditionalFormatting sqref="J37">
    <cfRule type="cellIs" dxfId="1" priority="2" operator="lessThan">
      <formula>$K$30</formula>
    </cfRule>
  </conditionalFormatting>
  <conditionalFormatting sqref="J38">
    <cfRule type="cellIs" dxfId="0" priority="1" operator="lessThan">
      <formula>$K$31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836F-5B53-4657-A3D0-7335E666FD10}">
  <dimension ref="A1:N104"/>
  <sheetViews>
    <sheetView tabSelected="1" topLeftCell="H12" zoomScaleNormal="100" workbookViewId="0">
      <selection activeCell="V22" sqref="V22"/>
    </sheetView>
  </sheetViews>
  <sheetFormatPr baseColWidth="10" defaultRowHeight="14.5" x14ac:dyDescent="0.35"/>
  <cols>
    <col min="1" max="1" width="17.36328125" bestFit="1" customWidth="1"/>
    <col min="11" max="11" width="14.7265625" bestFit="1" customWidth="1"/>
  </cols>
  <sheetData>
    <row r="1" spans="1:14" ht="15" thickBot="1" x14ac:dyDescent="0.4">
      <c r="A1" s="185" t="s">
        <v>2</v>
      </c>
      <c r="B1" s="187" t="s">
        <v>4</v>
      </c>
      <c r="C1" s="188"/>
      <c r="D1" s="189"/>
      <c r="E1" s="187" t="s">
        <v>5</v>
      </c>
      <c r="F1" s="188"/>
      <c r="G1" s="189"/>
      <c r="H1" s="187" t="s">
        <v>6</v>
      </c>
      <c r="I1" s="188"/>
      <c r="J1" s="189"/>
    </row>
    <row r="2" spans="1:14" ht="15" thickBot="1" x14ac:dyDescent="0.4">
      <c r="A2" s="186"/>
      <c r="B2" s="83" t="s">
        <v>0</v>
      </c>
      <c r="C2" s="82" t="s">
        <v>1</v>
      </c>
      <c r="D2" s="84" t="s">
        <v>3</v>
      </c>
      <c r="E2" s="83" t="s">
        <v>0</v>
      </c>
      <c r="F2" s="82" t="s">
        <v>1</v>
      </c>
      <c r="G2" s="84" t="s">
        <v>3</v>
      </c>
      <c r="H2" s="83" t="s">
        <v>0</v>
      </c>
      <c r="I2" s="82" t="s">
        <v>1</v>
      </c>
      <c r="J2" s="84" t="s">
        <v>3</v>
      </c>
      <c r="L2" s="203" t="s">
        <v>74</v>
      </c>
      <c r="M2" s="204"/>
      <c r="N2" s="205"/>
    </row>
    <row r="3" spans="1:14" x14ac:dyDescent="0.35">
      <c r="A3" s="3">
        <v>1</v>
      </c>
      <c r="B3" s="76">
        <v>55.23</v>
      </c>
      <c r="C3" s="77">
        <v>55.2</v>
      </c>
      <c r="D3" s="78">
        <v>55.27</v>
      </c>
      <c r="E3" s="76">
        <v>55.28</v>
      </c>
      <c r="F3" s="77">
        <v>55.3</v>
      </c>
      <c r="G3" s="80">
        <v>55.34</v>
      </c>
      <c r="H3" s="76">
        <v>55.31</v>
      </c>
      <c r="I3" s="77">
        <v>55.33</v>
      </c>
      <c r="J3" s="78">
        <v>55.29</v>
      </c>
      <c r="L3" s="65">
        <f>AVERAGE(B3:D3)</f>
        <v>55.233333333333341</v>
      </c>
      <c r="M3" s="66">
        <f>AVERAGE(E3:G3)</f>
        <v>55.306666666666672</v>
      </c>
      <c r="N3" s="182">
        <f>AVERAGE(H3:J3)</f>
        <v>55.31</v>
      </c>
    </row>
    <row r="4" spans="1:14" x14ac:dyDescent="0.35">
      <c r="A4" s="4">
        <v>2</v>
      </c>
      <c r="B4" s="85">
        <v>55.81</v>
      </c>
      <c r="C4" s="86">
        <v>55.79</v>
      </c>
      <c r="D4" s="87">
        <v>55.8</v>
      </c>
      <c r="E4" s="85">
        <v>55.83</v>
      </c>
      <c r="F4" s="86">
        <v>55.88</v>
      </c>
      <c r="G4" s="37">
        <v>55.82</v>
      </c>
      <c r="H4" s="85">
        <v>55.77</v>
      </c>
      <c r="I4" s="86">
        <v>55.86</v>
      </c>
      <c r="J4" s="87">
        <v>55.79</v>
      </c>
      <c r="L4" s="65">
        <f t="shared" ref="L4:L11" si="0">AVERAGE(B4:D4)</f>
        <v>55.79999999999999</v>
      </c>
      <c r="M4" s="183">
        <f t="shared" ref="M4:M12" si="1">AVERAGE(E4:G4)</f>
        <v>55.843333333333334</v>
      </c>
      <c r="N4" s="182">
        <f t="shared" ref="N4:N12" si="2">AVERAGE(H4:J4)</f>
        <v>55.806666666666665</v>
      </c>
    </row>
    <row r="5" spans="1:14" x14ac:dyDescent="0.35">
      <c r="A5" s="3">
        <v>3</v>
      </c>
      <c r="B5" s="76">
        <v>55.78</v>
      </c>
      <c r="C5" s="77">
        <v>55.7</v>
      </c>
      <c r="D5" s="78">
        <v>55.74</v>
      </c>
      <c r="E5" s="76">
        <v>55.67</v>
      </c>
      <c r="F5" s="77">
        <v>55.72</v>
      </c>
      <c r="G5" s="80">
        <v>55.71</v>
      </c>
      <c r="H5" s="76">
        <v>55.72</v>
      </c>
      <c r="I5" s="77">
        <v>55.78</v>
      </c>
      <c r="J5" s="78">
        <v>55.72</v>
      </c>
      <c r="L5" s="65">
        <f t="shared" si="0"/>
        <v>55.74</v>
      </c>
      <c r="M5" s="183">
        <f t="shared" si="1"/>
        <v>55.699999999999996</v>
      </c>
      <c r="N5" s="182">
        <f t="shared" si="2"/>
        <v>55.74</v>
      </c>
    </row>
    <row r="6" spans="1:14" x14ac:dyDescent="0.35">
      <c r="A6" s="4">
        <v>4</v>
      </c>
      <c r="B6" s="85">
        <v>55.55</v>
      </c>
      <c r="C6" s="86">
        <v>55.49</v>
      </c>
      <c r="D6" s="87">
        <v>55.41</v>
      </c>
      <c r="E6" s="85">
        <v>55.47</v>
      </c>
      <c r="F6" s="86">
        <v>55.5</v>
      </c>
      <c r="G6" s="37">
        <v>55.55</v>
      </c>
      <c r="H6" s="85">
        <v>55.44</v>
      </c>
      <c r="I6" s="86">
        <v>55.42</v>
      </c>
      <c r="J6" s="87">
        <v>55.53</v>
      </c>
      <c r="L6" s="65">
        <f t="shared" si="0"/>
        <v>55.483333333333327</v>
      </c>
      <c r="M6" s="183">
        <f t="shared" si="1"/>
        <v>55.506666666666661</v>
      </c>
      <c r="N6" s="182">
        <f t="shared" si="2"/>
        <v>55.463333333333331</v>
      </c>
    </row>
    <row r="7" spans="1:14" x14ac:dyDescent="0.35">
      <c r="A7" s="3">
        <v>5</v>
      </c>
      <c r="B7" s="76">
        <v>56.23</v>
      </c>
      <c r="C7" s="77">
        <v>56.17</v>
      </c>
      <c r="D7" s="78">
        <v>56.23</v>
      </c>
      <c r="E7" s="76">
        <v>56.18</v>
      </c>
      <c r="F7" s="77">
        <v>56.25</v>
      </c>
      <c r="G7" s="80">
        <v>56.27</v>
      </c>
      <c r="H7" s="76">
        <v>56.19</v>
      </c>
      <c r="I7" s="77">
        <v>56.17</v>
      </c>
      <c r="J7" s="78">
        <v>56.26</v>
      </c>
      <c r="L7" s="65">
        <f t="shared" si="0"/>
        <v>56.21</v>
      </c>
      <c r="M7" s="183">
        <f t="shared" si="1"/>
        <v>56.233333333333341</v>
      </c>
      <c r="N7" s="182">
        <f t="shared" si="2"/>
        <v>56.206666666666671</v>
      </c>
    </row>
    <row r="8" spans="1:14" x14ac:dyDescent="0.35">
      <c r="A8" s="4">
        <v>6</v>
      </c>
      <c r="B8" s="85">
        <v>56.48</v>
      </c>
      <c r="C8" s="86">
        <v>56.34</v>
      </c>
      <c r="D8" s="87">
        <v>56.39</v>
      </c>
      <c r="E8" s="85">
        <v>56.35</v>
      </c>
      <c r="F8" s="86">
        <v>56.34</v>
      </c>
      <c r="G8" s="37">
        <v>56.28</v>
      </c>
      <c r="H8" s="85">
        <v>56.26</v>
      </c>
      <c r="I8" s="86">
        <v>56.35</v>
      </c>
      <c r="J8" s="87">
        <v>56.35</v>
      </c>
      <c r="L8" s="65">
        <f t="shared" si="0"/>
        <v>56.403333333333329</v>
      </c>
      <c r="M8" s="183">
        <f t="shared" si="1"/>
        <v>56.323333333333331</v>
      </c>
      <c r="N8" s="182">
        <f t="shared" si="2"/>
        <v>56.32</v>
      </c>
    </row>
    <row r="9" spans="1:14" x14ac:dyDescent="0.35">
      <c r="A9" s="79">
        <v>7</v>
      </c>
      <c r="B9" s="76">
        <v>56.06</v>
      </c>
      <c r="C9" s="77">
        <v>56.07</v>
      </c>
      <c r="D9" s="78">
        <v>55.93</v>
      </c>
      <c r="E9" s="76">
        <v>56.07</v>
      </c>
      <c r="F9" s="77">
        <v>56.14</v>
      </c>
      <c r="G9" s="80">
        <v>56.07</v>
      </c>
      <c r="H9" s="76">
        <v>56.07</v>
      </c>
      <c r="I9" s="77">
        <v>56.05</v>
      </c>
      <c r="J9" s="78">
        <v>56.01</v>
      </c>
      <c r="L9" s="65">
        <f t="shared" si="0"/>
        <v>56.02</v>
      </c>
      <c r="M9" s="183">
        <f t="shared" si="1"/>
        <v>56.093333333333334</v>
      </c>
      <c r="N9" s="182">
        <f t="shared" si="2"/>
        <v>56.043333333333329</v>
      </c>
    </row>
    <row r="10" spans="1:14" x14ac:dyDescent="0.35">
      <c r="A10" s="4">
        <v>8</v>
      </c>
      <c r="B10" s="85">
        <v>56.19</v>
      </c>
      <c r="C10" s="86">
        <v>56.16</v>
      </c>
      <c r="D10" s="87">
        <v>56.11</v>
      </c>
      <c r="E10" s="85">
        <v>56.07</v>
      </c>
      <c r="F10" s="86">
        <v>56.15</v>
      </c>
      <c r="G10" s="37">
        <v>56.16</v>
      </c>
      <c r="H10" s="85">
        <v>56.2</v>
      </c>
      <c r="I10" s="86">
        <v>56.14</v>
      </c>
      <c r="J10" s="87">
        <v>56.12</v>
      </c>
      <c r="L10" s="65">
        <f t="shared" si="0"/>
        <v>56.153333333333329</v>
      </c>
      <c r="M10" s="183">
        <f t="shared" si="1"/>
        <v>56.126666666666665</v>
      </c>
      <c r="N10" s="182">
        <f t="shared" si="2"/>
        <v>56.153333333333336</v>
      </c>
    </row>
    <row r="11" spans="1:14" x14ac:dyDescent="0.35">
      <c r="A11" s="79">
        <v>9</v>
      </c>
      <c r="B11" s="76">
        <v>55.91</v>
      </c>
      <c r="C11" s="77">
        <v>55.87</v>
      </c>
      <c r="D11" s="78">
        <v>55.91</v>
      </c>
      <c r="E11" s="95">
        <v>55.9</v>
      </c>
      <c r="F11" s="96">
        <v>55.89</v>
      </c>
      <c r="G11" s="81">
        <v>55.84</v>
      </c>
      <c r="H11" s="95">
        <v>55.82</v>
      </c>
      <c r="I11" s="96">
        <v>55.84</v>
      </c>
      <c r="J11" s="97">
        <v>55.75</v>
      </c>
      <c r="L11" s="65">
        <f t="shared" si="0"/>
        <v>55.896666666666668</v>
      </c>
      <c r="M11" s="183">
        <f t="shared" si="1"/>
        <v>55.876666666666665</v>
      </c>
      <c r="N11" s="182">
        <f t="shared" si="2"/>
        <v>55.803333333333335</v>
      </c>
    </row>
    <row r="12" spans="1:14" ht="15" thickBot="1" x14ac:dyDescent="0.4">
      <c r="A12" s="75">
        <v>10</v>
      </c>
      <c r="B12" s="88">
        <v>55.62</v>
      </c>
      <c r="C12" s="89">
        <v>55.65</v>
      </c>
      <c r="D12" s="90">
        <v>55.7</v>
      </c>
      <c r="E12" s="88">
        <v>55.68</v>
      </c>
      <c r="F12" s="89">
        <v>55.74</v>
      </c>
      <c r="G12" s="94">
        <v>55.68</v>
      </c>
      <c r="H12" s="88">
        <v>55.73</v>
      </c>
      <c r="I12" s="89">
        <v>55.68</v>
      </c>
      <c r="J12" s="90">
        <v>55.73</v>
      </c>
      <c r="L12" s="70">
        <f>AVERAGE(B12:D12)</f>
        <v>55.656666666666666</v>
      </c>
      <c r="M12" s="71">
        <f t="shared" si="1"/>
        <v>55.699999999999996</v>
      </c>
      <c r="N12" s="184">
        <f t="shared" si="2"/>
        <v>55.713333333333331</v>
      </c>
    </row>
    <row r="14" spans="1:14" x14ac:dyDescent="0.35">
      <c r="A14" s="17" t="s">
        <v>2</v>
      </c>
      <c r="B14" s="17" t="s">
        <v>45</v>
      </c>
      <c r="C14" s="17" t="s">
        <v>46</v>
      </c>
      <c r="D14" s="17" t="s">
        <v>7</v>
      </c>
      <c r="E14" s="17" t="s">
        <v>84</v>
      </c>
      <c r="F14" s="17"/>
      <c r="H14" s="17" t="s">
        <v>47</v>
      </c>
      <c r="I14" s="17" t="s">
        <v>43</v>
      </c>
      <c r="J14" s="17" t="s">
        <v>44</v>
      </c>
      <c r="K14" s="39" t="s">
        <v>83</v>
      </c>
      <c r="L14" s="17" t="s">
        <v>85</v>
      </c>
    </row>
    <row r="15" spans="1:14" x14ac:dyDescent="0.35">
      <c r="A15">
        <v>1</v>
      </c>
      <c r="B15">
        <v>1</v>
      </c>
      <c r="C15">
        <f>B3</f>
        <v>55.23</v>
      </c>
      <c r="D15" s="2">
        <f>L3</f>
        <v>55.233333333333341</v>
      </c>
      <c r="E15" s="2">
        <f>C15-D15</f>
        <v>-3.3333333333445125E-3</v>
      </c>
      <c r="H15">
        <v>1</v>
      </c>
      <c r="I15" s="2">
        <f t="shared" ref="I15:I46" si="3">(H15-MIN($H$15:$H$104)+1)/(MAX($H$15:$H$104)-MIN($H$15:$H$104)+2)</f>
        <v>1.098901098901099E-2</v>
      </c>
      <c r="J15" s="2">
        <f t="shared" ref="J15:J46" si="4">NORMSINV(I15)</f>
        <v>-2.2907474943568857</v>
      </c>
      <c r="K15" s="68">
        <v>-4.6666666666666856E-2</v>
      </c>
      <c r="L15" s="2">
        <f t="shared" ref="L15:L46" si="5">I15*100</f>
        <v>1.098901098901099</v>
      </c>
    </row>
    <row r="16" spans="1:14" x14ac:dyDescent="0.35">
      <c r="A16">
        <v>2</v>
      </c>
      <c r="B16">
        <v>1</v>
      </c>
      <c r="C16">
        <f t="shared" ref="C16:C24" si="6">B4</f>
        <v>55.81</v>
      </c>
      <c r="D16" s="2">
        <f t="shared" ref="D16:D24" si="7">L4</f>
        <v>55.79999999999999</v>
      </c>
      <c r="E16" s="2">
        <f t="shared" ref="E16:E44" si="8">C16-D16</f>
        <v>1.0000000000012221E-2</v>
      </c>
      <c r="H16">
        <v>2</v>
      </c>
      <c r="I16" s="2">
        <f t="shared" si="3"/>
        <v>2.197802197802198E-2</v>
      </c>
      <c r="J16" s="2">
        <f t="shared" si="4"/>
        <v>-2.0145097338143474</v>
      </c>
      <c r="K16" s="68">
        <v>-3.9999999999999147E-2</v>
      </c>
      <c r="L16" s="2">
        <f t="shared" si="5"/>
        <v>2.197802197802198</v>
      </c>
    </row>
    <row r="17" spans="1:12" x14ac:dyDescent="0.35">
      <c r="A17">
        <v>3</v>
      </c>
      <c r="B17">
        <v>1</v>
      </c>
      <c r="C17">
        <f t="shared" si="6"/>
        <v>55.78</v>
      </c>
      <c r="D17" s="2">
        <f t="shared" si="7"/>
        <v>55.74</v>
      </c>
      <c r="E17" s="2">
        <f t="shared" si="8"/>
        <v>3.9999999999999147E-2</v>
      </c>
      <c r="H17">
        <v>3</v>
      </c>
      <c r="I17" s="2">
        <f t="shared" si="3"/>
        <v>3.2967032967032968E-2</v>
      </c>
      <c r="J17" s="2">
        <f t="shared" si="4"/>
        <v>-1.8388716539953429</v>
      </c>
      <c r="K17" s="68">
        <v>-3.6666666666668846E-2</v>
      </c>
      <c r="L17" s="2">
        <f t="shared" si="5"/>
        <v>3.296703296703297</v>
      </c>
    </row>
    <row r="18" spans="1:12" x14ac:dyDescent="0.35">
      <c r="A18">
        <v>4</v>
      </c>
      <c r="B18">
        <v>1</v>
      </c>
      <c r="C18">
        <f t="shared" si="6"/>
        <v>55.55</v>
      </c>
      <c r="D18" s="2">
        <f t="shared" si="7"/>
        <v>55.483333333333327</v>
      </c>
      <c r="E18" s="2">
        <f t="shared" si="8"/>
        <v>6.6666666666669983E-2</v>
      </c>
      <c r="H18">
        <v>4</v>
      </c>
      <c r="I18" s="2">
        <f t="shared" si="3"/>
        <v>4.3956043956043959E-2</v>
      </c>
      <c r="J18" s="2">
        <f t="shared" si="4"/>
        <v>-1.7065157957528903</v>
      </c>
      <c r="K18" s="68">
        <v>-3.6666666666668846E-2</v>
      </c>
      <c r="L18" s="2">
        <f t="shared" si="5"/>
        <v>4.395604395604396</v>
      </c>
    </row>
    <row r="19" spans="1:12" x14ac:dyDescent="0.35">
      <c r="A19">
        <v>5</v>
      </c>
      <c r="B19">
        <v>1</v>
      </c>
      <c r="C19">
        <f t="shared" si="6"/>
        <v>56.23</v>
      </c>
      <c r="D19" s="2">
        <f t="shared" si="7"/>
        <v>56.21</v>
      </c>
      <c r="E19" s="2">
        <f t="shared" si="8"/>
        <v>1.9999999999996021E-2</v>
      </c>
      <c r="H19">
        <v>5</v>
      </c>
      <c r="I19" s="2">
        <f t="shared" si="3"/>
        <v>5.4945054945054944E-2</v>
      </c>
      <c r="J19" s="2">
        <f t="shared" si="4"/>
        <v>-1.5986872595945827</v>
      </c>
      <c r="K19" s="68">
        <v>-3.666666666666174E-2</v>
      </c>
      <c r="L19" s="2">
        <f t="shared" si="5"/>
        <v>5.4945054945054945</v>
      </c>
    </row>
    <row r="20" spans="1:12" x14ac:dyDescent="0.35">
      <c r="A20">
        <v>6</v>
      </c>
      <c r="B20">
        <v>1</v>
      </c>
      <c r="C20">
        <f t="shared" si="6"/>
        <v>56.48</v>
      </c>
      <c r="D20" s="2">
        <f t="shared" si="7"/>
        <v>56.403333333333329</v>
      </c>
      <c r="E20" s="2">
        <f t="shared" si="8"/>
        <v>7.6666666666667993E-2</v>
      </c>
      <c r="H20">
        <v>6</v>
      </c>
      <c r="I20" s="2">
        <f t="shared" si="3"/>
        <v>6.5934065934065936E-2</v>
      </c>
      <c r="J20" s="2">
        <f t="shared" si="4"/>
        <v>-1.5067758106106854</v>
      </c>
      <c r="K20" s="68">
        <v>-3.3333333333338544E-2</v>
      </c>
      <c r="L20" s="2">
        <f t="shared" si="5"/>
        <v>6.593406593406594</v>
      </c>
    </row>
    <row r="21" spans="1:12" x14ac:dyDescent="0.35">
      <c r="A21">
        <v>7</v>
      </c>
      <c r="B21">
        <v>1</v>
      </c>
      <c r="C21">
        <f t="shared" si="6"/>
        <v>56.06</v>
      </c>
      <c r="D21" s="2">
        <f t="shared" si="7"/>
        <v>56.02</v>
      </c>
      <c r="E21" s="2">
        <f t="shared" si="8"/>
        <v>3.9999999999999147E-2</v>
      </c>
      <c r="H21">
        <v>7</v>
      </c>
      <c r="I21" s="2">
        <f t="shared" si="3"/>
        <v>7.6923076923076927E-2</v>
      </c>
      <c r="J21" s="2">
        <f t="shared" si="4"/>
        <v>-1.4260768722728474</v>
      </c>
      <c r="K21" s="68">
        <v>-3.3333333333331439E-2</v>
      </c>
      <c r="L21" s="2">
        <f t="shared" si="5"/>
        <v>7.6923076923076925</v>
      </c>
    </row>
    <row r="22" spans="1:12" x14ac:dyDescent="0.35">
      <c r="A22">
        <v>8</v>
      </c>
      <c r="B22">
        <v>1</v>
      </c>
      <c r="C22">
        <f t="shared" si="6"/>
        <v>56.19</v>
      </c>
      <c r="D22" s="2">
        <f t="shared" si="7"/>
        <v>56.153333333333329</v>
      </c>
      <c r="E22" s="2">
        <f t="shared" si="8"/>
        <v>3.6666666666668846E-2</v>
      </c>
      <c r="H22">
        <v>8</v>
      </c>
      <c r="I22" s="2">
        <f t="shared" si="3"/>
        <v>8.7912087912087919E-2</v>
      </c>
      <c r="J22" s="2">
        <f t="shared" si="4"/>
        <v>-1.3537248536782602</v>
      </c>
      <c r="K22" s="68">
        <v>-3.3333333333331439E-2</v>
      </c>
      <c r="L22" s="2">
        <f t="shared" si="5"/>
        <v>8.791208791208792</v>
      </c>
    </row>
    <row r="23" spans="1:12" x14ac:dyDescent="0.35">
      <c r="A23">
        <v>9</v>
      </c>
      <c r="B23">
        <v>1</v>
      </c>
      <c r="C23">
        <f t="shared" si="6"/>
        <v>55.91</v>
      </c>
      <c r="D23" s="2">
        <f t="shared" si="7"/>
        <v>55.896666666666668</v>
      </c>
      <c r="E23" s="2">
        <f t="shared" si="8"/>
        <v>1.3333333333328312E-2</v>
      </c>
      <c r="H23">
        <v>9</v>
      </c>
      <c r="I23" s="2">
        <f t="shared" si="3"/>
        <v>9.8901098901098897E-2</v>
      </c>
      <c r="J23" s="2">
        <f t="shared" si="4"/>
        <v>-1.2878384698340331</v>
      </c>
      <c r="K23" s="68">
        <v>-3.0000000000001137E-2</v>
      </c>
      <c r="L23" s="2">
        <f t="shared" si="5"/>
        <v>9.8901098901098905</v>
      </c>
    </row>
    <row r="24" spans="1:12" x14ac:dyDescent="0.35">
      <c r="A24">
        <v>10</v>
      </c>
      <c r="B24">
        <v>1</v>
      </c>
      <c r="C24">
        <f t="shared" si="6"/>
        <v>55.62</v>
      </c>
      <c r="D24" s="2">
        <f t="shared" si="7"/>
        <v>55.656666666666666</v>
      </c>
      <c r="E24" s="2">
        <f t="shared" si="8"/>
        <v>-3.6666666666668846E-2</v>
      </c>
      <c r="H24">
        <v>10</v>
      </c>
      <c r="I24" s="2">
        <f t="shared" si="3"/>
        <v>0.10989010989010989</v>
      </c>
      <c r="J24" s="2">
        <f t="shared" si="4"/>
        <v>-1.2271127409207157</v>
      </c>
      <c r="K24" s="68">
        <v>-3.0000000000001137E-2</v>
      </c>
      <c r="L24" s="2">
        <f t="shared" si="5"/>
        <v>10.989010989010989</v>
      </c>
    </row>
    <row r="25" spans="1:12" x14ac:dyDescent="0.35">
      <c r="A25">
        <v>1</v>
      </c>
      <c r="B25">
        <v>1</v>
      </c>
      <c r="C25">
        <f>C3</f>
        <v>55.2</v>
      </c>
      <c r="D25" s="2">
        <f>L3</f>
        <v>55.233333333333341</v>
      </c>
      <c r="E25" s="2">
        <f t="shared" si="8"/>
        <v>-3.3333333333338544E-2</v>
      </c>
      <c r="H25">
        <v>11</v>
      </c>
      <c r="I25" s="2">
        <f t="shared" si="3"/>
        <v>0.12087912087912088</v>
      </c>
      <c r="J25" s="2">
        <f t="shared" si="4"/>
        <v>-1.1706033708794157</v>
      </c>
      <c r="K25" s="68">
        <v>-2.6666666666670835E-2</v>
      </c>
      <c r="L25" s="2">
        <f t="shared" si="5"/>
        <v>12.087912087912088</v>
      </c>
    </row>
    <row r="26" spans="1:12" x14ac:dyDescent="0.35">
      <c r="A26">
        <v>2</v>
      </c>
      <c r="B26">
        <v>1</v>
      </c>
      <c r="C26">
        <f t="shared" ref="C26:C34" si="9">C4</f>
        <v>55.79</v>
      </c>
      <c r="D26" s="2">
        <f t="shared" ref="D26:D33" si="10">L4</f>
        <v>55.79999999999999</v>
      </c>
      <c r="E26" s="2">
        <f t="shared" si="8"/>
        <v>-9.9999999999909051E-3</v>
      </c>
      <c r="H26">
        <v>12</v>
      </c>
      <c r="I26" s="2">
        <f t="shared" si="3"/>
        <v>0.13186813186813187</v>
      </c>
      <c r="J26" s="2">
        <f t="shared" si="4"/>
        <v>-1.1176037564176393</v>
      </c>
      <c r="K26" s="68">
        <v>-2.6666666666670835E-2</v>
      </c>
      <c r="L26" s="2">
        <f t="shared" si="5"/>
        <v>13.186813186813188</v>
      </c>
    </row>
    <row r="27" spans="1:12" x14ac:dyDescent="0.35">
      <c r="A27">
        <v>3</v>
      </c>
      <c r="B27">
        <v>1</v>
      </c>
      <c r="C27">
        <f t="shared" si="9"/>
        <v>55.7</v>
      </c>
      <c r="D27" s="2">
        <f t="shared" si="10"/>
        <v>55.74</v>
      </c>
      <c r="E27" s="2">
        <f t="shared" si="8"/>
        <v>-3.9999999999999147E-2</v>
      </c>
      <c r="H27">
        <v>13</v>
      </c>
      <c r="I27" s="2">
        <f t="shared" si="3"/>
        <v>0.14285714285714285</v>
      </c>
      <c r="J27" s="2">
        <f t="shared" si="4"/>
        <v>-1.0675705238781419</v>
      </c>
      <c r="K27" s="68">
        <v>-2.6666666666670835E-2</v>
      </c>
      <c r="L27" s="2">
        <f t="shared" si="5"/>
        <v>14.285714285714285</v>
      </c>
    </row>
    <row r="28" spans="1:12" x14ac:dyDescent="0.35">
      <c r="A28">
        <v>4</v>
      </c>
      <c r="B28">
        <v>1</v>
      </c>
      <c r="C28">
        <f t="shared" si="9"/>
        <v>55.49</v>
      </c>
      <c r="D28" s="2">
        <f t="shared" si="10"/>
        <v>55.483333333333327</v>
      </c>
      <c r="E28" s="2">
        <f t="shared" si="8"/>
        <v>6.6666666666748142E-3</v>
      </c>
      <c r="H28">
        <v>14</v>
      </c>
      <c r="I28" s="2">
        <f t="shared" si="3"/>
        <v>0.15384615384615385</v>
      </c>
      <c r="J28" s="2">
        <f t="shared" si="4"/>
        <v>-1.020076232786199</v>
      </c>
      <c r="K28" s="68">
        <v>-2.6666666666670835E-2</v>
      </c>
      <c r="L28" s="2">
        <f t="shared" si="5"/>
        <v>15.384615384615385</v>
      </c>
    </row>
    <row r="29" spans="1:12" x14ac:dyDescent="0.35">
      <c r="A29">
        <v>5</v>
      </c>
      <c r="B29">
        <v>1</v>
      </c>
      <c r="C29">
        <f t="shared" si="9"/>
        <v>56.17</v>
      </c>
      <c r="D29" s="2">
        <f t="shared" si="10"/>
        <v>56.21</v>
      </c>
      <c r="E29" s="2">
        <f t="shared" si="8"/>
        <v>-3.9999999999999147E-2</v>
      </c>
      <c r="H29">
        <v>15</v>
      </c>
      <c r="I29" s="2">
        <f t="shared" si="3"/>
        <v>0.16483516483516483</v>
      </c>
      <c r="J29" s="2">
        <f t="shared" si="4"/>
        <v>-0.97477812601511937</v>
      </c>
      <c r="K29" s="68">
        <v>-2.3333333333340533E-2</v>
      </c>
      <c r="L29" s="2">
        <f t="shared" si="5"/>
        <v>16.483516483516482</v>
      </c>
    </row>
    <row r="30" spans="1:12" x14ac:dyDescent="0.35">
      <c r="A30">
        <v>6</v>
      </c>
      <c r="B30">
        <v>1</v>
      </c>
      <c r="C30">
        <f t="shared" si="9"/>
        <v>56.34</v>
      </c>
      <c r="D30" s="2">
        <f t="shared" si="10"/>
        <v>56.403333333333329</v>
      </c>
      <c r="E30" s="2">
        <f t="shared" si="8"/>
        <v>-6.333333333332547E-2</v>
      </c>
      <c r="H30">
        <v>16</v>
      </c>
      <c r="I30" s="2">
        <f t="shared" si="3"/>
        <v>0.17582417582417584</v>
      </c>
      <c r="J30" s="2">
        <f t="shared" si="4"/>
        <v>-0.93139678822474226</v>
      </c>
      <c r="K30" s="68">
        <v>-2.3333333333340533E-2</v>
      </c>
      <c r="L30" s="2">
        <f t="shared" si="5"/>
        <v>17.582417582417584</v>
      </c>
    </row>
    <row r="31" spans="1:12" x14ac:dyDescent="0.35">
      <c r="A31">
        <v>7</v>
      </c>
      <c r="B31">
        <v>1</v>
      </c>
      <c r="C31">
        <f t="shared" si="9"/>
        <v>56.07</v>
      </c>
      <c r="D31" s="2">
        <f t="shared" si="10"/>
        <v>56.02</v>
      </c>
      <c r="E31" s="2">
        <f t="shared" si="8"/>
        <v>4.9999999999997158E-2</v>
      </c>
      <c r="H31">
        <v>17</v>
      </c>
      <c r="I31" s="2">
        <f t="shared" si="3"/>
        <v>0.18681318681318682</v>
      </c>
      <c r="J31" s="2">
        <f t="shared" si="4"/>
        <v>-0.88970115508476078</v>
      </c>
      <c r="K31" s="68">
        <v>-2.3333333333333428E-2</v>
      </c>
      <c r="L31" s="2">
        <f t="shared" si="5"/>
        <v>18.681318681318682</v>
      </c>
    </row>
    <row r="32" spans="1:12" x14ac:dyDescent="0.35">
      <c r="A32">
        <v>8</v>
      </c>
      <c r="B32">
        <v>1</v>
      </c>
      <c r="C32">
        <f t="shared" si="9"/>
        <v>56.16</v>
      </c>
      <c r="D32" s="2">
        <f t="shared" si="10"/>
        <v>56.153333333333329</v>
      </c>
      <c r="E32" s="2">
        <f t="shared" si="8"/>
        <v>6.6666666666677088E-3</v>
      </c>
      <c r="H32">
        <v>18</v>
      </c>
      <c r="I32" s="2">
        <f t="shared" si="3"/>
        <v>0.19780219780219779</v>
      </c>
      <c r="J32" s="2">
        <f t="shared" si="4"/>
        <v>-0.84949772493825226</v>
      </c>
      <c r="K32" s="68">
        <v>-2.3333333333333428E-2</v>
      </c>
      <c r="L32" s="2">
        <f t="shared" si="5"/>
        <v>19.780219780219781</v>
      </c>
    </row>
    <row r="33" spans="1:12" x14ac:dyDescent="0.35">
      <c r="A33">
        <v>9</v>
      </c>
      <c r="B33">
        <v>1</v>
      </c>
      <c r="C33">
        <f t="shared" si="9"/>
        <v>55.87</v>
      </c>
      <c r="D33" s="2">
        <f t="shared" si="10"/>
        <v>55.896666666666668</v>
      </c>
      <c r="E33" s="2">
        <f t="shared" si="8"/>
        <v>-2.6666666666670835E-2</v>
      </c>
      <c r="H33">
        <v>19</v>
      </c>
      <c r="I33" s="2">
        <f t="shared" si="3"/>
        <v>0.2087912087912088</v>
      </c>
      <c r="J33" s="2">
        <f t="shared" si="4"/>
        <v>-0.81062262897833059</v>
      </c>
      <c r="K33" s="68">
        <v>-2.3333333333333428E-2</v>
      </c>
      <c r="L33" s="2">
        <f t="shared" si="5"/>
        <v>20.87912087912088</v>
      </c>
    </row>
    <row r="34" spans="1:12" x14ac:dyDescent="0.35">
      <c r="A34">
        <v>10</v>
      </c>
      <c r="B34">
        <v>1</v>
      </c>
      <c r="C34">
        <f t="shared" si="9"/>
        <v>55.65</v>
      </c>
      <c r="D34" s="2">
        <f>L12</f>
        <v>55.656666666666666</v>
      </c>
      <c r="E34" s="2">
        <f t="shared" si="8"/>
        <v>-6.6666666666677088E-3</v>
      </c>
      <c r="H34">
        <v>20</v>
      </c>
      <c r="I34" s="2">
        <f t="shared" si="3"/>
        <v>0.21978021978021978</v>
      </c>
      <c r="J34" s="2">
        <f t="shared" si="4"/>
        <v>-0.77293569312822019</v>
      </c>
      <c r="K34" s="68">
        <v>-2.3333333333326323E-2</v>
      </c>
      <c r="L34" s="2">
        <f t="shared" si="5"/>
        <v>21.978021978021978</v>
      </c>
    </row>
    <row r="35" spans="1:12" x14ac:dyDescent="0.35">
      <c r="A35">
        <v>1</v>
      </c>
      <c r="B35">
        <v>1</v>
      </c>
      <c r="C35">
        <f>D3</f>
        <v>55.27</v>
      </c>
      <c r="D35" s="2">
        <f>L3</f>
        <v>55.233333333333341</v>
      </c>
      <c r="E35" s="2">
        <f t="shared" si="8"/>
        <v>3.666666666666174E-2</v>
      </c>
      <c r="H35">
        <v>21</v>
      </c>
      <c r="I35" s="2">
        <f t="shared" si="3"/>
        <v>0.23076923076923078</v>
      </c>
      <c r="J35" s="2">
        <f t="shared" si="4"/>
        <v>-0.73631591737612934</v>
      </c>
      <c r="K35" s="68">
        <v>-2.3333333333326323E-2</v>
      </c>
      <c r="L35" s="2">
        <f t="shared" si="5"/>
        <v>23.076923076923077</v>
      </c>
    </row>
    <row r="36" spans="1:12" x14ac:dyDescent="0.35">
      <c r="A36">
        <v>2</v>
      </c>
      <c r="B36">
        <v>1</v>
      </c>
      <c r="C36">
        <f t="shared" ref="C36:C44" si="11">D4</f>
        <v>55.8</v>
      </c>
      <c r="D36" s="2">
        <f t="shared" ref="D36:D44" si="12">L4</f>
        <v>55.79999999999999</v>
      </c>
      <c r="E36" s="2">
        <f t="shared" si="8"/>
        <v>0</v>
      </c>
      <c r="H36">
        <v>22</v>
      </c>
      <c r="I36" s="2">
        <f t="shared" si="3"/>
        <v>0.24175824175824176</v>
      </c>
      <c r="J36" s="2">
        <f t="shared" si="4"/>
        <v>-0.70065798302644478</v>
      </c>
      <c r="K36" s="68">
        <v>-2.0000000000010232E-2</v>
      </c>
      <c r="L36" s="2">
        <f t="shared" si="5"/>
        <v>24.175824175824175</v>
      </c>
    </row>
    <row r="37" spans="1:12" x14ac:dyDescent="0.35">
      <c r="A37">
        <v>3</v>
      </c>
      <c r="B37">
        <v>1</v>
      </c>
      <c r="C37">
        <f t="shared" si="11"/>
        <v>55.74</v>
      </c>
      <c r="D37" s="2">
        <f t="shared" si="12"/>
        <v>55.74</v>
      </c>
      <c r="E37" s="2">
        <f t="shared" si="8"/>
        <v>0</v>
      </c>
      <c r="H37">
        <v>23</v>
      </c>
      <c r="I37" s="2">
        <f t="shared" si="3"/>
        <v>0.25274725274725274</v>
      </c>
      <c r="J37" s="2">
        <f t="shared" si="4"/>
        <v>-0.66586951800104843</v>
      </c>
      <c r="K37" s="68">
        <v>-2.0000000000010232E-2</v>
      </c>
      <c r="L37" s="2">
        <f t="shared" si="5"/>
        <v>25.274725274725274</v>
      </c>
    </row>
    <row r="38" spans="1:12" x14ac:dyDescent="0.35">
      <c r="A38">
        <v>4</v>
      </c>
      <c r="B38">
        <v>1</v>
      </c>
      <c r="C38">
        <f t="shared" si="11"/>
        <v>55.41</v>
      </c>
      <c r="D38" s="2">
        <f t="shared" si="12"/>
        <v>55.483333333333327</v>
      </c>
      <c r="E38" s="2">
        <f t="shared" si="8"/>
        <v>-7.3333333333330586E-2</v>
      </c>
      <c r="H38">
        <v>24</v>
      </c>
      <c r="I38" s="2">
        <f t="shared" si="3"/>
        <v>0.26373626373626374</v>
      </c>
      <c r="J38" s="2">
        <f t="shared" si="4"/>
        <v>-0.63186892966783992</v>
      </c>
      <c r="K38" s="68">
        <v>-2.0000000000003126E-2</v>
      </c>
      <c r="L38" s="2">
        <f t="shared" si="5"/>
        <v>26.373626373626376</v>
      </c>
    </row>
    <row r="39" spans="1:12" x14ac:dyDescent="0.35">
      <c r="A39">
        <v>5</v>
      </c>
      <c r="B39">
        <v>1</v>
      </c>
      <c r="C39">
        <f t="shared" si="11"/>
        <v>56.23</v>
      </c>
      <c r="D39" s="2">
        <f t="shared" si="12"/>
        <v>56.21</v>
      </c>
      <c r="E39" s="2">
        <f t="shared" si="8"/>
        <v>1.9999999999996021E-2</v>
      </c>
      <c r="H39">
        <v>25</v>
      </c>
      <c r="I39" s="2">
        <f t="shared" si="3"/>
        <v>0.27472527472527475</v>
      </c>
      <c r="J39" s="2">
        <f t="shared" si="4"/>
        <v>-0.59858366837836308</v>
      </c>
      <c r="K39" s="68">
        <v>-2.0000000000003126E-2</v>
      </c>
      <c r="L39" s="2">
        <f t="shared" si="5"/>
        <v>27.472527472527474</v>
      </c>
    </row>
    <row r="40" spans="1:12" x14ac:dyDescent="0.35">
      <c r="A40">
        <v>6</v>
      </c>
      <c r="B40">
        <v>1</v>
      </c>
      <c r="C40">
        <f t="shared" si="11"/>
        <v>56.39</v>
      </c>
      <c r="D40" s="2">
        <f t="shared" si="12"/>
        <v>56.403333333333329</v>
      </c>
      <c r="E40" s="2">
        <f t="shared" si="8"/>
        <v>-1.3333333333328312E-2</v>
      </c>
      <c r="H40">
        <v>26</v>
      </c>
      <c r="I40" s="2">
        <f t="shared" si="3"/>
        <v>0.2857142857142857</v>
      </c>
      <c r="J40" s="2">
        <f t="shared" si="4"/>
        <v>-0.56594882193286311</v>
      </c>
      <c r="K40" s="68">
        <v>-1.6666666666672825E-2</v>
      </c>
      <c r="L40" s="2">
        <f t="shared" si="5"/>
        <v>28.571428571428569</v>
      </c>
    </row>
    <row r="41" spans="1:12" x14ac:dyDescent="0.35">
      <c r="A41">
        <v>7</v>
      </c>
      <c r="B41">
        <v>1</v>
      </c>
      <c r="C41">
        <f t="shared" si="11"/>
        <v>55.93</v>
      </c>
      <c r="D41" s="2">
        <f t="shared" si="12"/>
        <v>56.02</v>
      </c>
      <c r="E41" s="2">
        <f t="shared" si="8"/>
        <v>-9.0000000000003411E-2</v>
      </c>
      <c r="H41">
        <v>27</v>
      </c>
      <c r="I41" s="2">
        <f t="shared" si="3"/>
        <v>0.2967032967032967</v>
      </c>
      <c r="J41" s="2">
        <f t="shared" si="4"/>
        <v>-0.53390596716881022</v>
      </c>
      <c r="K41" s="68">
        <v>-1.6666666666665719E-2</v>
      </c>
      <c r="L41" s="2">
        <f t="shared" si="5"/>
        <v>29.670329670329672</v>
      </c>
    </row>
    <row r="42" spans="1:12" x14ac:dyDescent="0.35">
      <c r="A42">
        <v>8</v>
      </c>
      <c r="B42">
        <v>1</v>
      </c>
      <c r="C42">
        <f t="shared" si="11"/>
        <v>56.11</v>
      </c>
      <c r="D42" s="2">
        <f t="shared" si="12"/>
        <v>56.153333333333329</v>
      </c>
      <c r="E42" s="2">
        <f t="shared" si="8"/>
        <v>-4.3333333333329449E-2</v>
      </c>
      <c r="H42">
        <v>28</v>
      </c>
      <c r="I42" s="2">
        <f t="shared" si="3"/>
        <v>0.30769230769230771</v>
      </c>
      <c r="J42" s="2">
        <f t="shared" si="4"/>
        <v>-0.50240222337335538</v>
      </c>
      <c r="K42" s="68">
        <v>-1.6666666666665719E-2</v>
      </c>
      <c r="L42" s="2">
        <f t="shared" si="5"/>
        <v>30.76923076923077</v>
      </c>
    </row>
    <row r="43" spans="1:12" x14ac:dyDescent="0.35">
      <c r="A43">
        <v>9</v>
      </c>
      <c r="B43">
        <v>1</v>
      </c>
      <c r="C43">
        <f t="shared" si="11"/>
        <v>55.91</v>
      </c>
      <c r="D43" s="2">
        <f t="shared" si="12"/>
        <v>55.896666666666668</v>
      </c>
      <c r="E43" s="2">
        <f t="shared" si="8"/>
        <v>1.3333333333328312E-2</v>
      </c>
      <c r="H43">
        <v>29</v>
      </c>
      <c r="I43" s="2">
        <f t="shared" si="3"/>
        <v>0.31868131868131866</v>
      </c>
      <c r="J43" s="2">
        <f t="shared" si="4"/>
        <v>-0.47138946558848849</v>
      </c>
      <c r="K43" s="68">
        <v>-1.6666666666665719E-2</v>
      </c>
      <c r="L43" s="2">
        <f t="shared" si="5"/>
        <v>31.868131868131865</v>
      </c>
    </row>
    <row r="44" spans="1:12" x14ac:dyDescent="0.35">
      <c r="A44">
        <v>10</v>
      </c>
      <c r="B44">
        <v>1</v>
      </c>
      <c r="C44">
        <f t="shared" si="11"/>
        <v>55.7</v>
      </c>
      <c r="D44" s="2">
        <f t="shared" si="12"/>
        <v>55.656666666666666</v>
      </c>
      <c r="E44" s="2">
        <f t="shared" si="8"/>
        <v>4.3333333333336554E-2</v>
      </c>
      <c r="H44">
        <v>30</v>
      </c>
      <c r="I44" s="2">
        <f t="shared" si="3"/>
        <v>0.32967032967032966</v>
      </c>
      <c r="J44" s="2">
        <f t="shared" si="4"/>
        <v>-0.44082366566118492</v>
      </c>
      <c r="K44" s="68">
        <v>-1.3333333333335418E-2</v>
      </c>
      <c r="L44" s="2">
        <f t="shared" si="5"/>
        <v>32.967032967032964</v>
      </c>
    </row>
    <row r="45" spans="1:12" x14ac:dyDescent="0.35">
      <c r="A45">
        <v>1</v>
      </c>
      <c r="B45">
        <v>2</v>
      </c>
      <c r="C45">
        <f t="shared" ref="C45:C54" si="13">E3</f>
        <v>55.28</v>
      </c>
      <c r="D45" s="2">
        <f t="shared" ref="D45:D54" si="14">M3</f>
        <v>55.306666666666672</v>
      </c>
      <c r="E45" s="2">
        <f t="shared" ref="E45:E89" si="15">C45-D45</f>
        <v>-2.6666666666670835E-2</v>
      </c>
      <c r="H45">
        <v>31</v>
      </c>
      <c r="I45" s="2">
        <f t="shared" si="3"/>
        <v>0.34065934065934067</v>
      </c>
      <c r="J45" s="2">
        <f t="shared" si="4"/>
        <v>-0.41066433613643277</v>
      </c>
      <c r="K45" s="68">
        <v>-1.3333333333328312E-2</v>
      </c>
      <c r="L45" s="2">
        <f t="shared" si="5"/>
        <v>34.065934065934066</v>
      </c>
    </row>
    <row r="46" spans="1:12" x14ac:dyDescent="0.35">
      <c r="A46">
        <v>2</v>
      </c>
      <c r="B46">
        <v>2</v>
      </c>
      <c r="C46">
        <f t="shared" si="13"/>
        <v>55.83</v>
      </c>
      <c r="D46" s="2">
        <f t="shared" si="14"/>
        <v>55.843333333333334</v>
      </c>
      <c r="E46" s="2">
        <f t="shared" si="15"/>
        <v>-1.3333333333335418E-2</v>
      </c>
      <c r="H46">
        <v>32</v>
      </c>
      <c r="I46" s="2">
        <f t="shared" si="3"/>
        <v>0.35164835164835168</v>
      </c>
      <c r="J46" s="2">
        <f t="shared" si="4"/>
        <v>-0.38087405751603803</v>
      </c>
      <c r="K46" s="68">
        <v>-9.9999999999980105E-3</v>
      </c>
      <c r="L46" s="2">
        <f t="shared" si="5"/>
        <v>35.164835164835168</v>
      </c>
    </row>
    <row r="47" spans="1:12" x14ac:dyDescent="0.35">
      <c r="A47">
        <v>3</v>
      </c>
      <c r="B47">
        <v>2</v>
      </c>
      <c r="C47">
        <f t="shared" si="13"/>
        <v>55.67</v>
      </c>
      <c r="D47" s="2">
        <f t="shared" si="14"/>
        <v>55.699999999999996</v>
      </c>
      <c r="E47" s="2">
        <f t="shared" si="15"/>
        <v>-2.9999999999994031E-2</v>
      </c>
      <c r="H47">
        <v>33</v>
      </c>
      <c r="I47" s="2">
        <f t="shared" ref="I47:I78" si="16">(H47-MIN($H$15:$H$104)+1)/(MAX($H$15:$H$104)-MIN($H$15:$H$104)+2)</f>
        <v>0.36263736263736263</v>
      </c>
      <c r="J47" s="2">
        <f t="shared" ref="J47:J78" si="17">NORMSINV(I47)</f>
        <v>-0.35141807350901122</v>
      </c>
      <c r="K47" s="68">
        <v>-6.6666666666677088E-3</v>
      </c>
      <c r="L47" s="2">
        <f t="shared" ref="L47:L78" si="18">I47*100</f>
        <v>36.263736263736263</v>
      </c>
    </row>
    <row r="48" spans="1:12" x14ac:dyDescent="0.35">
      <c r="A48">
        <v>4</v>
      </c>
      <c r="B48">
        <v>2</v>
      </c>
      <c r="C48">
        <f t="shared" si="13"/>
        <v>55.47</v>
      </c>
      <c r="D48" s="2">
        <f t="shared" si="14"/>
        <v>55.506666666666661</v>
      </c>
      <c r="E48" s="2">
        <f t="shared" si="15"/>
        <v>-3.666666666666174E-2</v>
      </c>
      <c r="H48">
        <v>34</v>
      </c>
      <c r="I48" s="2">
        <f t="shared" si="16"/>
        <v>0.37362637362637363</v>
      </c>
      <c r="J48" s="2">
        <f t="shared" si="17"/>
        <v>-0.32226394203104652</v>
      </c>
      <c r="K48" s="68">
        <v>-6.6666666666677088E-3</v>
      </c>
      <c r="L48" s="2">
        <f t="shared" si="18"/>
        <v>37.362637362637365</v>
      </c>
    </row>
    <row r="49" spans="1:12" x14ac:dyDescent="0.35">
      <c r="A49">
        <v>5</v>
      </c>
      <c r="B49">
        <v>2</v>
      </c>
      <c r="C49">
        <f t="shared" si="13"/>
        <v>56.18</v>
      </c>
      <c r="D49" s="2">
        <f t="shared" si="14"/>
        <v>56.233333333333341</v>
      </c>
      <c r="E49" s="2">
        <f t="shared" si="15"/>
        <v>-5.333333333334167E-2</v>
      </c>
      <c r="H49">
        <v>35</v>
      </c>
      <c r="I49" s="2">
        <f t="shared" si="16"/>
        <v>0.38461538461538464</v>
      </c>
      <c r="J49" s="2">
        <f t="shared" si="17"/>
        <v>-0.29338123212119332</v>
      </c>
      <c r="K49" s="68">
        <v>-6.6666666666677088E-3</v>
      </c>
      <c r="L49" s="2">
        <f t="shared" si="18"/>
        <v>38.461538461538467</v>
      </c>
    </row>
    <row r="50" spans="1:12" x14ac:dyDescent="0.35">
      <c r="A50">
        <v>6</v>
      </c>
      <c r="B50">
        <v>2</v>
      </c>
      <c r="C50">
        <f t="shared" si="13"/>
        <v>56.35</v>
      </c>
      <c r="D50" s="2">
        <f t="shared" si="14"/>
        <v>56.323333333333331</v>
      </c>
      <c r="E50" s="2">
        <f t="shared" si="15"/>
        <v>2.6666666666670835E-2</v>
      </c>
      <c r="H50">
        <v>36</v>
      </c>
      <c r="I50" s="2">
        <f t="shared" si="16"/>
        <v>0.39560439560439559</v>
      </c>
      <c r="J50" s="2">
        <f t="shared" si="17"/>
        <v>-0.26474125881342869</v>
      </c>
      <c r="K50" s="68">
        <v>-6.6666666666677088E-3</v>
      </c>
      <c r="L50" s="2">
        <f t="shared" si="18"/>
        <v>39.560439560439562</v>
      </c>
    </row>
    <row r="51" spans="1:12" x14ac:dyDescent="0.35">
      <c r="A51">
        <v>7</v>
      </c>
      <c r="B51">
        <v>2</v>
      </c>
      <c r="C51">
        <f t="shared" si="13"/>
        <v>56.07</v>
      </c>
      <c r="D51" s="2">
        <f t="shared" si="14"/>
        <v>56.093333333333334</v>
      </c>
      <c r="E51" s="2">
        <f t="shared" si="15"/>
        <v>-2.3333333333333428E-2</v>
      </c>
      <c r="H51">
        <v>37</v>
      </c>
      <c r="I51" s="2">
        <f t="shared" si="16"/>
        <v>0.40659340659340659</v>
      </c>
      <c r="J51" s="2">
        <f t="shared" si="17"/>
        <v>-0.23631684946065165</v>
      </c>
      <c r="K51" s="68">
        <v>-6.6666666666677088E-3</v>
      </c>
      <c r="L51" s="2">
        <f t="shared" si="18"/>
        <v>40.659340659340657</v>
      </c>
    </row>
    <row r="52" spans="1:12" x14ac:dyDescent="0.35">
      <c r="A52">
        <v>8</v>
      </c>
      <c r="B52">
        <v>2</v>
      </c>
      <c r="C52">
        <f t="shared" si="13"/>
        <v>56.07</v>
      </c>
      <c r="D52" s="2">
        <f t="shared" si="14"/>
        <v>56.126666666666665</v>
      </c>
      <c r="E52" s="2">
        <f t="shared" si="15"/>
        <v>-5.6666666666664867E-2</v>
      </c>
      <c r="H52">
        <v>38</v>
      </c>
      <c r="I52" s="2">
        <f t="shared" si="16"/>
        <v>0.4175824175824176</v>
      </c>
      <c r="J52" s="2">
        <f t="shared" si="17"/>
        <v>-0.20808213615499319</v>
      </c>
      <c r="K52" s="68">
        <v>-3.3333333333374071E-3</v>
      </c>
      <c r="L52" s="2">
        <f t="shared" si="18"/>
        <v>41.758241758241759</v>
      </c>
    </row>
    <row r="53" spans="1:12" x14ac:dyDescent="0.35">
      <c r="A53">
        <v>9</v>
      </c>
      <c r="B53">
        <v>2</v>
      </c>
      <c r="C53">
        <f t="shared" si="13"/>
        <v>55.9</v>
      </c>
      <c r="D53" s="2">
        <f t="shared" si="14"/>
        <v>55.876666666666665</v>
      </c>
      <c r="E53" s="2">
        <f t="shared" si="15"/>
        <v>2.3333333333333428E-2</v>
      </c>
      <c r="H53">
        <v>39</v>
      </c>
      <c r="I53" s="2">
        <f t="shared" si="16"/>
        <v>0.42857142857142855</v>
      </c>
      <c r="J53" s="2">
        <f t="shared" si="17"/>
        <v>-0.18001236979270516</v>
      </c>
      <c r="K53" s="68">
        <v>-3.3333333333303017E-3</v>
      </c>
      <c r="L53" s="2">
        <f t="shared" si="18"/>
        <v>42.857142857142854</v>
      </c>
    </row>
    <row r="54" spans="1:12" x14ac:dyDescent="0.35">
      <c r="A54">
        <v>10</v>
      </c>
      <c r="B54">
        <v>2</v>
      </c>
      <c r="C54">
        <f t="shared" si="13"/>
        <v>55.68</v>
      </c>
      <c r="D54" s="2">
        <f t="shared" si="14"/>
        <v>55.699999999999996</v>
      </c>
      <c r="E54" s="2">
        <f t="shared" si="15"/>
        <v>-1.9999999999996021E-2</v>
      </c>
      <c r="H54">
        <v>40</v>
      </c>
      <c r="I54" s="2">
        <f t="shared" si="16"/>
        <v>0.43956043956043955</v>
      </c>
      <c r="J54" s="2">
        <f t="shared" si="17"/>
        <v>-0.15208375204759333</v>
      </c>
      <c r="K54" s="68">
        <v>-3.3333333333303017E-3</v>
      </c>
      <c r="L54" s="2">
        <f t="shared" si="18"/>
        <v>43.956043956043956</v>
      </c>
    </row>
    <row r="55" spans="1:12" x14ac:dyDescent="0.35">
      <c r="A55">
        <v>1</v>
      </c>
      <c r="B55">
        <v>2</v>
      </c>
      <c r="C55">
        <f t="shared" ref="C55:C64" si="19">F3</f>
        <v>55.3</v>
      </c>
      <c r="D55" s="2">
        <f t="shared" ref="D55:D64" si="20">M3</f>
        <v>55.306666666666672</v>
      </c>
      <c r="E55" s="2">
        <f t="shared" si="15"/>
        <v>-6.6666666666748142E-3</v>
      </c>
      <c r="H55">
        <v>41</v>
      </c>
      <c r="I55" s="2">
        <f t="shared" si="16"/>
        <v>0.45054945054945056</v>
      </c>
      <c r="J55" s="2">
        <f t="shared" si="17"/>
        <v>-0.12427328208406868</v>
      </c>
      <c r="K55" s="68">
        <v>-3.3333333333231963E-3</v>
      </c>
      <c r="L55" s="2">
        <f t="shared" si="18"/>
        <v>45.054945054945058</v>
      </c>
    </row>
    <row r="56" spans="1:12" x14ac:dyDescent="0.35">
      <c r="A56">
        <v>2</v>
      </c>
      <c r="B56">
        <v>2</v>
      </c>
      <c r="C56">
        <f t="shared" si="19"/>
        <v>55.88</v>
      </c>
      <c r="D56" s="2">
        <f t="shared" si="20"/>
        <v>55.843333333333334</v>
      </c>
      <c r="E56" s="2">
        <f t="shared" si="15"/>
        <v>3.6666666666668846E-2</v>
      </c>
      <c r="H56">
        <v>42</v>
      </c>
      <c r="I56" s="2">
        <f t="shared" si="16"/>
        <v>0.46153846153846156</v>
      </c>
      <c r="J56" s="2">
        <f t="shared" si="17"/>
        <v>-9.6558615289639077E-2</v>
      </c>
      <c r="K56" s="68">
        <v>-3.3333333333231963E-3</v>
      </c>
      <c r="L56" s="2">
        <f t="shared" si="18"/>
        <v>46.153846153846153</v>
      </c>
    </row>
    <row r="57" spans="1:12" x14ac:dyDescent="0.35">
      <c r="A57">
        <v>3</v>
      </c>
      <c r="B57">
        <v>2</v>
      </c>
      <c r="C57">
        <f t="shared" si="19"/>
        <v>55.72</v>
      </c>
      <c r="D57" s="2">
        <f t="shared" si="20"/>
        <v>55.699999999999996</v>
      </c>
      <c r="E57" s="2">
        <f t="shared" si="15"/>
        <v>2.0000000000003126E-2</v>
      </c>
      <c r="H57">
        <v>43</v>
      </c>
      <c r="I57" s="2">
        <f t="shared" si="16"/>
        <v>0.47252747252747251</v>
      </c>
      <c r="J57" s="2">
        <f t="shared" si="17"/>
        <v>-6.8917931659966777E-2</v>
      </c>
      <c r="K57" s="68">
        <v>0</v>
      </c>
      <c r="L57" s="2">
        <f t="shared" si="18"/>
        <v>47.252747252747248</v>
      </c>
    </row>
    <row r="58" spans="1:12" x14ac:dyDescent="0.35">
      <c r="A58">
        <v>4</v>
      </c>
      <c r="B58">
        <v>2</v>
      </c>
      <c r="C58">
        <f t="shared" si="19"/>
        <v>55.5</v>
      </c>
      <c r="D58" s="2">
        <f t="shared" si="20"/>
        <v>55.506666666666661</v>
      </c>
      <c r="E58" s="2">
        <f t="shared" si="15"/>
        <v>-6.6666666666606034E-3</v>
      </c>
      <c r="H58">
        <v>44</v>
      </c>
      <c r="I58" s="2">
        <f t="shared" si="16"/>
        <v>0.48351648351648352</v>
      </c>
      <c r="J58" s="2">
        <f t="shared" si="17"/>
        <v>-4.1329811744738668E-2</v>
      </c>
      <c r="K58" s="68">
        <v>0</v>
      </c>
      <c r="L58" s="2">
        <f t="shared" si="18"/>
        <v>48.35164835164835</v>
      </c>
    </row>
    <row r="59" spans="1:12" x14ac:dyDescent="0.35">
      <c r="A59">
        <v>5</v>
      </c>
      <c r="B59">
        <v>2</v>
      </c>
      <c r="C59">
        <f t="shared" si="19"/>
        <v>56.25</v>
      </c>
      <c r="D59" s="2">
        <f t="shared" si="20"/>
        <v>56.233333333333341</v>
      </c>
      <c r="E59" s="2">
        <f t="shared" si="15"/>
        <v>1.6666666666658614E-2</v>
      </c>
      <c r="H59">
        <v>45</v>
      </c>
      <c r="I59" s="2">
        <f t="shared" si="16"/>
        <v>0.49450549450549453</v>
      </c>
      <c r="J59" s="2">
        <f t="shared" si="17"/>
        <v>-1.3773118272557037E-2</v>
      </c>
      <c r="K59" s="68">
        <v>0</v>
      </c>
      <c r="L59" s="2">
        <f t="shared" si="18"/>
        <v>49.450549450549453</v>
      </c>
    </row>
    <row r="60" spans="1:12" x14ac:dyDescent="0.35">
      <c r="A60">
        <v>6</v>
      </c>
      <c r="B60">
        <v>2</v>
      </c>
      <c r="C60">
        <f t="shared" si="19"/>
        <v>56.34</v>
      </c>
      <c r="D60" s="2">
        <f t="shared" si="20"/>
        <v>56.323333333333331</v>
      </c>
      <c r="E60" s="2">
        <f t="shared" si="15"/>
        <v>1.6666666666672825E-2</v>
      </c>
      <c r="H60">
        <v>46</v>
      </c>
      <c r="I60" s="2">
        <f t="shared" si="16"/>
        <v>0.50549450549450547</v>
      </c>
      <c r="J60" s="2">
        <f t="shared" si="17"/>
        <v>1.3773118272557037E-2</v>
      </c>
      <c r="K60" s="68">
        <v>0</v>
      </c>
      <c r="L60" s="2">
        <f t="shared" si="18"/>
        <v>50.549450549450547</v>
      </c>
    </row>
    <row r="61" spans="1:12" x14ac:dyDescent="0.35">
      <c r="A61">
        <v>7</v>
      </c>
      <c r="B61">
        <v>2</v>
      </c>
      <c r="C61">
        <f t="shared" si="19"/>
        <v>56.14</v>
      </c>
      <c r="D61" s="2">
        <f t="shared" si="20"/>
        <v>56.093333333333334</v>
      </c>
      <c r="E61" s="2">
        <f t="shared" si="15"/>
        <v>4.6666666666666856E-2</v>
      </c>
      <c r="H61">
        <v>47</v>
      </c>
      <c r="I61" s="2">
        <f t="shared" si="16"/>
        <v>0.51648351648351654</v>
      </c>
      <c r="J61" s="2">
        <f t="shared" si="17"/>
        <v>4.1329811744738806E-2</v>
      </c>
      <c r="K61" s="68">
        <v>3.3333333333303017E-3</v>
      </c>
      <c r="L61" s="2">
        <f t="shared" si="18"/>
        <v>51.648351648351657</v>
      </c>
    </row>
    <row r="62" spans="1:12" x14ac:dyDescent="0.35">
      <c r="A62">
        <v>8</v>
      </c>
      <c r="B62">
        <v>2</v>
      </c>
      <c r="C62">
        <f t="shared" si="19"/>
        <v>56.15</v>
      </c>
      <c r="D62" s="2">
        <f t="shared" si="20"/>
        <v>56.126666666666665</v>
      </c>
      <c r="E62" s="2">
        <f t="shared" si="15"/>
        <v>2.3333333333333428E-2</v>
      </c>
      <c r="H62">
        <v>48</v>
      </c>
      <c r="I62" s="2">
        <f t="shared" si="16"/>
        <v>0.52747252747252749</v>
      </c>
      <c r="J62" s="2">
        <f t="shared" si="17"/>
        <v>6.8917931659966777E-2</v>
      </c>
      <c r="K62" s="68">
        <v>3.3333333333303017E-3</v>
      </c>
      <c r="L62" s="2">
        <f t="shared" si="18"/>
        <v>52.747252747252752</v>
      </c>
    </row>
    <row r="63" spans="1:12" x14ac:dyDescent="0.35">
      <c r="A63">
        <v>9</v>
      </c>
      <c r="B63">
        <v>2</v>
      </c>
      <c r="C63">
        <f t="shared" si="19"/>
        <v>55.89</v>
      </c>
      <c r="D63" s="2">
        <f t="shared" si="20"/>
        <v>55.876666666666665</v>
      </c>
      <c r="E63" s="2">
        <f t="shared" si="15"/>
        <v>1.3333333333335418E-2</v>
      </c>
      <c r="H63">
        <v>49</v>
      </c>
      <c r="I63" s="2">
        <f t="shared" si="16"/>
        <v>0.53846153846153844</v>
      </c>
      <c r="J63" s="2">
        <f t="shared" si="17"/>
        <v>9.6558615289639077E-2</v>
      </c>
      <c r="K63" s="68">
        <v>3.3333333333374071E-3</v>
      </c>
      <c r="L63" s="2">
        <f t="shared" si="18"/>
        <v>53.846153846153847</v>
      </c>
    </row>
    <row r="64" spans="1:12" x14ac:dyDescent="0.35">
      <c r="A64">
        <v>10</v>
      </c>
      <c r="B64">
        <v>2</v>
      </c>
      <c r="C64">
        <f t="shared" si="19"/>
        <v>55.74</v>
      </c>
      <c r="D64" s="2">
        <f t="shared" si="20"/>
        <v>55.699999999999996</v>
      </c>
      <c r="E64" s="2">
        <f t="shared" si="15"/>
        <v>4.0000000000006253E-2</v>
      </c>
      <c r="H64">
        <v>50</v>
      </c>
      <c r="I64" s="2">
        <f t="shared" si="16"/>
        <v>0.5494505494505495</v>
      </c>
      <c r="J64" s="2">
        <f t="shared" si="17"/>
        <v>0.12427328208406882</v>
      </c>
      <c r="K64" s="68">
        <v>6.6666666666606034E-3</v>
      </c>
      <c r="L64" s="2">
        <f t="shared" si="18"/>
        <v>54.945054945054949</v>
      </c>
    </row>
    <row r="65" spans="1:12" x14ac:dyDescent="0.35">
      <c r="A65">
        <v>1</v>
      </c>
      <c r="B65">
        <v>2</v>
      </c>
      <c r="C65">
        <f t="shared" ref="C65:C74" si="21">G3</f>
        <v>55.34</v>
      </c>
      <c r="D65" s="2">
        <f t="shared" ref="D65:D74" si="22">M3</f>
        <v>55.306666666666672</v>
      </c>
      <c r="E65" s="2">
        <f t="shared" si="15"/>
        <v>3.3333333333331439E-2</v>
      </c>
      <c r="H65">
        <v>51</v>
      </c>
      <c r="I65" s="2">
        <f t="shared" si="16"/>
        <v>0.56043956043956045</v>
      </c>
      <c r="J65" s="2">
        <f t="shared" si="17"/>
        <v>0.15208375204759333</v>
      </c>
      <c r="K65" s="68">
        <v>6.6666666666606034E-3</v>
      </c>
      <c r="L65" s="2">
        <f t="shared" si="18"/>
        <v>56.043956043956044</v>
      </c>
    </row>
    <row r="66" spans="1:12" x14ac:dyDescent="0.35">
      <c r="A66">
        <v>2</v>
      </c>
      <c r="B66">
        <v>2</v>
      </c>
      <c r="C66">
        <f t="shared" si="21"/>
        <v>55.82</v>
      </c>
      <c r="D66" s="2">
        <f t="shared" si="22"/>
        <v>55.843333333333334</v>
      </c>
      <c r="E66" s="2">
        <f t="shared" si="15"/>
        <v>-2.3333333333333428E-2</v>
      </c>
      <c r="H66">
        <v>52</v>
      </c>
      <c r="I66" s="2">
        <f t="shared" si="16"/>
        <v>0.5714285714285714</v>
      </c>
      <c r="J66" s="2">
        <f t="shared" si="17"/>
        <v>0.18001236979270496</v>
      </c>
      <c r="K66" s="68">
        <v>6.6666666666606034E-3</v>
      </c>
      <c r="L66" s="2">
        <f t="shared" si="18"/>
        <v>57.142857142857139</v>
      </c>
    </row>
    <row r="67" spans="1:12" x14ac:dyDescent="0.35">
      <c r="A67">
        <v>3</v>
      </c>
      <c r="B67">
        <v>2</v>
      </c>
      <c r="C67">
        <f t="shared" si="21"/>
        <v>55.71</v>
      </c>
      <c r="D67" s="2">
        <f t="shared" si="22"/>
        <v>55.699999999999996</v>
      </c>
      <c r="E67" s="2">
        <f t="shared" si="15"/>
        <v>1.0000000000005116E-2</v>
      </c>
      <c r="H67">
        <v>53</v>
      </c>
      <c r="I67" s="2">
        <f t="shared" si="16"/>
        <v>0.58241758241758246</v>
      </c>
      <c r="J67" s="2">
        <f t="shared" si="17"/>
        <v>0.20808213615499332</v>
      </c>
      <c r="K67" s="68">
        <v>6.6666666666606034E-3</v>
      </c>
      <c r="L67" s="2">
        <f t="shared" si="18"/>
        <v>58.241758241758248</v>
      </c>
    </row>
    <row r="68" spans="1:12" x14ac:dyDescent="0.35">
      <c r="A68">
        <v>4</v>
      </c>
      <c r="B68">
        <v>2</v>
      </c>
      <c r="C68">
        <f t="shared" si="21"/>
        <v>55.55</v>
      </c>
      <c r="D68" s="2">
        <f t="shared" si="22"/>
        <v>55.506666666666661</v>
      </c>
      <c r="E68" s="2">
        <f t="shared" si="15"/>
        <v>4.3333333333336554E-2</v>
      </c>
      <c r="H68">
        <v>54</v>
      </c>
      <c r="I68" s="2">
        <f t="shared" si="16"/>
        <v>0.59340659340659341</v>
      </c>
      <c r="J68" s="2">
        <f t="shared" si="17"/>
        <v>0.23631684946065165</v>
      </c>
      <c r="K68" s="68">
        <v>6.6666666666677088E-3</v>
      </c>
      <c r="L68" s="2">
        <f t="shared" si="18"/>
        <v>59.340659340659343</v>
      </c>
    </row>
    <row r="69" spans="1:12" x14ac:dyDescent="0.35">
      <c r="A69">
        <v>5</v>
      </c>
      <c r="B69">
        <v>2</v>
      </c>
      <c r="C69">
        <f t="shared" si="21"/>
        <v>56.27</v>
      </c>
      <c r="D69" s="2">
        <f t="shared" si="22"/>
        <v>56.233333333333341</v>
      </c>
      <c r="E69" s="2">
        <f t="shared" si="15"/>
        <v>3.666666666666174E-2</v>
      </c>
      <c r="H69">
        <v>55</v>
      </c>
      <c r="I69" s="2">
        <f t="shared" si="16"/>
        <v>0.60439560439560436</v>
      </c>
      <c r="J69" s="2">
        <f t="shared" si="17"/>
        <v>0.26474125881342858</v>
      </c>
      <c r="K69" s="68">
        <v>6.6666666666748142E-3</v>
      </c>
      <c r="L69" s="2">
        <f t="shared" si="18"/>
        <v>60.439560439560438</v>
      </c>
    </row>
    <row r="70" spans="1:12" x14ac:dyDescent="0.35">
      <c r="A70">
        <v>6</v>
      </c>
      <c r="B70">
        <v>2</v>
      </c>
      <c r="C70">
        <f t="shared" si="21"/>
        <v>56.28</v>
      </c>
      <c r="D70" s="2">
        <f t="shared" si="22"/>
        <v>56.323333333333331</v>
      </c>
      <c r="E70" s="2">
        <f t="shared" si="15"/>
        <v>-4.3333333333329449E-2</v>
      </c>
      <c r="H70">
        <v>56</v>
      </c>
      <c r="I70" s="2">
        <f t="shared" si="16"/>
        <v>0.61538461538461542</v>
      </c>
      <c r="J70" s="2">
        <f t="shared" si="17"/>
        <v>0.29338123212119344</v>
      </c>
      <c r="K70" s="68">
        <v>6.6666666666748142E-3</v>
      </c>
      <c r="L70" s="2">
        <f t="shared" si="18"/>
        <v>61.53846153846154</v>
      </c>
    </row>
    <row r="71" spans="1:12" x14ac:dyDescent="0.35">
      <c r="A71">
        <v>7</v>
      </c>
      <c r="B71">
        <v>2</v>
      </c>
      <c r="C71">
        <f t="shared" si="21"/>
        <v>56.07</v>
      </c>
      <c r="D71" s="2">
        <f t="shared" si="22"/>
        <v>56.093333333333334</v>
      </c>
      <c r="E71" s="2">
        <f t="shared" si="15"/>
        <v>-2.3333333333333428E-2</v>
      </c>
      <c r="H71">
        <v>57</v>
      </c>
      <c r="I71" s="2">
        <f t="shared" si="16"/>
        <v>0.62637362637362637</v>
      </c>
      <c r="J71" s="2">
        <f t="shared" si="17"/>
        <v>0.32226394203104652</v>
      </c>
      <c r="K71" s="68">
        <v>9.9999999999980105E-3</v>
      </c>
      <c r="L71" s="2">
        <f t="shared" si="18"/>
        <v>62.637362637362635</v>
      </c>
    </row>
    <row r="72" spans="1:12" x14ac:dyDescent="0.35">
      <c r="A72">
        <v>8</v>
      </c>
      <c r="B72">
        <v>2</v>
      </c>
      <c r="C72">
        <f t="shared" si="21"/>
        <v>56.16</v>
      </c>
      <c r="D72" s="2">
        <f t="shared" si="22"/>
        <v>56.126666666666665</v>
      </c>
      <c r="E72" s="2">
        <f t="shared" si="15"/>
        <v>3.3333333333331439E-2</v>
      </c>
      <c r="H72">
        <v>58</v>
      </c>
      <c r="I72" s="2">
        <f t="shared" si="16"/>
        <v>0.63736263736263732</v>
      </c>
      <c r="J72" s="2">
        <f t="shared" si="17"/>
        <v>0.351418073509011</v>
      </c>
      <c r="K72" s="68">
        <v>1.0000000000005116E-2</v>
      </c>
      <c r="L72" s="2">
        <f t="shared" si="18"/>
        <v>63.73626373626373</v>
      </c>
    </row>
    <row r="73" spans="1:12" x14ac:dyDescent="0.35">
      <c r="A73">
        <v>9</v>
      </c>
      <c r="B73">
        <v>2</v>
      </c>
      <c r="C73">
        <f t="shared" si="21"/>
        <v>55.84</v>
      </c>
      <c r="D73" s="2">
        <f t="shared" si="22"/>
        <v>55.876666666666665</v>
      </c>
      <c r="E73" s="2">
        <f t="shared" si="15"/>
        <v>-3.666666666666174E-2</v>
      </c>
      <c r="H73">
        <v>59</v>
      </c>
      <c r="I73" s="2">
        <f t="shared" si="16"/>
        <v>0.64835164835164838</v>
      </c>
      <c r="J73" s="2">
        <f t="shared" si="17"/>
        <v>0.38087405751603814</v>
      </c>
      <c r="K73" s="68">
        <v>1.3333333333328312E-2</v>
      </c>
      <c r="L73" s="2">
        <f t="shared" si="18"/>
        <v>64.835164835164832</v>
      </c>
    </row>
    <row r="74" spans="1:12" x14ac:dyDescent="0.35">
      <c r="A74">
        <v>10</v>
      </c>
      <c r="B74">
        <v>2</v>
      </c>
      <c r="C74">
        <f t="shared" si="21"/>
        <v>55.68</v>
      </c>
      <c r="D74" s="2">
        <f t="shared" si="22"/>
        <v>55.699999999999996</v>
      </c>
      <c r="E74" s="2">
        <f t="shared" si="15"/>
        <v>-1.9999999999996021E-2</v>
      </c>
      <c r="H74">
        <v>60</v>
      </c>
      <c r="I74" s="2">
        <f t="shared" si="16"/>
        <v>0.65934065934065933</v>
      </c>
      <c r="J74" s="2">
        <f t="shared" si="17"/>
        <v>0.41066433613643277</v>
      </c>
      <c r="K74" s="68">
        <v>1.3333333333335418E-2</v>
      </c>
      <c r="L74" s="2">
        <f t="shared" si="18"/>
        <v>65.934065934065927</v>
      </c>
    </row>
    <row r="75" spans="1:12" x14ac:dyDescent="0.35">
      <c r="A75">
        <v>1</v>
      </c>
      <c r="B75">
        <v>3</v>
      </c>
      <c r="C75" s="2">
        <f t="shared" ref="C75:C84" si="23">H3</f>
        <v>55.31</v>
      </c>
      <c r="D75" s="2">
        <f t="shared" ref="D75:D84" si="24">N3</f>
        <v>55.31</v>
      </c>
      <c r="E75" s="2">
        <f t="shared" si="15"/>
        <v>0</v>
      </c>
      <c r="H75">
        <v>61</v>
      </c>
      <c r="I75" s="2">
        <f t="shared" si="16"/>
        <v>0.67032967032967028</v>
      </c>
      <c r="J75" s="2">
        <f t="shared" si="17"/>
        <v>0.44082366566118469</v>
      </c>
      <c r="K75" s="68">
        <v>1.3333333333335418E-2</v>
      </c>
      <c r="L75" s="2">
        <f t="shared" si="18"/>
        <v>67.032967032967022</v>
      </c>
    </row>
    <row r="76" spans="1:12" x14ac:dyDescent="0.35">
      <c r="A76">
        <v>2</v>
      </c>
      <c r="B76">
        <v>3</v>
      </c>
      <c r="C76" s="2">
        <f t="shared" si="23"/>
        <v>55.77</v>
      </c>
      <c r="D76" s="2">
        <f t="shared" si="24"/>
        <v>55.806666666666665</v>
      </c>
      <c r="E76" s="2">
        <f t="shared" si="15"/>
        <v>-3.666666666666174E-2</v>
      </c>
      <c r="H76">
        <v>62</v>
      </c>
      <c r="I76" s="2">
        <f t="shared" si="16"/>
        <v>0.68131868131868134</v>
      </c>
      <c r="J76" s="2">
        <f t="shared" si="17"/>
        <v>0.47138946558848849</v>
      </c>
      <c r="K76" s="68">
        <v>1.6666666666658614E-2</v>
      </c>
      <c r="L76" s="2">
        <f t="shared" si="18"/>
        <v>68.131868131868131</v>
      </c>
    </row>
    <row r="77" spans="1:12" x14ac:dyDescent="0.35">
      <c r="A77">
        <v>3</v>
      </c>
      <c r="B77">
        <v>3</v>
      </c>
      <c r="C77" s="2">
        <f t="shared" si="23"/>
        <v>55.72</v>
      </c>
      <c r="D77" s="2">
        <f t="shared" si="24"/>
        <v>55.74</v>
      </c>
      <c r="E77" s="2">
        <f t="shared" si="15"/>
        <v>-2.0000000000003126E-2</v>
      </c>
      <c r="H77">
        <v>63</v>
      </c>
      <c r="I77" s="2">
        <f t="shared" si="16"/>
        <v>0.69230769230769229</v>
      </c>
      <c r="J77" s="2">
        <f t="shared" si="17"/>
        <v>0.50240222337335538</v>
      </c>
      <c r="K77" s="68">
        <v>1.6666666666658614E-2</v>
      </c>
      <c r="L77" s="2">
        <f t="shared" si="18"/>
        <v>69.230769230769226</v>
      </c>
    </row>
    <row r="78" spans="1:12" x14ac:dyDescent="0.35">
      <c r="A78">
        <v>4</v>
      </c>
      <c r="B78">
        <v>3</v>
      </c>
      <c r="C78" s="2">
        <f t="shared" si="23"/>
        <v>55.44</v>
      </c>
      <c r="D78" s="2">
        <f t="shared" si="24"/>
        <v>55.463333333333331</v>
      </c>
      <c r="E78" s="2">
        <f t="shared" si="15"/>
        <v>-2.3333333333333428E-2</v>
      </c>
      <c r="H78">
        <v>64</v>
      </c>
      <c r="I78" s="2">
        <f t="shared" si="16"/>
        <v>0.70329670329670335</v>
      </c>
      <c r="J78" s="2">
        <f t="shared" si="17"/>
        <v>0.53390596716881045</v>
      </c>
      <c r="K78" s="68">
        <v>1.6666666666665719E-2</v>
      </c>
      <c r="L78" s="2">
        <f t="shared" si="18"/>
        <v>70.329670329670336</v>
      </c>
    </row>
    <row r="79" spans="1:12" x14ac:dyDescent="0.35">
      <c r="A79">
        <v>5</v>
      </c>
      <c r="B79">
        <v>3</v>
      </c>
      <c r="C79" s="2">
        <f t="shared" si="23"/>
        <v>56.19</v>
      </c>
      <c r="D79" s="2">
        <f t="shared" si="24"/>
        <v>56.206666666666671</v>
      </c>
      <c r="E79" s="2">
        <f t="shared" si="15"/>
        <v>-1.6666666666672825E-2</v>
      </c>
      <c r="H79">
        <v>65</v>
      </c>
      <c r="I79" s="2">
        <f t="shared" ref="I79:I104" si="25">(H79-MIN($H$15:$H$104)+1)/(MAX($H$15:$H$104)-MIN($H$15:$H$104)+2)</f>
        <v>0.7142857142857143</v>
      </c>
      <c r="J79" s="2">
        <f t="shared" ref="J79:J104" si="26">NORMSINV(I79)</f>
        <v>0.56594882193286311</v>
      </c>
      <c r="K79" s="68">
        <v>1.6666666666665719E-2</v>
      </c>
      <c r="L79" s="2">
        <f t="shared" ref="L79:L104" si="27">I79*100</f>
        <v>71.428571428571431</v>
      </c>
    </row>
    <row r="80" spans="1:12" x14ac:dyDescent="0.35">
      <c r="A80">
        <v>6</v>
      </c>
      <c r="B80">
        <v>3</v>
      </c>
      <c r="C80" s="2">
        <f t="shared" si="23"/>
        <v>56.26</v>
      </c>
      <c r="D80" s="2">
        <f t="shared" si="24"/>
        <v>56.32</v>
      </c>
      <c r="E80" s="2">
        <f t="shared" si="15"/>
        <v>-6.0000000000002274E-2</v>
      </c>
      <c r="H80">
        <v>66</v>
      </c>
      <c r="I80" s="2">
        <f t="shared" si="25"/>
        <v>0.72527472527472525</v>
      </c>
      <c r="J80" s="2">
        <f t="shared" si="26"/>
        <v>0.59858366837836308</v>
      </c>
      <c r="K80" s="68">
        <v>1.6666666666665719E-2</v>
      </c>
      <c r="L80" s="2">
        <f t="shared" si="27"/>
        <v>72.527472527472526</v>
      </c>
    </row>
    <row r="81" spans="1:12" x14ac:dyDescent="0.35">
      <c r="A81">
        <v>7</v>
      </c>
      <c r="B81">
        <v>3</v>
      </c>
      <c r="C81" s="2">
        <f t="shared" si="23"/>
        <v>56.07</v>
      </c>
      <c r="D81" s="2">
        <f t="shared" si="24"/>
        <v>56.043333333333329</v>
      </c>
      <c r="E81" s="2">
        <f t="shared" si="15"/>
        <v>2.6666666666670835E-2</v>
      </c>
      <c r="H81">
        <v>67</v>
      </c>
      <c r="I81" s="2">
        <f t="shared" si="25"/>
        <v>0.73626373626373631</v>
      </c>
      <c r="J81" s="2">
        <f t="shared" si="26"/>
        <v>0.63186892966784003</v>
      </c>
      <c r="K81" s="68">
        <v>1.6666666666672825E-2</v>
      </c>
      <c r="L81" s="2">
        <f t="shared" si="27"/>
        <v>73.626373626373635</v>
      </c>
    </row>
    <row r="82" spans="1:12" x14ac:dyDescent="0.35">
      <c r="A82">
        <v>8</v>
      </c>
      <c r="B82">
        <v>3</v>
      </c>
      <c r="C82" s="2">
        <f t="shared" si="23"/>
        <v>56.2</v>
      </c>
      <c r="D82" s="2">
        <f t="shared" si="24"/>
        <v>56.153333333333336</v>
      </c>
      <c r="E82" s="2">
        <f t="shared" si="15"/>
        <v>4.6666666666666856E-2</v>
      </c>
      <c r="H82">
        <v>68</v>
      </c>
      <c r="I82" s="2">
        <f t="shared" si="25"/>
        <v>0.74725274725274726</v>
      </c>
      <c r="J82" s="2">
        <f t="shared" si="26"/>
        <v>0.66586951800104843</v>
      </c>
      <c r="K82" s="68">
        <v>1.6666666666672825E-2</v>
      </c>
      <c r="L82" s="2">
        <f t="shared" si="27"/>
        <v>74.72527472527473</v>
      </c>
    </row>
    <row r="83" spans="1:12" x14ac:dyDescent="0.35">
      <c r="A83">
        <v>9</v>
      </c>
      <c r="B83">
        <v>3</v>
      </c>
      <c r="C83" s="2">
        <f t="shared" si="23"/>
        <v>55.82</v>
      </c>
      <c r="D83" s="2">
        <f t="shared" si="24"/>
        <v>55.803333333333335</v>
      </c>
      <c r="E83" s="2">
        <f t="shared" si="15"/>
        <v>1.6666666666665719E-2</v>
      </c>
      <c r="H83">
        <v>69</v>
      </c>
      <c r="I83" s="2">
        <f t="shared" si="25"/>
        <v>0.75824175824175821</v>
      </c>
      <c r="J83" s="2">
        <f t="shared" si="26"/>
        <v>0.70065798302644478</v>
      </c>
      <c r="K83" s="68">
        <v>1.9999999999996021E-2</v>
      </c>
      <c r="L83" s="2">
        <f t="shared" si="27"/>
        <v>75.824175824175825</v>
      </c>
    </row>
    <row r="84" spans="1:12" x14ac:dyDescent="0.35">
      <c r="A84">
        <v>10</v>
      </c>
      <c r="B84">
        <v>3</v>
      </c>
      <c r="C84" s="2">
        <f t="shared" si="23"/>
        <v>55.73</v>
      </c>
      <c r="D84" s="2">
        <f t="shared" si="24"/>
        <v>55.713333333333331</v>
      </c>
      <c r="E84" s="2">
        <f t="shared" si="15"/>
        <v>1.6666666666665719E-2</v>
      </c>
      <c r="H84">
        <v>70</v>
      </c>
      <c r="I84" s="2">
        <f t="shared" si="25"/>
        <v>0.76923076923076927</v>
      </c>
      <c r="J84" s="2">
        <f t="shared" si="26"/>
        <v>0.73631591737612956</v>
      </c>
      <c r="K84" s="68">
        <v>1.9999999999996021E-2</v>
      </c>
      <c r="L84" s="2">
        <f t="shared" si="27"/>
        <v>76.923076923076934</v>
      </c>
    </row>
    <row r="85" spans="1:12" x14ac:dyDescent="0.35">
      <c r="A85">
        <v>1</v>
      </c>
      <c r="B85">
        <v>3</v>
      </c>
      <c r="C85" s="2">
        <f t="shared" ref="C85:C94" si="28">I3</f>
        <v>55.33</v>
      </c>
      <c r="D85" s="2">
        <f t="shared" ref="D85:D94" si="29">N3</f>
        <v>55.31</v>
      </c>
      <c r="E85" s="2">
        <f t="shared" si="15"/>
        <v>1.9999999999996021E-2</v>
      </c>
      <c r="H85">
        <v>71</v>
      </c>
      <c r="I85" s="2">
        <f t="shared" si="25"/>
        <v>0.78021978021978022</v>
      </c>
      <c r="J85" s="2">
        <f t="shared" si="26"/>
        <v>0.77293569312822019</v>
      </c>
      <c r="K85" s="68">
        <v>2.0000000000003126E-2</v>
      </c>
      <c r="L85" s="2">
        <f t="shared" si="27"/>
        <v>78.021978021978029</v>
      </c>
    </row>
    <row r="86" spans="1:12" x14ac:dyDescent="0.35">
      <c r="A86">
        <v>2</v>
      </c>
      <c r="B86">
        <v>3</v>
      </c>
      <c r="C86" s="2">
        <f t="shared" si="28"/>
        <v>55.86</v>
      </c>
      <c r="D86" s="2">
        <f t="shared" si="29"/>
        <v>55.806666666666665</v>
      </c>
      <c r="E86" s="2">
        <f t="shared" si="15"/>
        <v>5.3333333333334565E-2</v>
      </c>
      <c r="H86">
        <v>72</v>
      </c>
      <c r="I86" s="2">
        <f t="shared" si="25"/>
        <v>0.79120879120879117</v>
      </c>
      <c r="J86" s="2">
        <f t="shared" si="26"/>
        <v>0.81062262897833059</v>
      </c>
      <c r="K86" s="68">
        <v>2.0000000000003126E-2</v>
      </c>
      <c r="L86" s="2">
        <f t="shared" si="27"/>
        <v>79.120879120879124</v>
      </c>
    </row>
    <row r="87" spans="1:12" x14ac:dyDescent="0.35">
      <c r="A87">
        <v>3</v>
      </c>
      <c r="B87">
        <v>3</v>
      </c>
      <c r="C87" s="2">
        <f t="shared" si="28"/>
        <v>55.78</v>
      </c>
      <c r="D87" s="2">
        <f t="shared" si="29"/>
        <v>55.74</v>
      </c>
      <c r="E87" s="2">
        <f t="shared" si="15"/>
        <v>3.9999999999999147E-2</v>
      </c>
      <c r="H87">
        <v>73</v>
      </c>
      <c r="I87" s="2">
        <f t="shared" si="25"/>
        <v>0.80219780219780223</v>
      </c>
      <c r="J87" s="2">
        <f t="shared" si="26"/>
        <v>0.84949772493825226</v>
      </c>
      <c r="K87" s="68">
        <v>2.3333333333326323E-2</v>
      </c>
      <c r="L87" s="2">
        <f t="shared" si="27"/>
        <v>80.219780219780219</v>
      </c>
    </row>
    <row r="88" spans="1:12" x14ac:dyDescent="0.35">
      <c r="A88">
        <v>4</v>
      </c>
      <c r="B88">
        <v>3</v>
      </c>
      <c r="C88" s="2">
        <f t="shared" si="28"/>
        <v>55.42</v>
      </c>
      <c r="D88" s="2">
        <f t="shared" si="29"/>
        <v>55.463333333333331</v>
      </c>
      <c r="E88" s="2">
        <f t="shared" si="15"/>
        <v>-4.3333333333329449E-2</v>
      </c>
      <c r="H88">
        <v>74</v>
      </c>
      <c r="I88" s="2">
        <f t="shared" si="25"/>
        <v>0.81318681318681318</v>
      </c>
      <c r="J88" s="2">
        <f t="shared" si="26"/>
        <v>0.88970115508476078</v>
      </c>
      <c r="K88" s="68">
        <v>2.3333333333333428E-2</v>
      </c>
      <c r="L88" s="2">
        <f t="shared" si="27"/>
        <v>81.318681318681314</v>
      </c>
    </row>
    <row r="89" spans="1:12" x14ac:dyDescent="0.35">
      <c r="A89">
        <v>5</v>
      </c>
      <c r="B89">
        <v>3</v>
      </c>
      <c r="C89" s="2">
        <f t="shared" si="28"/>
        <v>56.17</v>
      </c>
      <c r="D89" s="2">
        <f t="shared" si="29"/>
        <v>56.206666666666671</v>
      </c>
      <c r="E89" s="2">
        <f t="shared" si="15"/>
        <v>-3.6666666666668846E-2</v>
      </c>
      <c r="H89">
        <v>75</v>
      </c>
      <c r="I89" s="2">
        <f t="shared" si="25"/>
        <v>0.82417582417582413</v>
      </c>
      <c r="J89" s="2">
        <f t="shared" si="26"/>
        <v>0.93139678822474226</v>
      </c>
      <c r="K89" s="68">
        <v>2.3333333333333428E-2</v>
      </c>
      <c r="L89" s="2">
        <f t="shared" si="27"/>
        <v>82.417582417582409</v>
      </c>
    </row>
    <row r="90" spans="1:12" x14ac:dyDescent="0.35">
      <c r="A90">
        <v>6</v>
      </c>
      <c r="B90">
        <v>3</v>
      </c>
      <c r="C90" s="2">
        <f t="shared" si="28"/>
        <v>56.35</v>
      </c>
      <c r="D90" s="2">
        <f t="shared" si="29"/>
        <v>56.32</v>
      </c>
      <c r="E90" s="2">
        <f t="shared" ref="E90:E104" si="30">C90-D90</f>
        <v>3.0000000000001137E-2</v>
      </c>
      <c r="H90">
        <v>76</v>
      </c>
      <c r="I90" s="2">
        <f t="shared" si="25"/>
        <v>0.8351648351648352</v>
      </c>
      <c r="J90" s="2">
        <f t="shared" si="26"/>
        <v>0.97477812601511937</v>
      </c>
      <c r="K90" s="68">
        <v>2.3333333333333428E-2</v>
      </c>
      <c r="L90" s="2">
        <f t="shared" si="27"/>
        <v>83.516483516483518</v>
      </c>
    </row>
    <row r="91" spans="1:12" x14ac:dyDescent="0.35">
      <c r="A91">
        <v>7</v>
      </c>
      <c r="B91">
        <v>3</v>
      </c>
      <c r="C91" s="2">
        <f t="shared" si="28"/>
        <v>56.05</v>
      </c>
      <c r="D91" s="2">
        <f t="shared" si="29"/>
        <v>56.043333333333329</v>
      </c>
      <c r="E91" s="2">
        <f t="shared" si="30"/>
        <v>6.6666666666677088E-3</v>
      </c>
      <c r="H91">
        <v>77</v>
      </c>
      <c r="I91" s="2">
        <f t="shared" si="25"/>
        <v>0.84615384615384615</v>
      </c>
      <c r="J91" s="2">
        <f t="shared" si="26"/>
        <v>1.020076232786199</v>
      </c>
      <c r="K91" s="68">
        <v>2.3333333333333428E-2</v>
      </c>
      <c r="L91" s="2">
        <f t="shared" si="27"/>
        <v>84.615384615384613</v>
      </c>
    </row>
    <row r="92" spans="1:12" x14ac:dyDescent="0.35">
      <c r="A92">
        <v>8</v>
      </c>
      <c r="B92">
        <v>3</v>
      </c>
      <c r="C92" s="2">
        <f t="shared" si="28"/>
        <v>56.14</v>
      </c>
      <c r="D92" s="2">
        <f t="shared" si="29"/>
        <v>56.153333333333336</v>
      </c>
      <c r="E92" s="2">
        <f t="shared" si="30"/>
        <v>-1.3333333333335418E-2</v>
      </c>
      <c r="H92">
        <v>78</v>
      </c>
      <c r="I92" s="2">
        <f t="shared" si="25"/>
        <v>0.8571428571428571</v>
      </c>
      <c r="J92" s="2">
        <f t="shared" si="26"/>
        <v>1.0675705238781419</v>
      </c>
      <c r="K92" s="68">
        <v>2.666666666666373E-2</v>
      </c>
      <c r="L92" s="2">
        <f t="shared" si="27"/>
        <v>85.714285714285708</v>
      </c>
    </row>
    <row r="93" spans="1:12" x14ac:dyDescent="0.35">
      <c r="A93">
        <v>9</v>
      </c>
      <c r="B93">
        <v>3</v>
      </c>
      <c r="C93" s="2">
        <f t="shared" si="28"/>
        <v>55.84</v>
      </c>
      <c r="D93" s="2">
        <f t="shared" si="29"/>
        <v>55.803333333333335</v>
      </c>
      <c r="E93" s="2">
        <f t="shared" si="30"/>
        <v>3.6666666666668846E-2</v>
      </c>
      <c r="H93">
        <v>79</v>
      </c>
      <c r="I93" s="2">
        <f t="shared" si="25"/>
        <v>0.86813186813186816</v>
      </c>
      <c r="J93" s="2">
        <f t="shared" si="26"/>
        <v>1.1176037564176393</v>
      </c>
      <c r="K93" s="68">
        <v>2.6666666666670835E-2</v>
      </c>
      <c r="L93" s="2">
        <f t="shared" si="27"/>
        <v>86.813186813186817</v>
      </c>
    </row>
    <row r="94" spans="1:12" x14ac:dyDescent="0.35">
      <c r="A94">
        <v>10</v>
      </c>
      <c r="B94">
        <v>3</v>
      </c>
      <c r="C94" s="2">
        <f t="shared" si="28"/>
        <v>55.68</v>
      </c>
      <c r="D94" s="2">
        <f t="shared" si="29"/>
        <v>55.713333333333331</v>
      </c>
      <c r="E94" s="2">
        <f t="shared" si="30"/>
        <v>-3.3333333333331439E-2</v>
      </c>
      <c r="H94">
        <v>80</v>
      </c>
      <c r="I94" s="2">
        <f t="shared" si="25"/>
        <v>0.87912087912087911</v>
      </c>
      <c r="J94" s="2">
        <f t="shared" si="26"/>
        <v>1.1706033708794157</v>
      </c>
      <c r="K94" s="68">
        <v>2.6666666666670835E-2</v>
      </c>
      <c r="L94" s="2">
        <f t="shared" si="27"/>
        <v>87.912087912087912</v>
      </c>
    </row>
    <row r="95" spans="1:12" x14ac:dyDescent="0.35">
      <c r="A95">
        <v>1</v>
      </c>
      <c r="B95">
        <v>3</v>
      </c>
      <c r="C95" s="2">
        <f t="shared" ref="C95:C104" si="31">J3</f>
        <v>55.29</v>
      </c>
      <c r="D95" s="2">
        <f t="shared" ref="D95:D104" si="32">N3</f>
        <v>55.31</v>
      </c>
      <c r="E95" s="2">
        <f t="shared" si="30"/>
        <v>-2.0000000000003126E-2</v>
      </c>
      <c r="H95">
        <v>81</v>
      </c>
      <c r="I95" s="2">
        <f t="shared" si="25"/>
        <v>0.89010989010989006</v>
      </c>
      <c r="J95" s="2">
        <f t="shared" si="26"/>
        <v>1.2271127409207152</v>
      </c>
      <c r="K95" s="68">
        <v>2.6666666666677941E-2</v>
      </c>
      <c r="L95" s="2">
        <f t="shared" si="27"/>
        <v>89.010989010989007</v>
      </c>
    </row>
    <row r="96" spans="1:12" x14ac:dyDescent="0.35">
      <c r="A96">
        <v>2</v>
      </c>
      <c r="B96">
        <v>3</v>
      </c>
      <c r="C96" s="2">
        <f t="shared" si="31"/>
        <v>55.79</v>
      </c>
      <c r="D96" s="2">
        <f t="shared" si="32"/>
        <v>55.806666666666665</v>
      </c>
      <c r="E96" s="2">
        <f t="shared" si="30"/>
        <v>-1.6666666666665719E-2</v>
      </c>
      <c r="H96">
        <v>82</v>
      </c>
      <c r="I96" s="2">
        <f t="shared" si="25"/>
        <v>0.90109890109890112</v>
      </c>
      <c r="J96" s="2">
        <f t="shared" si="26"/>
        <v>1.2878384698340331</v>
      </c>
      <c r="K96" s="68">
        <v>3.0000000000001137E-2</v>
      </c>
      <c r="L96" s="2">
        <f t="shared" si="27"/>
        <v>90.109890109890117</v>
      </c>
    </row>
    <row r="97" spans="1:12" x14ac:dyDescent="0.35">
      <c r="A97">
        <v>3</v>
      </c>
      <c r="B97">
        <v>3</v>
      </c>
      <c r="C97" s="2">
        <f t="shared" si="31"/>
        <v>55.72</v>
      </c>
      <c r="D97" s="2">
        <f t="shared" si="32"/>
        <v>55.74</v>
      </c>
      <c r="E97" s="2">
        <f t="shared" si="30"/>
        <v>-2.0000000000003126E-2</v>
      </c>
      <c r="H97">
        <v>83</v>
      </c>
      <c r="I97" s="2">
        <f t="shared" si="25"/>
        <v>0.91208791208791207</v>
      </c>
      <c r="J97" s="2">
        <f t="shared" si="26"/>
        <v>1.3537248536782602</v>
      </c>
      <c r="K97" s="68">
        <v>3.0000000000001137E-2</v>
      </c>
      <c r="L97" s="2">
        <f t="shared" si="27"/>
        <v>91.208791208791212</v>
      </c>
    </row>
    <row r="98" spans="1:12" x14ac:dyDescent="0.35">
      <c r="A98">
        <v>4</v>
      </c>
      <c r="B98">
        <v>3</v>
      </c>
      <c r="C98" s="2">
        <f t="shared" si="31"/>
        <v>55.53</v>
      </c>
      <c r="D98" s="2">
        <f t="shared" si="32"/>
        <v>55.463333333333331</v>
      </c>
      <c r="E98" s="2">
        <f t="shared" si="30"/>
        <v>6.6666666666669983E-2</v>
      </c>
      <c r="H98">
        <v>84</v>
      </c>
      <c r="I98" s="2">
        <f t="shared" si="25"/>
        <v>0.92307692307692313</v>
      </c>
      <c r="J98" s="2">
        <f t="shared" si="26"/>
        <v>1.4260768722728485</v>
      </c>
      <c r="K98" s="68">
        <v>3.0000000000001137E-2</v>
      </c>
      <c r="L98" s="2">
        <f t="shared" si="27"/>
        <v>92.307692307692307</v>
      </c>
    </row>
    <row r="99" spans="1:12" x14ac:dyDescent="0.35">
      <c r="A99">
        <v>5</v>
      </c>
      <c r="B99">
        <v>3</v>
      </c>
      <c r="C99" s="2">
        <f t="shared" si="31"/>
        <v>56.26</v>
      </c>
      <c r="D99" s="2">
        <f t="shared" si="32"/>
        <v>56.206666666666671</v>
      </c>
      <c r="E99" s="2">
        <f t="shared" si="30"/>
        <v>5.333333333332746E-2</v>
      </c>
      <c r="H99">
        <v>85</v>
      </c>
      <c r="I99" s="2">
        <f t="shared" si="25"/>
        <v>0.93406593406593408</v>
      </c>
      <c r="J99" s="2">
        <f t="shared" si="26"/>
        <v>1.5067758106106857</v>
      </c>
      <c r="K99" s="68">
        <v>3.3333333333331439E-2</v>
      </c>
      <c r="L99" s="2">
        <f t="shared" si="27"/>
        <v>93.406593406593402</v>
      </c>
    </row>
    <row r="100" spans="1:12" x14ac:dyDescent="0.35">
      <c r="A100">
        <v>6</v>
      </c>
      <c r="B100">
        <v>3</v>
      </c>
      <c r="C100" s="2">
        <f t="shared" si="31"/>
        <v>56.35</v>
      </c>
      <c r="D100" s="2">
        <f t="shared" si="32"/>
        <v>56.32</v>
      </c>
      <c r="E100" s="2">
        <f t="shared" si="30"/>
        <v>3.0000000000001137E-2</v>
      </c>
      <c r="H100">
        <v>86</v>
      </c>
      <c r="I100" s="2">
        <f t="shared" si="25"/>
        <v>0.94505494505494503</v>
      </c>
      <c r="J100" s="2">
        <f t="shared" si="26"/>
        <v>1.5986872595945822</v>
      </c>
      <c r="K100" s="68">
        <v>3.3333333333331439E-2</v>
      </c>
      <c r="L100" s="2">
        <f t="shared" si="27"/>
        <v>94.505494505494497</v>
      </c>
    </row>
    <row r="101" spans="1:12" x14ac:dyDescent="0.35">
      <c r="A101">
        <v>7</v>
      </c>
      <c r="B101">
        <v>3</v>
      </c>
      <c r="C101" s="2">
        <f t="shared" si="31"/>
        <v>56.01</v>
      </c>
      <c r="D101" s="2">
        <f t="shared" si="32"/>
        <v>56.043333333333329</v>
      </c>
      <c r="E101" s="2">
        <f t="shared" si="30"/>
        <v>-3.3333333333331439E-2</v>
      </c>
      <c r="H101">
        <v>87</v>
      </c>
      <c r="I101" s="2">
        <f t="shared" si="25"/>
        <v>0.95604395604395609</v>
      </c>
      <c r="J101" s="2">
        <f t="shared" si="26"/>
        <v>1.7065157957528907</v>
      </c>
      <c r="K101" s="68">
        <v>3.3333333333331439E-2</v>
      </c>
      <c r="L101" s="2">
        <f t="shared" si="27"/>
        <v>95.604395604395606</v>
      </c>
    </row>
    <row r="102" spans="1:12" x14ac:dyDescent="0.35">
      <c r="A102">
        <v>8</v>
      </c>
      <c r="B102">
        <v>3</v>
      </c>
      <c r="C102" s="2">
        <f t="shared" si="31"/>
        <v>56.12</v>
      </c>
      <c r="D102" s="2">
        <f t="shared" si="32"/>
        <v>56.153333333333336</v>
      </c>
      <c r="E102" s="2">
        <f t="shared" si="30"/>
        <v>-3.3333333333338544E-2</v>
      </c>
      <c r="H102">
        <v>88</v>
      </c>
      <c r="I102" s="2">
        <f t="shared" si="25"/>
        <v>0.96703296703296704</v>
      </c>
      <c r="J102" s="2">
        <f t="shared" si="26"/>
        <v>1.8388716539953429</v>
      </c>
      <c r="K102" s="68">
        <v>3.6666666666668846E-2</v>
      </c>
      <c r="L102" s="2">
        <f t="shared" si="27"/>
        <v>96.703296703296701</v>
      </c>
    </row>
    <row r="103" spans="1:12" x14ac:dyDescent="0.35">
      <c r="A103">
        <v>9</v>
      </c>
      <c r="B103">
        <v>3</v>
      </c>
      <c r="C103" s="2">
        <f t="shared" si="31"/>
        <v>55.75</v>
      </c>
      <c r="D103" s="2">
        <f t="shared" si="32"/>
        <v>55.803333333333335</v>
      </c>
      <c r="E103" s="2">
        <f t="shared" si="30"/>
        <v>-5.3333333333334565E-2</v>
      </c>
      <c r="H103">
        <v>89</v>
      </c>
      <c r="I103" s="2">
        <f t="shared" si="25"/>
        <v>0.97802197802197799</v>
      </c>
      <c r="J103" s="2">
        <f t="shared" si="26"/>
        <v>2.0145097338143469</v>
      </c>
      <c r="K103" s="68">
        <v>4.3333333333336554E-2</v>
      </c>
      <c r="L103" s="2">
        <f t="shared" si="27"/>
        <v>97.802197802197796</v>
      </c>
    </row>
    <row r="104" spans="1:12" x14ac:dyDescent="0.35">
      <c r="A104">
        <v>10</v>
      </c>
      <c r="B104">
        <v>3</v>
      </c>
      <c r="C104" s="2">
        <f t="shared" si="31"/>
        <v>55.73</v>
      </c>
      <c r="D104" s="2">
        <f t="shared" si="32"/>
        <v>55.713333333333331</v>
      </c>
      <c r="E104" s="2">
        <f t="shared" si="30"/>
        <v>1.6666666666665719E-2</v>
      </c>
      <c r="H104">
        <v>90</v>
      </c>
      <c r="I104" s="2">
        <f t="shared" si="25"/>
        <v>0.98901098901098905</v>
      </c>
      <c r="J104" s="2">
        <f t="shared" si="26"/>
        <v>2.2907474943568862</v>
      </c>
      <c r="K104" s="68">
        <v>5.3333333333334565E-2</v>
      </c>
      <c r="L104" s="2">
        <f t="shared" si="27"/>
        <v>98.901098901098905</v>
      </c>
    </row>
  </sheetData>
  <sortState xmlns:xlrd2="http://schemas.microsoft.com/office/spreadsheetml/2017/richdata2" ref="K15:K104">
    <sortCondition ref="K15:K104"/>
  </sortState>
  <mergeCells count="5">
    <mergeCell ref="A1:A2"/>
    <mergeCell ref="B1:D1"/>
    <mergeCell ref="E1:G1"/>
    <mergeCell ref="H1:J1"/>
    <mergeCell ref="L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</vt:lpstr>
      <vt:lpstr>Box and whisker&amp;Control chart</vt:lpstr>
      <vt:lpstr>Error</vt:lpstr>
      <vt:lpstr>Perform Anova</vt:lpstr>
      <vt:lpstr>Residue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Musset</dc:creator>
  <cp:lastModifiedBy>alban petitjean</cp:lastModifiedBy>
  <cp:lastPrinted>2025-04-03T13:23:49Z</cp:lastPrinted>
  <dcterms:created xsi:type="dcterms:W3CDTF">2025-04-03T13:10:15Z</dcterms:created>
  <dcterms:modified xsi:type="dcterms:W3CDTF">2025-07-09T18:16:15Z</dcterms:modified>
</cp:coreProperties>
</file>