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imoto\Desktop\"/>
    </mc:Choice>
  </mc:AlternateContent>
  <xr:revisionPtr revIDLastSave="0" documentId="13_ncr:1_{B40C33BC-EADE-4276-9E90-32998297C44A}" xr6:coauthVersionLast="40" xr6:coauthVersionMax="40" xr10:uidLastSave="{00000000-0000-0000-0000-000000000000}"/>
  <bookViews>
    <workbookView xWindow="0" yWindow="0" windowWidth="21943" windowHeight="8023" xr2:uid="{90921F24-3DAF-484A-ABFF-B57E3F04B42A}"/>
  </bookViews>
  <sheets>
    <sheet name="Allocation by Fleet" sheetId="2" r:id="rId1"/>
    <sheet name="calc_A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9" i="2" l="1"/>
  <c r="C19" i="2"/>
  <c r="B19" i="2"/>
  <c r="A19" i="2"/>
  <c r="H18" i="2"/>
  <c r="C18" i="2"/>
  <c r="B18" i="2"/>
  <c r="A18" i="2"/>
  <c r="H17" i="2"/>
  <c r="B17" i="2"/>
  <c r="A17" i="2"/>
  <c r="H16" i="2"/>
  <c r="B16" i="2"/>
  <c r="A16" i="2"/>
  <c r="H15" i="2"/>
  <c r="B15" i="2"/>
  <c r="A15" i="2"/>
  <c r="H14" i="2"/>
  <c r="B14" i="2"/>
  <c r="A14" i="2"/>
  <c r="H13" i="2"/>
  <c r="B13" i="2"/>
  <c r="A13" i="2"/>
  <c r="H12" i="2"/>
  <c r="B12" i="2"/>
  <c r="A12" i="2"/>
  <c r="H11" i="2"/>
  <c r="B11" i="2"/>
  <c r="A11" i="2"/>
  <c r="H10" i="2"/>
  <c r="B10" i="2"/>
  <c r="A10" i="2"/>
  <c r="G9" i="2"/>
  <c r="F9" i="2"/>
  <c r="E9" i="2"/>
  <c r="D9" i="2"/>
  <c r="BW30" i="1"/>
  <c r="M15" i="1" s="1"/>
  <c r="M16" i="1"/>
  <c r="BV30" i="1"/>
  <c r="BU30" i="1"/>
  <c r="BT30" i="1"/>
  <c r="BS30" i="1"/>
  <c r="BR30" i="1"/>
  <c r="BQ30" i="1"/>
  <c r="BP30" i="1"/>
  <c r="M10" i="1" l="1"/>
  <c r="D15" i="2" s="1"/>
  <c r="CD25" i="1"/>
  <c r="CC25" i="1"/>
  <c r="CB25" i="1"/>
  <c r="CD26" i="1"/>
  <c r="CC26" i="1"/>
  <c r="CB26" i="1"/>
  <c r="CA26" i="1"/>
  <c r="CA25" i="1"/>
  <c r="BW24" i="1"/>
  <c r="CD27" i="1" s="1"/>
  <c r="BV24" i="1"/>
  <c r="CC27" i="1" s="1"/>
  <c r="BU24" i="1"/>
  <c r="CB27" i="1" s="1"/>
  <c r="BS24" i="1"/>
  <c r="BR24" i="1"/>
  <c r="BQ24" i="1"/>
  <c r="BP24" i="1"/>
  <c r="BT24" i="1"/>
  <c r="CA27" i="1" s="1"/>
  <c r="BW34" i="1"/>
  <c r="CD34" i="1" s="1"/>
  <c r="BV34" i="1"/>
  <c r="CC34" i="1" s="1"/>
  <c r="BU34" i="1"/>
  <c r="CB34" i="1" s="1"/>
  <c r="BT34" i="1"/>
  <c r="CA34" i="1" s="1"/>
  <c r="BS34" i="1"/>
  <c r="BR34" i="1"/>
  <c r="BQ34" i="1"/>
  <c r="BP34" i="1"/>
  <c r="AI24" i="1"/>
  <c r="AK13" i="1" s="1"/>
  <c r="AI23" i="1"/>
  <c r="AJ12" i="1" s="1"/>
  <c r="AI22" i="1"/>
  <c r="AK11" i="1" s="1"/>
  <c r="AI21" i="1"/>
  <c r="AK10" i="1" s="1"/>
  <c r="AI20" i="1"/>
  <c r="AK9" i="1" s="1"/>
  <c r="AI19" i="1"/>
  <c r="AK8" i="1" s="1"/>
  <c r="AI18" i="1"/>
  <c r="AK7" i="1" s="1"/>
  <c r="AI17" i="1"/>
  <c r="AK6" i="1" s="1"/>
  <c r="AI16" i="1"/>
  <c r="AJ5" i="1" s="1"/>
  <c r="AH24" i="1"/>
  <c r="AH23" i="1"/>
  <c r="AH22" i="1"/>
  <c r="AH21" i="1"/>
  <c r="AH20" i="1"/>
  <c r="AH19" i="1"/>
  <c r="AH18" i="1"/>
  <c r="AH17" i="1"/>
  <c r="AH16" i="1"/>
  <c r="AG24" i="1"/>
  <c r="AG23" i="1"/>
  <c r="AG22" i="1"/>
  <c r="AG21" i="1"/>
  <c r="AG20" i="1"/>
  <c r="AG19" i="1"/>
  <c r="AG18" i="1"/>
  <c r="AG17" i="1"/>
  <c r="AG16" i="1"/>
  <c r="AF24" i="1"/>
  <c r="AF23" i="1"/>
  <c r="AF22" i="1"/>
  <c r="AF21" i="1"/>
  <c r="AF20" i="1"/>
  <c r="AF19" i="1"/>
  <c r="AF18" i="1"/>
  <c r="AF17" i="1"/>
  <c r="AF16" i="1"/>
  <c r="CH34" i="1" l="1"/>
  <c r="AK5" i="1"/>
  <c r="CE34" i="1"/>
  <c r="CG34" i="1"/>
  <c r="CF34" i="1"/>
  <c r="AJ13" i="1"/>
  <c r="AJ6" i="1"/>
  <c r="AK12" i="1"/>
  <c r="AJ8" i="1"/>
  <c r="AJ9" i="1"/>
  <c r="AJ7" i="1"/>
  <c r="AJ10" i="1"/>
  <c r="AJ11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2" i="1"/>
  <c r="BL21" i="1"/>
  <c r="BL20" i="1"/>
  <c r="BL19" i="1"/>
  <c r="BL18" i="1"/>
  <c r="BL17" i="1"/>
  <c r="BL16" i="1"/>
  <c r="BL15" i="1"/>
  <c r="BL14" i="1"/>
  <c r="BL13" i="1"/>
  <c r="BL23" i="1"/>
  <c r="BL12" i="1"/>
  <c r="BW33" i="1"/>
  <c r="BV33" i="1"/>
  <c r="BU33" i="1"/>
  <c r="BT33" i="1"/>
  <c r="CA33" i="1" s="1"/>
  <c r="BS33" i="1"/>
  <c r="CD33" i="1" s="1"/>
  <c r="BR33" i="1"/>
  <c r="CC33" i="1" s="1"/>
  <c r="BQ33" i="1"/>
  <c r="CB33" i="1" s="1"/>
  <c r="BW32" i="1"/>
  <c r="CD32" i="1" s="1"/>
  <c r="BV32" i="1"/>
  <c r="CC32" i="1" s="1"/>
  <c r="BU32" i="1"/>
  <c r="CB32" i="1" s="1"/>
  <c r="BT32" i="1"/>
  <c r="CA32" i="1" s="1"/>
  <c r="BS32" i="1"/>
  <c r="BR32" i="1"/>
  <c r="BQ32" i="1"/>
  <c r="BP33" i="1"/>
  <c r="BP32" i="1"/>
  <c r="CG26" i="1"/>
  <c r="CG25" i="1"/>
  <c r="CE25" i="1"/>
  <c r="M11" i="1"/>
  <c r="M12" i="1"/>
  <c r="D16" i="2" s="1"/>
  <c r="M18" i="1"/>
  <c r="D19" i="2" s="1"/>
  <c r="M17" i="1"/>
  <c r="D18" i="2" s="1"/>
  <c r="M5" i="1"/>
  <c r="D10" i="2" s="1"/>
  <c r="M9" i="1"/>
  <c r="D14" i="2" s="1"/>
  <c r="M8" i="1"/>
  <c r="D13" i="2" s="1"/>
  <c r="BP29" i="1"/>
  <c r="BP23" i="1"/>
  <c r="BP19" i="1"/>
  <c r="BP18" i="1"/>
  <c r="BP17" i="1"/>
  <c r="BP16" i="1"/>
  <c r="BP21" i="1" s="1"/>
  <c r="BP15" i="1"/>
  <c r="BP14" i="1"/>
  <c r="BP13" i="1"/>
  <c r="BP12" i="1"/>
  <c r="BV11" i="1"/>
  <c r="BU11" i="1" s="1"/>
  <c r="BT11" i="1" s="1"/>
  <c r="BS11" i="1" s="1"/>
  <c r="BR11" i="1" s="1"/>
  <c r="BQ11" i="1" s="1"/>
  <c r="BP11" i="1" s="1"/>
  <c r="BS29" i="1"/>
  <c r="BR29" i="1"/>
  <c r="BQ29" i="1"/>
  <c r="BS23" i="1"/>
  <c r="BR23" i="1"/>
  <c r="BQ23" i="1"/>
  <c r="BS19" i="1"/>
  <c r="BR19" i="1"/>
  <c r="BQ19" i="1"/>
  <c r="BS18" i="1"/>
  <c r="BR18" i="1"/>
  <c r="BQ18" i="1"/>
  <c r="BS17" i="1"/>
  <c r="BR17" i="1"/>
  <c r="BQ17" i="1"/>
  <c r="BS16" i="1"/>
  <c r="BS21" i="1" s="1"/>
  <c r="BR16" i="1"/>
  <c r="BR21" i="1" s="1"/>
  <c r="BQ16" i="1"/>
  <c r="BQ21" i="1" s="1"/>
  <c r="BS15" i="1"/>
  <c r="BR15" i="1"/>
  <c r="BQ15" i="1"/>
  <c r="BS14" i="1"/>
  <c r="BR14" i="1"/>
  <c r="BQ14" i="1"/>
  <c r="BS13" i="1"/>
  <c r="BR13" i="1"/>
  <c r="BQ13" i="1"/>
  <c r="BS12" i="1"/>
  <c r="BR12" i="1"/>
  <c r="BQ12" i="1"/>
  <c r="CD39" i="1"/>
  <c r="CC39" i="1"/>
  <c r="CB39" i="1"/>
  <c r="CD38" i="1"/>
  <c r="CC38" i="1"/>
  <c r="CB38" i="1"/>
  <c r="CA39" i="1"/>
  <c r="CA38" i="1"/>
  <c r="BW23" i="1"/>
  <c r="BV23" i="1"/>
  <c r="BU23" i="1"/>
  <c r="BT23" i="1"/>
  <c r="BW29" i="1"/>
  <c r="BV29" i="1"/>
  <c r="BU29" i="1"/>
  <c r="BT29" i="1"/>
  <c r="Z3" i="1"/>
  <c r="AA3" i="1"/>
  <c r="AB3" i="1"/>
  <c r="P9" i="1"/>
  <c r="G14" i="2" s="1"/>
  <c r="O9" i="1"/>
  <c r="F14" i="2" s="1"/>
  <c r="N9" i="1"/>
  <c r="E14" i="2" s="1"/>
  <c r="P8" i="1"/>
  <c r="G13" i="2" s="1"/>
  <c r="O8" i="1"/>
  <c r="F13" i="2" s="1"/>
  <c r="N8" i="1"/>
  <c r="E13" i="2" s="1"/>
  <c r="R9" i="1"/>
  <c r="R8" i="1"/>
  <c r="BW19" i="1"/>
  <c r="BV19" i="1"/>
  <c r="BU19" i="1"/>
  <c r="BT19" i="1"/>
  <c r="BW18" i="1"/>
  <c r="BV18" i="1"/>
  <c r="BU18" i="1"/>
  <c r="BT18" i="1"/>
  <c r="BW17" i="1"/>
  <c r="BV17" i="1"/>
  <c r="BU17" i="1"/>
  <c r="BT17" i="1"/>
  <c r="BW14" i="1"/>
  <c r="BV14" i="1"/>
  <c r="BU14" i="1"/>
  <c r="BT14" i="1"/>
  <c r="BW16" i="1"/>
  <c r="BV16" i="1"/>
  <c r="BU16" i="1"/>
  <c r="BW15" i="1"/>
  <c r="BV15" i="1"/>
  <c r="BU15" i="1"/>
  <c r="BT16" i="1"/>
  <c r="BT15" i="1"/>
  <c r="BW13" i="1"/>
  <c r="BV13" i="1"/>
  <c r="BU13" i="1"/>
  <c r="BW12" i="1"/>
  <c r="CD12" i="1" s="1"/>
  <c r="BV12" i="1"/>
  <c r="BU12" i="1"/>
  <c r="CB12" i="1" s="1"/>
  <c r="BT13" i="1"/>
  <c r="BT12" i="1"/>
  <c r="CH39" i="1" l="1"/>
  <c r="M6" i="1"/>
  <c r="D11" i="2" s="1"/>
  <c r="BP20" i="1"/>
  <c r="M7" i="1"/>
  <c r="D12" i="2" s="1"/>
  <c r="BS31" i="1"/>
  <c r="CD15" i="1"/>
  <c r="CH32" i="1"/>
  <c r="BW31" i="1"/>
  <c r="M13" i="1" s="1"/>
  <c r="CH33" i="1"/>
  <c r="CC24" i="1"/>
  <c r="CH38" i="1"/>
  <c r="R17" i="1" s="1"/>
  <c r="BS20" i="1"/>
  <c r="CH26" i="1"/>
  <c r="BV31" i="1"/>
  <c r="CC31" i="1" s="1"/>
  <c r="CA29" i="1"/>
  <c r="CF39" i="1"/>
  <c r="BP31" i="1"/>
  <c r="CE26" i="1"/>
  <c r="CG39" i="1"/>
  <c r="BQ31" i="1"/>
  <c r="CC13" i="1"/>
  <c r="CC17" i="1"/>
  <c r="CE38" i="1"/>
  <c r="BP22" i="1"/>
  <c r="CA24" i="1"/>
  <c r="CE39" i="1"/>
  <c r="BQ20" i="1"/>
  <c r="CB24" i="1"/>
  <c r="CF38" i="1"/>
  <c r="CF26" i="1"/>
  <c r="P18" i="1"/>
  <c r="G19" i="2" s="1"/>
  <c r="O18" i="1"/>
  <c r="F19" i="2" s="1"/>
  <c r="R18" i="1"/>
  <c r="N18" i="1"/>
  <c r="E19" i="2" s="1"/>
  <c r="CF33" i="1"/>
  <c r="CG33" i="1"/>
  <c r="BR31" i="1"/>
  <c r="CG38" i="1"/>
  <c r="CB13" i="1"/>
  <c r="BU21" i="1"/>
  <c r="CB16" i="1"/>
  <c r="CB29" i="1"/>
  <c r="CC16" i="1"/>
  <c r="CE33" i="1"/>
  <c r="BT31" i="1"/>
  <c r="CA31" i="1" s="1"/>
  <c r="CD13" i="1"/>
  <c r="CH13" i="1" s="1"/>
  <c r="BW21" i="1"/>
  <c r="CD16" i="1"/>
  <c r="CD29" i="1"/>
  <c r="BR20" i="1"/>
  <c r="CH25" i="1"/>
  <c r="CB30" i="1"/>
  <c r="CE32" i="1"/>
  <c r="BU31" i="1"/>
  <c r="CB31" i="1" s="1"/>
  <c r="CC29" i="1"/>
  <c r="BU22" i="1"/>
  <c r="CB17" i="1"/>
  <c r="CF32" i="1"/>
  <c r="CG32" i="1"/>
  <c r="CD30" i="1"/>
  <c r="BW22" i="1"/>
  <c r="CD17" i="1"/>
  <c r="CC30" i="1"/>
  <c r="BQ22" i="1"/>
  <c r="CA30" i="1"/>
  <c r="CF25" i="1"/>
  <c r="BV21" i="1"/>
  <c r="CB15" i="1"/>
  <c r="CC12" i="1"/>
  <c r="CC15" i="1"/>
  <c r="CH15" i="1" s="1"/>
  <c r="CD24" i="1"/>
  <c r="BR22" i="1"/>
  <c r="BS22" i="1"/>
  <c r="CA12" i="1"/>
  <c r="CA15" i="1"/>
  <c r="BV22" i="1"/>
  <c r="CA17" i="1"/>
  <c r="BT20" i="1"/>
  <c r="CA16" i="1"/>
  <c r="BU20" i="1"/>
  <c r="CA13" i="1"/>
  <c r="BT21" i="1"/>
  <c r="BT22" i="1"/>
  <c r="BW20" i="1"/>
  <c r="BV20" i="1"/>
  <c r="M14" i="1" l="1"/>
  <c r="D17" i="2"/>
  <c r="CD31" i="1"/>
  <c r="CH31" i="1" s="1"/>
  <c r="P13" i="1"/>
  <c r="G17" i="2" s="1"/>
  <c r="N13" i="1"/>
  <c r="E17" i="2" s="1"/>
  <c r="P16" i="1"/>
  <c r="O16" i="1"/>
  <c r="N16" i="1"/>
  <c r="O17" i="1"/>
  <c r="F18" i="2" s="1"/>
  <c r="N17" i="1"/>
  <c r="E18" i="2" s="1"/>
  <c r="P17" i="1"/>
  <c r="G18" i="2" s="1"/>
  <c r="O13" i="1"/>
  <c r="F17" i="2" s="1"/>
  <c r="CH24" i="1"/>
  <c r="CH29" i="1"/>
  <c r="N12" i="1" s="1"/>
  <c r="E16" i="2" s="1"/>
  <c r="CE16" i="1"/>
  <c r="CF24" i="1"/>
  <c r="CE15" i="1"/>
  <c r="P10" i="1"/>
  <c r="G15" i="2" s="1"/>
  <c r="N10" i="1"/>
  <c r="E15" i="2" s="1"/>
  <c r="CG24" i="1"/>
  <c r="CE30" i="1"/>
  <c r="CE17" i="1"/>
  <c r="CH17" i="1"/>
  <c r="R7" i="1" s="1"/>
  <c r="CE24" i="1"/>
  <c r="CF13" i="1"/>
  <c r="CG13" i="1"/>
  <c r="CE31" i="1"/>
  <c r="CF12" i="1"/>
  <c r="CH12" i="1"/>
  <c r="CE29" i="1"/>
  <c r="CG15" i="1"/>
  <c r="CF15" i="1"/>
  <c r="CF31" i="1"/>
  <c r="CF30" i="1"/>
  <c r="CG30" i="1"/>
  <c r="CE12" i="1"/>
  <c r="CE13" i="1"/>
  <c r="CH16" i="1"/>
  <c r="R5" i="1" s="1"/>
  <c r="CG12" i="1"/>
  <c r="CG29" i="1"/>
  <c r="CF29" i="1"/>
  <c r="CH30" i="1"/>
  <c r="CG17" i="1"/>
  <c r="CF17" i="1"/>
  <c r="CG16" i="1"/>
  <c r="CF16" i="1"/>
  <c r="O10" i="1"/>
  <c r="F15" i="2" s="1"/>
  <c r="CG31" i="1" l="1"/>
  <c r="P12" i="1"/>
  <c r="G16" i="2" s="1"/>
  <c r="O12" i="1"/>
  <c r="F16" i="2" s="1"/>
  <c r="N6" i="1"/>
  <c r="E11" i="2" s="1"/>
  <c r="O6" i="1"/>
  <c r="F11" i="2" s="1"/>
  <c r="O15" i="1"/>
  <c r="P15" i="1"/>
  <c r="N15" i="1"/>
  <c r="R6" i="1"/>
  <c r="P11" i="1"/>
  <c r="O11" i="1"/>
  <c r="N11" i="1"/>
  <c r="P14" i="1"/>
  <c r="N14" i="1"/>
  <c r="O14" i="1"/>
  <c r="P5" i="1"/>
  <c r="G10" i="2" s="1"/>
  <c r="N5" i="1"/>
  <c r="E10" i="2" s="1"/>
  <c r="O5" i="1"/>
  <c r="F10" i="2" s="1"/>
  <c r="P6" i="1"/>
  <c r="G11" i="2" s="1"/>
  <c r="N7" i="1"/>
  <c r="E12" i="2" s="1"/>
  <c r="P7" i="1"/>
  <c r="G12" i="2" s="1"/>
  <c r="O7" i="1"/>
  <c r="F12" i="2" s="1"/>
</calcChain>
</file>

<file path=xl/sharedStrings.xml><?xml version="1.0" encoding="utf-8"?>
<sst xmlns="http://schemas.openxmlformats.org/spreadsheetml/2006/main" count="868" uniqueCount="272">
  <si>
    <t>LLOTH</t>
  </si>
  <si>
    <t>LLJPN</t>
  </si>
  <si>
    <t>BBold_E</t>
  </si>
  <si>
    <t>BBnew</t>
  </si>
  <si>
    <t>PSMedRec</t>
  </si>
  <si>
    <t>PSMedLOld</t>
  </si>
  <si>
    <t>PSMedSOld</t>
  </si>
  <si>
    <t>TPOld</t>
  </si>
  <si>
    <t>TPnew</t>
  </si>
  <si>
    <t>RRCan</t>
  </si>
  <si>
    <t>RRUSA </t>
  </si>
  <si>
    <t>Japan</t>
  </si>
  <si>
    <t>BBold_SE</t>
    <phoneticPr fontId="2"/>
  </si>
  <si>
    <t>Decade</t>
  </si>
  <si>
    <t>Species</t>
  </si>
  <si>
    <t>BFT</t>
  </si>
  <si>
    <t>Sum of Qty_t</t>
  </si>
  <si>
    <t>YearC</t>
  </si>
  <si>
    <t>Stock</t>
  </si>
  <si>
    <t>Flag</t>
  </si>
  <si>
    <t>GearGrp</t>
  </si>
  <si>
    <t>ATE</t>
  </si>
  <si>
    <t>China PR</t>
  </si>
  <si>
    <t>LL</t>
  </si>
  <si>
    <t>EU.Denmark</t>
  </si>
  <si>
    <t>TW</t>
  </si>
  <si>
    <t>EU.España</t>
  </si>
  <si>
    <t>BB</t>
  </si>
  <si>
    <t>HL</t>
  </si>
  <si>
    <t>TP</t>
  </si>
  <si>
    <t>EU.France</t>
  </si>
  <si>
    <t>HP</t>
  </si>
  <si>
    <t>RR</t>
  </si>
  <si>
    <t>TR</t>
  </si>
  <si>
    <t>EU.Ireland</t>
  </si>
  <si>
    <t>EU.Netherlands</t>
  </si>
  <si>
    <t>EU.Portugal</t>
  </si>
  <si>
    <t>PS</t>
  </si>
  <si>
    <t>TN</t>
  </si>
  <si>
    <t>UN</t>
  </si>
  <si>
    <t>EU.United Kingdom</t>
  </si>
  <si>
    <t>Guinea Ecuatorial</t>
  </si>
  <si>
    <t>ICCAT (RMA)</t>
  </si>
  <si>
    <t>Iceland</t>
  </si>
  <si>
    <t>Korea Rep.</t>
  </si>
  <si>
    <t>Maroc</t>
  </si>
  <si>
    <t>Norway</t>
  </si>
  <si>
    <t>Senegal</t>
  </si>
  <si>
    <t>ATW</t>
  </si>
  <si>
    <t>Brazil</t>
  </si>
  <si>
    <t>Canada</t>
  </si>
  <si>
    <t>TL</t>
  </si>
  <si>
    <t>Dominica</t>
  </si>
  <si>
    <t>FR.St Pierre et Miquelon</t>
  </si>
  <si>
    <t>Mexico</t>
  </si>
  <si>
    <t>U.S.A.</t>
  </si>
  <si>
    <t>UK.Bermuda</t>
  </si>
  <si>
    <t>UK.British Virgin Islands</t>
  </si>
  <si>
    <t>UK.Turks and Caicos</t>
  </si>
  <si>
    <t>MED</t>
  </si>
  <si>
    <t>Albania</t>
  </si>
  <si>
    <t>Algerie</t>
  </si>
  <si>
    <t>Egypt</t>
  </si>
  <si>
    <t>EU.Croatia</t>
  </si>
  <si>
    <t>EU.Cyprus</t>
  </si>
  <si>
    <t>GN</t>
  </si>
  <si>
    <t>EU.Greece</t>
  </si>
  <si>
    <t>EU.Italy</t>
  </si>
  <si>
    <t>EU.Malta</t>
  </si>
  <si>
    <t>Libya</t>
  </si>
  <si>
    <t>Syria</t>
  </si>
  <si>
    <t>Tunisie</t>
  </si>
  <si>
    <t>Turkey</t>
  </si>
  <si>
    <t>TOTAL</t>
  </si>
  <si>
    <t>t1nc-ALL_20181205.xlsx</t>
  </si>
  <si>
    <t>historical catch in Task 1</t>
    <phoneticPr fontId="2"/>
  </si>
  <si>
    <t>TAC</t>
    <phoneticPr fontId="2"/>
  </si>
  <si>
    <t>you can use country allocation by area</t>
    <phoneticPr fontId="2"/>
  </si>
  <si>
    <t>allocation key by gear for 2017-2020. </t>
    <phoneticPr fontId="2"/>
  </si>
  <si>
    <t>Tom's request</t>
    <phoneticPr fontId="2"/>
  </si>
  <si>
    <t>Gear type</t>
    <phoneticPr fontId="2"/>
  </si>
  <si>
    <t>no need for current period</t>
    <phoneticPr fontId="2"/>
  </si>
  <si>
    <t>A: if for CPUE, TP for MOR and PORT, B: if all TP, Trap in MED</t>
    <phoneticPr fontId="2"/>
  </si>
  <si>
    <t>Catch by RR in CAN/ Catch in Canada</t>
    <phoneticPr fontId="2"/>
  </si>
  <si>
    <t>Catch by RR in US/ Catch in US</t>
    <phoneticPr fontId="2"/>
  </si>
  <si>
    <t>Source 1</t>
    <phoneticPr fontId="2"/>
  </si>
  <si>
    <t>Source 1, allocation table</t>
    <phoneticPr fontId="2"/>
  </si>
  <si>
    <t>Cyprus</t>
    <phoneticPr fontId="2"/>
  </si>
  <si>
    <t>Greece</t>
    <phoneticPr fontId="2"/>
  </si>
  <si>
    <t>Spain</t>
    <phoneticPr fontId="2"/>
  </si>
  <si>
    <t>France</t>
    <phoneticPr fontId="2"/>
  </si>
  <si>
    <t>Croatia</t>
    <phoneticPr fontId="2"/>
  </si>
  <si>
    <t>Italy</t>
    <phoneticPr fontId="2"/>
  </si>
  <si>
    <t>Malta</t>
    <phoneticPr fontId="2"/>
  </si>
  <si>
    <t>Protugal</t>
    <phoneticPr fontId="2"/>
  </si>
  <si>
    <t>Other members</t>
    <phoneticPr fontId="2"/>
  </si>
  <si>
    <t>Source 3, Task 1</t>
    <phoneticPr fontId="2"/>
  </si>
  <si>
    <t>TAC for some countries</t>
    <phoneticPr fontId="2"/>
  </si>
  <si>
    <t>Japan</t>
    <phoneticPr fontId="2"/>
  </si>
  <si>
    <t>EBFT</t>
    <phoneticPr fontId="2"/>
  </si>
  <si>
    <t>WBFT</t>
    <phoneticPr fontId="2"/>
  </si>
  <si>
    <t>Canada</t>
    <phoneticPr fontId="2"/>
  </si>
  <si>
    <t>US</t>
    <phoneticPr fontId="2"/>
  </si>
  <si>
    <t>REC.18-02</t>
    <phoneticPr fontId="2"/>
  </si>
  <si>
    <t>REC. 17-06</t>
    <phoneticPr fontId="2"/>
  </si>
  <si>
    <t>REC. 14-05</t>
    <phoneticPr fontId="2"/>
  </si>
  <si>
    <t>REC. 14-04</t>
    <phoneticPr fontId="2"/>
  </si>
  <si>
    <t>EU</t>
    <phoneticPr fontId="2"/>
  </si>
  <si>
    <t>TP</t>
    <phoneticPr fontId="2"/>
  </si>
  <si>
    <t>POR</t>
    <phoneticPr fontId="2"/>
  </si>
  <si>
    <t>LL</t>
    <phoneticPr fontId="2"/>
  </si>
  <si>
    <t>RR</t>
    <phoneticPr fontId="2"/>
  </si>
  <si>
    <t>BB</t>
    <phoneticPr fontId="2"/>
  </si>
  <si>
    <t>Korea</t>
    <phoneticPr fontId="2"/>
  </si>
  <si>
    <t>China</t>
    <phoneticPr fontId="2"/>
  </si>
  <si>
    <t>REC. 16-08</t>
    <phoneticPr fontId="2"/>
  </si>
  <si>
    <t>Year</t>
    <phoneticPr fontId="2"/>
  </si>
  <si>
    <t>revised Argeria</t>
    <phoneticPr fontId="2"/>
  </si>
  <si>
    <t>Norway</t>
    <phoneticPr fontId="2"/>
  </si>
  <si>
    <t>Morroco</t>
    <phoneticPr fontId="2"/>
  </si>
  <si>
    <t>Iceland</t>
    <phoneticPr fontId="2"/>
  </si>
  <si>
    <t>EATL</t>
    <phoneticPr fontId="2"/>
  </si>
  <si>
    <t>%</t>
    <phoneticPr fontId="2"/>
  </si>
  <si>
    <t>category</t>
    <phoneticPr fontId="2"/>
  </si>
  <si>
    <t>LLJPN</t>
    <phoneticPr fontId="2"/>
  </si>
  <si>
    <t>LLOTH</t>
    <phoneticPr fontId="2"/>
  </si>
  <si>
    <t>ATE</t>
    <phoneticPr fontId="2"/>
  </si>
  <si>
    <t>MED</t>
    <phoneticPr fontId="2"/>
  </si>
  <si>
    <t>whole</t>
    <phoneticPr fontId="2"/>
  </si>
  <si>
    <t>Catch</t>
    <phoneticPr fontId="2"/>
  </si>
  <si>
    <t>ATW</t>
    <phoneticPr fontId="2"/>
  </si>
  <si>
    <t>other info</t>
    <phoneticPr fontId="2"/>
  </si>
  <si>
    <t>provisonal</t>
    <phoneticPr fontId="2"/>
  </si>
  <si>
    <t>ESTIMATION</t>
    <phoneticPr fontId="2"/>
  </si>
  <si>
    <t>USE VALUE DIRECTLY</t>
    <phoneticPr fontId="2"/>
  </si>
  <si>
    <t>LL in ATE</t>
    <phoneticPr fontId="2"/>
  </si>
  <si>
    <t>LL in MED</t>
    <phoneticPr fontId="2"/>
  </si>
  <si>
    <t>LL in ATW</t>
    <phoneticPr fontId="2"/>
  </si>
  <si>
    <t>whole catch</t>
    <phoneticPr fontId="2"/>
  </si>
  <si>
    <t>West</t>
    <phoneticPr fontId="2"/>
  </si>
  <si>
    <t>East</t>
  </si>
  <si>
    <t>East</t>
    <phoneticPr fontId="2"/>
  </si>
  <si>
    <t>Med</t>
    <phoneticPr fontId="2"/>
  </si>
  <si>
    <t>AREA</t>
    <phoneticPr fontId="2"/>
  </si>
  <si>
    <t>!!!IGNORE EXCEPTION,  TRANSFER</t>
    <phoneticPr fontId="2"/>
  </si>
  <si>
    <t>JPNallcationWBFT</t>
  </si>
  <si>
    <t>JPNallcationEBFT</t>
    <phoneticPr fontId="2"/>
  </si>
  <si>
    <t>PS</t>
    <phoneticPr fontId="2"/>
  </si>
  <si>
    <t>Very difficult to define the quota using official allocation tables, thus from Task1 by Gear, calculated</t>
    <phoneticPr fontId="2"/>
  </si>
  <si>
    <t>ESP+FRA in EATL in Task 1</t>
    <phoneticPr fontId="2"/>
  </si>
  <si>
    <t>PS in Med in Task 1</t>
    <phoneticPr fontId="2"/>
  </si>
  <si>
    <t>PS in MED</t>
    <phoneticPr fontId="2"/>
  </si>
  <si>
    <t>BB ESP+FRA EATL</t>
    <phoneticPr fontId="2"/>
  </si>
  <si>
    <t>RR CAN in CAN</t>
    <phoneticPr fontId="2"/>
  </si>
  <si>
    <t>RR US in US</t>
    <phoneticPr fontId="2"/>
  </si>
  <si>
    <t xml:space="preserve">ANSWER </t>
    <phoneticPr fontId="2"/>
  </si>
  <si>
    <t xml:space="preserve">average </t>
    <phoneticPr fontId="2"/>
  </si>
  <si>
    <t>2014-16</t>
    <phoneticPr fontId="2"/>
  </si>
  <si>
    <t>2015-16</t>
    <phoneticPr fontId="2"/>
  </si>
  <si>
    <t>2015-17</t>
    <phoneticPr fontId="2"/>
  </si>
  <si>
    <t>2016-17</t>
    <phoneticPr fontId="2"/>
  </si>
  <si>
    <t>RRCan</t>
    <phoneticPr fontId="2"/>
  </si>
  <si>
    <t>RRUSA</t>
    <phoneticPr fontId="2"/>
  </si>
  <si>
    <t>Total EATLTAC * %MED catch (ave16-17) * %MED LL catch in MED (ave16-17)</t>
    <phoneticPr fontId="2"/>
  </si>
  <si>
    <t>Total EATLTAC * %EATL catch (ave16-17) * %EATL LL catch in EATL (ave16-17) - JPNallcationEBFT</t>
    <phoneticPr fontId="2"/>
  </si>
  <si>
    <t>Total EATLTAC * %WATLcatch (ave16-17) * %WATL LL catch in WATL (ave16-17) - JPNallcationWBFT</t>
    <phoneticPr fontId="2"/>
  </si>
  <si>
    <t>CANallocationWBFT * %CANRR catch in CAN (ave16-17)</t>
    <phoneticPr fontId="2"/>
  </si>
  <si>
    <t>USAallocationWBFT * %USARR catch in USA (ave16-17)</t>
    <phoneticPr fontId="2"/>
  </si>
  <si>
    <t>if calculate with av16-17</t>
    <phoneticPr fontId="2"/>
  </si>
  <si>
    <t>Use Actual Report Task1</t>
    <phoneticPr fontId="2"/>
  </si>
  <si>
    <t>BB ATL FRA in FRA</t>
    <phoneticPr fontId="2"/>
  </si>
  <si>
    <t>Total EATL TAC * %EATL catch (ave16-17) * %EATL BB catch FRA+ESP in EATL (ave16-17)</t>
    <phoneticPr fontId="2"/>
  </si>
  <si>
    <t>ESPallocationEBFT * %ESPBB catch in ESP (ave16-17) +FRAallocationEBFT * %FRABB catch in FRA (ave16-17)</t>
    <phoneticPr fontId="2"/>
  </si>
  <si>
    <t>TPnew</t>
    <phoneticPr fontId="2"/>
  </si>
  <si>
    <t>East+Med</t>
    <phoneticPr fontId="2"/>
  </si>
  <si>
    <t>JPN</t>
    <phoneticPr fontId="2"/>
  </si>
  <si>
    <t>Total EATLTAC * %MED catch (ave16-17) * %MED PS catch in MED (ave16-17)</t>
    <phoneticPr fontId="2"/>
  </si>
  <si>
    <t>MOR+POR</t>
    <phoneticPr fontId="2"/>
  </si>
  <si>
    <t>not use</t>
    <phoneticPr fontId="2"/>
  </si>
  <si>
    <t>ATE+MED</t>
    <phoneticPr fontId="2"/>
  </si>
  <si>
    <t>TP MOR</t>
    <phoneticPr fontId="2"/>
  </si>
  <si>
    <t>TO POR</t>
    <phoneticPr fontId="2"/>
  </si>
  <si>
    <t>TO MOR+POR</t>
    <phoneticPr fontId="2"/>
  </si>
  <si>
    <t>TP MOR+POR in EATL</t>
    <phoneticPr fontId="2"/>
  </si>
  <si>
    <t>TP ATL MOR in MOR</t>
    <phoneticPr fontId="2"/>
  </si>
  <si>
    <t>TP ATL POR in POR</t>
    <phoneticPr fontId="2"/>
  </si>
  <si>
    <t>MORallocationEBFT * %MORTP catch in MOR (ave16-17) +PORallocationEBFT * %PORTP catch in POR (ave16-17)</t>
    <phoneticPr fontId="2"/>
  </si>
  <si>
    <t>Proposal 15Jan</t>
    <phoneticPr fontId="2"/>
  </si>
  <si>
    <t xml:space="preserve"> using 2018 ratio, round(2)</t>
    <phoneticPr fontId="2"/>
  </si>
  <si>
    <t>Source 2, official allocation table in EU</t>
    <phoneticPr fontId="2"/>
  </si>
  <si>
    <t>TP in ATE and Med in EBFT catch</t>
    <phoneticPr fontId="2"/>
  </si>
  <si>
    <t>All</t>
    <phoneticPr fontId="2"/>
  </si>
  <si>
    <t>TO ESP</t>
    <phoneticPr fontId="2"/>
  </si>
  <si>
    <t>TP ATL ESP in ESP</t>
    <phoneticPr fontId="2"/>
  </si>
  <si>
    <t>OR</t>
    <phoneticPr fontId="2"/>
  </si>
  <si>
    <t>Total EATLTAC * %EATL catch (ave16-17) * %EATL TP catch in EATL (ave16-17)</t>
  </si>
  <si>
    <t>Total EATLTAC * %EATL catch (ave16-17) * %EATL TP catch (MOR+POR) in EATL (ave16-17)</t>
    <phoneticPr fontId="2"/>
  </si>
  <si>
    <t>SampAreaCode</t>
  </si>
  <si>
    <t>BF53</t>
  </si>
  <si>
    <t>BF54</t>
  </si>
  <si>
    <t>unkn</t>
  </si>
  <si>
    <t>BF57</t>
  </si>
  <si>
    <t>BF58</t>
  </si>
  <si>
    <t>BF65</t>
  </si>
  <si>
    <t>BF64</t>
  </si>
  <si>
    <t>BF50</t>
  </si>
  <si>
    <t>BF51</t>
  </si>
  <si>
    <t>BF52</t>
  </si>
  <si>
    <t>BF63</t>
  </si>
  <si>
    <t>BF55</t>
  </si>
  <si>
    <t>BF61</t>
  </si>
  <si>
    <t>BF60</t>
  </si>
  <si>
    <t>BF56</t>
  </si>
  <si>
    <t>BF67</t>
  </si>
  <si>
    <t>BF59</t>
  </si>
  <si>
    <t>GearCode</t>
  </si>
  <si>
    <t>TRAW</t>
  </si>
  <si>
    <t>HAND</t>
  </si>
  <si>
    <t>TRAP</t>
  </si>
  <si>
    <t>HARP</t>
  </si>
  <si>
    <t>LL-deri</t>
  </si>
  <si>
    <t>TRAWP</t>
  </si>
  <si>
    <t>TRAWPP</t>
  </si>
  <si>
    <t>TROL</t>
  </si>
  <si>
    <t>LL-surf</t>
  </si>
  <si>
    <t>UNCL</t>
  </si>
  <si>
    <t>ATE Total</t>
  </si>
  <si>
    <t>HARPE</t>
  </si>
  <si>
    <t>LL-B</t>
  </si>
  <si>
    <t>RRFB</t>
  </si>
  <si>
    <t>RRFS</t>
  </si>
  <si>
    <t>LLSWO</t>
  </si>
  <si>
    <t>ATW Total</t>
  </si>
  <si>
    <t>LLALB</t>
  </si>
  <si>
    <t>LLBFT</t>
  </si>
  <si>
    <t>PSFB</t>
  </si>
  <si>
    <t>LLHB</t>
  </si>
  <si>
    <t>LLJAP</t>
  </si>
  <si>
    <t>LLPB</t>
  </si>
  <si>
    <t>GILL</t>
  </si>
  <si>
    <t>TRAP-S</t>
  </si>
  <si>
    <t>MED Total</t>
  </si>
  <si>
    <t>BB ESP+FRA in EATL (BF54)</t>
    <phoneticPr fontId="2"/>
  </si>
  <si>
    <t>BB ATL ESP in ESP (BF54)</t>
    <phoneticPr fontId="2"/>
  </si>
  <si>
    <t>BF54</t>
    <phoneticPr fontId="2"/>
  </si>
  <si>
    <t>FRA+ESP (BF54)</t>
    <phoneticPr fontId="2"/>
  </si>
  <si>
    <t>FRA+ESP (BF54)</t>
    <phoneticPr fontId="2"/>
  </si>
  <si>
    <t>%</t>
    <phoneticPr fontId="2"/>
  </si>
  <si>
    <t>BB ESP+FRA in EATL (BF54) in BB all catch</t>
    <phoneticPr fontId="2"/>
  </si>
  <si>
    <t>FRA+ESP in BF54 represent 70% of total catch by BB, there are catch in Azores area BF58 by Spain (300mt)</t>
    <phoneticPr fontId="2"/>
  </si>
  <si>
    <t>MOR+POR+ESP</t>
    <phoneticPr fontId="2"/>
  </si>
  <si>
    <t>MORallocationEBFT * %MORTP catch in MOR (ave16-17) +PORallocationEBFT * %PORTP catch in POR (ave16-17) +ESPallocationEBFT * %ESPTP catch in ESP (ave16-17)</t>
    <phoneticPr fontId="2"/>
  </si>
  <si>
    <t>TP MOR POR is less than 60% of total TP catch</t>
    <phoneticPr fontId="2"/>
  </si>
  <si>
    <t>Area(East, Med, West)</t>
    <phoneticPr fontId="2"/>
  </si>
  <si>
    <t>country</t>
    <phoneticPr fontId="2"/>
  </si>
  <si>
    <t>all others except Japan</t>
    <phoneticPr fontId="2"/>
  </si>
  <si>
    <t>Japan</t>
    <phoneticPr fontId="2"/>
  </si>
  <si>
    <t>France and Spain in Bay of Biscay</t>
    <phoneticPr fontId="2"/>
  </si>
  <si>
    <t>All PS in Med</t>
    <phoneticPr fontId="2"/>
  </si>
  <si>
    <t>Morocco and Portugal</t>
    <phoneticPr fontId="2"/>
  </si>
  <si>
    <t>Canada</t>
    <phoneticPr fontId="2"/>
  </si>
  <si>
    <t>USA</t>
    <phoneticPr fontId="2"/>
  </si>
  <si>
    <t>Fleet</t>
    <phoneticPr fontId="2"/>
  </si>
  <si>
    <t>Provide to TOM on 15 Jan 2019</t>
    <phoneticPr fontId="2"/>
  </si>
  <si>
    <t>Provide only the Fleet in recent years.</t>
    <phoneticPr fontId="2"/>
  </si>
  <si>
    <t>Trap by Morocco and Portugal covers (less than) 60% of total Trap catch, the rest is by Spain</t>
    <phoneticPr fontId="2"/>
  </si>
  <si>
    <t>Baitboat (BB) by France and Spain in Bay of Biscay covers 70% of total Baitboat catch, the rest is by Spain in Azores</t>
    <phoneticPr fontId="2"/>
  </si>
  <si>
    <t>ONLY BY STOCK and GEAR</t>
    <phoneticPr fontId="2"/>
  </si>
  <si>
    <t>BY STOCK, FLAG, and Gear</t>
    <phoneticPr fontId="2"/>
  </si>
  <si>
    <t>Provide based on the Task1 data (2018Dec05) and official allocation tables (Recommendations for TAC and EU internal allocation. But Ignored the exceptions/transfer in the Recommendation)</t>
    <phoneticPr fontId="2"/>
  </si>
  <si>
    <t>BY STOCK, FLAG, Gear, and Area</t>
    <phoneticPr fontId="2"/>
  </si>
  <si>
    <t>note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</si>
</sst>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3" borderId="0" xfId="1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6" borderId="0" xfId="0" applyFill="1">
      <alignment vertical="center"/>
    </xf>
    <xf numFmtId="9" fontId="0" fillId="6" borderId="0" xfId="1" applyFont="1" applyFill="1">
      <alignment vertical="center"/>
    </xf>
    <xf numFmtId="0" fontId="0" fillId="7" borderId="0" xfId="0" applyFill="1">
      <alignment vertical="center"/>
    </xf>
    <xf numFmtId="9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0" fillId="3" borderId="0" xfId="0" quotePrefix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9" fontId="0" fillId="9" borderId="0" xfId="1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1" xfId="0" applyFill="1" applyBorder="1">
      <alignment vertical="center"/>
    </xf>
    <xf numFmtId="9" fontId="0" fillId="4" borderId="0" xfId="1" applyFont="1" applyFill="1">
      <alignment vertical="center"/>
    </xf>
    <xf numFmtId="0" fontId="0" fillId="13" borderId="0" xfId="0" applyFill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3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Percentage</a:t>
            </a:r>
            <a:r>
              <a:rPr lang="en-GB" altLang="ja-JP" baseline="0"/>
              <a:t> of Canadian catch by Gear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calc_AK!$AP$49</c:f>
              <c:strCache>
                <c:ptCount val="1"/>
                <c:pt idx="0">
                  <c:v>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calc_AK!$AQ$49:$AX$49</c:f>
              <c:numCache>
                <c:formatCode>General</c:formatCode>
                <c:ptCount val="8"/>
                <c:pt idx="5">
                  <c:v>1.736</c:v>
                </c:pt>
                <c:pt idx="6">
                  <c:v>13.167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0-40C1-88B7-C5FFB8FC3490}"/>
            </c:ext>
          </c:extLst>
        </c:ser>
        <c:ser>
          <c:idx val="1"/>
          <c:order val="1"/>
          <c:tx>
            <c:strRef>
              <c:f>calc_AK!$AP$50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calc_AK!$AQ$50:$AX$50</c:f>
              <c:numCache>
                <c:formatCode>General</c:formatCode>
                <c:ptCount val="8"/>
                <c:pt idx="0">
                  <c:v>37.412000000000006</c:v>
                </c:pt>
                <c:pt idx="1">
                  <c:v>30.184000000000001</c:v>
                </c:pt>
                <c:pt idx="2">
                  <c:v>30.7</c:v>
                </c:pt>
                <c:pt idx="3">
                  <c:v>24.567</c:v>
                </c:pt>
                <c:pt idx="4">
                  <c:v>11.314</c:v>
                </c:pt>
                <c:pt idx="5">
                  <c:v>25.722860000000001</c:v>
                </c:pt>
                <c:pt idx="6">
                  <c:v>24.962185000000002</c:v>
                </c:pt>
                <c:pt idx="7">
                  <c:v>17.296776999999999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0-40C1-88B7-C5FFB8FC3490}"/>
            </c:ext>
          </c:extLst>
        </c:ser>
        <c:ser>
          <c:idx val="2"/>
          <c:order val="2"/>
          <c:tx>
            <c:strRef>
              <c:f>calc_AK!$AP$51</c:f>
              <c:strCache>
                <c:ptCount val="1"/>
                <c:pt idx="0">
                  <c:v>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calc_AK!$AQ$51:$AX$51</c:f>
              <c:numCache>
                <c:formatCode>General</c:formatCode>
                <c:ptCount val="8"/>
                <c:pt idx="0">
                  <c:v>89.382000000000005</c:v>
                </c:pt>
                <c:pt idx="1">
                  <c:v>112.063</c:v>
                </c:pt>
                <c:pt idx="2">
                  <c:v>64.849000000000004</c:v>
                </c:pt>
                <c:pt idx="3">
                  <c:v>67.424000000000007</c:v>
                </c:pt>
                <c:pt idx="4">
                  <c:v>60.697000000000003</c:v>
                </c:pt>
                <c:pt idx="5">
                  <c:v>74.173720000000003</c:v>
                </c:pt>
                <c:pt idx="6">
                  <c:v>85.384485999999995</c:v>
                </c:pt>
                <c:pt idx="7">
                  <c:v>74.304420000000007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0-40C1-88B7-C5FFB8FC3490}"/>
            </c:ext>
          </c:extLst>
        </c:ser>
        <c:ser>
          <c:idx val="3"/>
          <c:order val="3"/>
          <c:tx>
            <c:strRef>
              <c:f>calc_AK!$AP$52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calc_AK!$AQ$52:$AX$52</c:f>
              <c:numCache>
                <c:formatCode>General</c:formatCode>
                <c:ptCount val="8"/>
                <c:pt idx="0">
                  <c:v>324.00099999999998</c:v>
                </c:pt>
                <c:pt idx="1">
                  <c:v>294.80400000000003</c:v>
                </c:pt>
                <c:pt idx="2">
                  <c:v>346.78399999999999</c:v>
                </c:pt>
                <c:pt idx="3">
                  <c:v>325.22199999999998</c:v>
                </c:pt>
                <c:pt idx="4">
                  <c:v>331.1943</c:v>
                </c:pt>
                <c:pt idx="5">
                  <c:v>389.25100000000003</c:v>
                </c:pt>
                <c:pt idx="6">
                  <c:v>322.68</c:v>
                </c:pt>
                <c:pt idx="7">
                  <c:v>344.12032099999999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0-40C1-88B7-C5FFB8FC3490}"/>
            </c:ext>
          </c:extLst>
        </c:ser>
        <c:ser>
          <c:idx val="4"/>
          <c:order val="4"/>
          <c:tx>
            <c:strRef>
              <c:f>calc_AK!$AP$53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calc_AK!$AQ$53:$AX$53</c:f>
              <c:numCache>
                <c:formatCode>General</c:formatCode>
                <c:ptCount val="8"/>
                <c:pt idx="0">
                  <c:v>40.281000000000006</c:v>
                </c:pt>
                <c:pt idx="1">
                  <c:v>30.428999999999998</c:v>
                </c:pt>
                <c:pt idx="2">
                  <c:v>34.207999999999998</c:v>
                </c:pt>
                <c:pt idx="3">
                  <c:v>51.774000000000001</c:v>
                </c:pt>
                <c:pt idx="4">
                  <c:v>40.201309999999999</c:v>
                </c:pt>
                <c:pt idx="5">
                  <c:v>35.198</c:v>
                </c:pt>
                <c:pt idx="6">
                  <c:v>14.888999999999999</c:v>
                </c:pt>
                <c:pt idx="7">
                  <c:v>23.307734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0-40C1-88B7-C5FFB8FC3490}"/>
            </c:ext>
          </c:extLst>
        </c:ser>
        <c:ser>
          <c:idx val="5"/>
          <c:order val="5"/>
          <c:tx>
            <c:strRef>
              <c:f>calc_AK!$AP$54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calc_AK!$AQ$54:$AX$54</c:f>
              <c:numCache>
                <c:formatCode>General</c:formatCode>
                <c:ptCount val="8"/>
                <c:pt idx="0">
                  <c:v>38.786999999999999</c:v>
                </c:pt>
                <c:pt idx="1">
                  <c:v>26.259</c:v>
                </c:pt>
                <c:pt idx="2">
                  <c:v>16.574999999999999</c:v>
                </c:pt>
                <c:pt idx="3">
                  <c:v>11.372</c:v>
                </c:pt>
                <c:pt idx="4">
                  <c:v>19.544</c:v>
                </c:pt>
                <c:pt idx="5">
                  <c:v>6.4728000000000003</c:v>
                </c:pt>
                <c:pt idx="6">
                  <c:v>9.5175979999999996</c:v>
                </c:pt>
                <c:pt idx="7">
                  <c:v>12.627234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0-40C1-88B7-C5FFB8FC3490}"/>
            </c:ext>
          </c:extLst>
        </c:ser>
        <c:ser>
          <c:idx val="6"/>
          <c:order val="6"/>
          <c:tx>
            <c:strRef>
              <c:f>calc_AK!$AP$55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calc_AK!$AQ$55:$AX$55</c:f>
              <c:numCache>
                <c:formatCode>General</c:formatCode>
                <c:ptCount val="8"/>
                <c:pt idx="1">
                  <c:v>16.346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0-40C1-88B7-C5FFB8FC3490}"/>
            </c:ext>
          </c:extLst>
        </c:ser>
        <c:ser>
          <c:idx val="7"/>
          <c:order val="7"/>
          <c:tx>
            <c:strRef>
              <c:f>calc_AK!$AP$56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calc_AK!$AQ$56:$AX$56</c:f>
              <c:numCache>
                <c:formatCode>General</c:formatCode>
                <c:ptCount val="8"/>
                <c:pt idx="5">
                  <c:v>0.78300000000000003</c:v>
                </c:pt>
                <c:pt idx="6">
                  <c:v>3.089</c:v>
                </c:pt>
                <c:pt idx="7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A0-40C1-88B7-C5FFB8FC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46904"/>
        <c:axId val="676247864"/>
      </c:barChart>
      <c:catAx>
        <c:axId val="67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47864"/>
        <c:crosses val="autoZero"/>
        <c:auto val="1"/>
        <c:lblAlgn val="ctr"/>
        <c:lblOffset val="100"/>
        <c:noMultiLvlLbl val="0"/>
      </c:catAx>
      <c:valAx>
        <c:axId val="6762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Percentage of USA Catch by gear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calc_AK!$AP$64</c:f>
              <c:strCache>
                <c:ptCount val="1"/>
                <c:pt idx="0">
                  <c:v>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calc_AK!$AQ$64:$AX$64</c:f>
              <c:numCache>
                <c:formatCode>General</c:formatCode>
                <c:ptCount val="8"/>
                <c:pt idx="0">
                  <c:v>2.6766760000000001</c:v>
                </c:pt>
                <c:pt idx="1">
                  <c:v>0.86599999999999999</c:v>
                </c:pt>
                <c:pt idx="2">
                  <c:v>1.3129999999999999</c:v>
                </c:pt>
                <c:pt idx="3">
                  <c:v>0.48399999999999999</c:v>
                </c:pt>
                <c:pt idx="6">
                  <c:v>1.0649999999999999</c:v>
                </c:pt>
                <c:pt idx="7">
                  <c:v>5.0430000000000001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6-4EB9-8590-10FCEB3BC4D0}"/>
            </c:ext>
          </c:extLst>
        </c:ser>
        <c:ser>
          <c:idx val="1"/>
          <c:order val="1"/>
          <c:tx>
            <c:strRef>
              <c:f>calc_AK!$AP$65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calc_AK!$AQ$65:$AX$65</c:f>
              <c:numCache>
                <c:formatCode>General</c:formatCode>
                <c:ptCount val="8"/>
                <c:pt idx="0">
                  <c:v>28.990746999999999</c:v>
                </c:pt>
                <c:pt idx="1">
                  <c:v>70.100999999999999</c:v>
                </c:pt>
                <c:pt idx="2">
                  <c:v>52.353999999999999</c:v>
                </c:pt>
                <c:pt idx="3">
                  <c:v>44.99</c:v>
                </c:pt>
                <c:pt idx="4">
                  <c:v>67.55</c:v>
                </c:pt>
                <c:pt idx="5">
                  <c:v>77.13</c:v>
                </c:pt>
                <c:pt idx="6">
                  <c:v>52.930999999999997</c:v>
                </c:pt>
                <c:pt idx="7">
                  <c:v>81.683000000000007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6-4EB9-8590-10FCEB3BC4D0}"/>
            </c:ext>
          </c:extLst>
        </c:ser>
        <c:ser>
          <c:idx val="2"/>
          <c:order val="2"/>
          <c:tx>
            <c:strRef>
              <c:f>calc_AK!$AP$66</c:f>
              <c:strCache>
                <c:ptCount val="1"/>
                <c:pt idx="0">
                  <c:v>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calc_AK!$AQ$66:$AX$66</c:f>
              <c:numCache>
                <c:formatCode>General</c:formatCode>
                <c:ptCount val="8"/>
                <c:pt idx="0">
                  <c:v>238.77920599999999</c:v>
                </c:pt>
                <c:pt idx="1">
                  <c:v>241.40309999999999</c:v>
                </c:pt>
                <c:pt idx="2">
                  <c:v>295.4679999999999</c:v>
                </c:pt>
                <c:pt idx="3">
                  <c:v>207.88193599999997</c:v>
                </c:pt>
                <c:pt idx="4">
                  <c:v>222.40840399999996</c:v>
                </c:pt>
                <c:pt idx="5">
                  <c:v>88.52600000000001</c:v>
                </c:pt>
                <c:pt idx="6">
                  <c:v>105.331281</c:v>
                </c:pt>
                <c:pt idx="7">
                  <c:v>116.49416099999999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6-4EB9-8590-10FCEB3BC4D0}"/>
            </c:ext>
          </c:extLst>
        </c:ser>
        <c:ser>
          <c:idx val="3"/>
          <c:order val="3"/>
          <c:tx>
            <c:strRef>
              <c:f>calc_AK!$AP$67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calc_AK!$AQ$67:$AX$67</c:f>
              <c:numCache>
                <c:formatCode>General</c:formatCode>
                <c:ptCount val="8"/>
                <c:pt idx="2">
                  <c:v>1.6779999999999999</c:v>
                </c:pt>
                <c:pt idx="3">
                  <c:v>42.540999999999997</c:v>
                </c:pt>
                <c:pt idx="4">
                  <c:v>41.84</c:v>
                </c:pt>
                <c:pt idx="5">
                  <c:v>38.848999999999997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6-4EB9-8590-10FCEB3BC4D0}"/>
            </c:ext>
          </c:extLst>
        </c:ser>
        <c:ser>
          <c:idx val="4"/>
          <c:order val="4"/>
          <c:tx>
            <c:strRef>
              <c:f>calc_AK!$AP$68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calc_AK!$AQ$68:$AX$68</c:f>
              <c:numCache>
                <c:formatCode>General</c:formatCode>
                <c:ptCount val="8"/>
                <c:pt idx="0">
                  <c:v>682.197138</c:v>
                </c:pt>
                <c:pt idx="1">
                  <c:v>591.93357200000003</c:v>
                </c:pt>
                <c:pt idx="2">
                  <c:v>568.19100000000003</c:v>
                </c:pt>
                <c:pt idx="3">
                  <c:v>364.84133700000001</c:v>
                </c:pt>
                <c:pt idx="4">
                  <c:v>478.48861799999997</c:v>
                </c:pt>
                <c:pt idx="5">
                  <c:v>694.34463600000004</c:v>
                </c:pt>
                <c:pt idx="6">
                  <c:v>867.340732</c:v>
                </c:pt>
                <c:pt idx="7">
                  <c:v>794.64867400000003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6-4EB9-8590-10FCEB3BC4D0}"/>
            </c:ext>
          </c:extLst>
        </c:ser>
        <c:ser>
          <c:idx val="5"/>
          <c:order val="5"/>
          <c:tx>
            <c:strRef>
              <c:f>calc_AK!$AP$69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calc_AK!$AQ$11:$AX$11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calc_AK!$AQ$69:$AX$69</c:f>
              <c:numCache>
                <c:formatCode>General</c:formatCode>
                <c:ptCount val="8"/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6-4EB9-8590-10FCEB3B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46904"/>
        <c:axId val="676247864"/>
      </c:barChart>
      <c:catAx>
        <c:axId val="67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47864"/>
        <c:crosses val="autoZero"/>
        <c:auto val="1"/>
        <c:lblAlgn val="ctr"/>
        <c:lblOffset val="100"/>
        <c:noMultiLvlLbl val="0"/>
      </c:catAx>
      <c:valAx>
        <c:axId val="6762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Percentage of Catch ATE</a:t>
            </a:r>
            <a:r>
              <a:rPr lang="en-GB" altLang="ja-JP" baseline="0"/>
              <a:t> and MED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calc_AK!$BO$12</c:f>
              <c:strCache>
                <c:ptCount val="1"/>
                <c:pt idx="0">
                  <c:v>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calc_AK!$BP$11:$BW$11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calc_AK!$BP$12:$BW$12</c:f>
              <c:numCache>
                <c:formatCode>General</c:formatCode>
                <c:ptCount val="8"/>
                <c:pt idx="0">
                  <c:v>4379.2636899999998</c:v>
                </c:pt>
                <c:pt idx="1">
                  <c:v>3984.2289600000004</c:v>
                </c:pt>
                <c:pt idx="2">
                  <c:v>3834.41174</c:v>
                </c:pt>
                <c:pt idx="3">
                  <c:v>4162.7363000000005</c:v>
                </c:pt>
                <c:pt idx="4">
                  <c:v>3917.6557499999999</c:v>
                </c:pt>
                <c:pt idx="5">
                  <c:v>4841.2393400000001</c:v>
                </c:pt>
                <c:pt idx="6">
                  <c:v>5968.1557600000006</c:v>
                </c:pt>
                <c:pt idx="7">
                  <c:v>7215.6662990000004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3-4356-90C2-A79CD9D946A9}"/>
            </c:ext>
          </c:extLst>
        </c:ser>
        <c:ser>
          <c:idx val="1"/>
          <c:order val="1"/>
          <c:tx>
            <c:strRef>
              <c:f>calc_AK!$BO$13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calc_AK!$BP$11:$BW$11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calc_AK!$BP$13:$BW$13</c:f>
              <c:numCache>
                <c:formatCode>General</c:formatCode>
                <c:ptCount val="8"/>
                <c:pt idx="0">
                  <c:v>6958.7730200000005</c:v>
                </c:pt>
                <c:pt idx="1">
                  <c:v>5789.8291400000007</c:v>
                </c:pt>
                <c:pt idx="2">
                  <c:v>7099.7520219999997</c:v>
                </c:pt>
                <c:pt idx="3">
                  <c:v>9080.4535350000006</c:v>
                </c:pt>
                <c:pt idx="4">
                  <c:v>9342.8770999999979</c:v>
                </c:pt>
                <c:pt idx="5">
                  <c:v>11359.533309000002</c:v>
                </c:pt>
                <c:pt idx="6">
                  <c:v>13162.785593999999</c:v>
                </c:pt>
                <c:pt idx="7">
                  <c:v>16400.613378000002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3-4356-90C2-A79CD9D9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95544"/>
        <c:axId val="676296184"/>
      </c:barChart>
      <c:catAx>
        <c:axId val="67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96184"/>
        <c:crosses val="autoZero"/>
        <c:auto val="1"/>
        <c:lblAlgn val="ctr"/>
        <c:lblOffset val="100"/>
        <c:noMultiLvlLbl val="0"/>
      </c:catAx>
      <c:valAx>
        <c:axId val="6762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168234</xdr:colOff>
      <xdr:row>28</xdr:row>
      <xdr:rowOff>39584</xdr:rowOff>
    </xdr:from>
    <xdr:to>
      <xdr:col>95</xdr:col>
      <xdr:colOff>583871</xdr:colOff>
      <xdr:row>39</xdr:row>
      <xdr:rowOff>170212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2B37-0703-4842-ACBF-E6F011B0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89</xdr:col>
      <xdr:colOff>168234</xdr:colOff>
      <xdr:row>40</xdr:row>
      <xdr:rowOff>39584</xdr:rowOff>
    </xdr:from>
    <xdr:to>
      <xdr:col>95</xdr:col>
      <xdr:colOff>583871</xdr:colOff>
      <xdr:row>51</xdr:row>
      <xdr:rowOff>170212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0CAC7C-E6FB-4F11-B604-FD5DA164B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663039</xdr:colOff>
      <xdr:row>9</xdr:row>
      <xdr:rowOff>79169</xdr:rowOff>
    </xdr:from>
    <xdr:to>
      <xdr:col>95</xdr:col>
      <xdr:colOff>385948</xdr:colOff>
      <xdr:row>20</xdr:row>
      <xdr:rowOff>209798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2ED5F-727A-45CA-8BBD-BDE43AA6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2D5E-E54E-4F7E-885A-610299A63C7B}">
  <dimension ref="A3:H23"/>
  <sheetViews>
    <sheetView tabSelected="1" topLeftCell="A4" workbookViewId="0">
      <selection activeCell="G9" sqref="G9"/>
    </sheetView>
  </sheetViews>
  <sheetFormatPr defaultRowHeight="18.45"/>
  <cols>
    <col min="2" max="2" width="16.640625" customWidth="1"/>
    <col min="3" max="3" width="25.5" customWidth="1"/>
    <col min="8" max="8" width="38.140625" customWidth="1"/>
  </cols>
  <sheetData>
    <row r="3" spans="1:8">
      <c r="A3" t="s">
        <v>263</v>
      </c>
    </row>
    <row r="5" spans="1:8">
      <c r="A5" t="s">
        <v>264</v>
      </c>
    </row>
    <row r="6" spans="1:8">
      <c r="A6" t="s">
        <v>269</v>
      </c>
    </row>
    <row r="9" spans="1:8">
      <c r="A9" s="26" t="s">
        <v>262</v>
      </c>
      <c r="B9" s="26" t="s">
        <v>253</v>
      </c>
      <c r="C9" s="26" t="s">
        <v>254</v>
      </c>
      <c r="D9" s="26">
        <f>+calc_AK!M4</f>
        <v>2017</v>
      </c>
      <c r="E9" s="26">
        <f>+calc_AK!N4</f>
        <v>2018</v>
      </c>
      <c r="F9" s="26">
        <f>+calc_AK!O4</f>
        <v>2019</v>
      </c>
      <c r="G9" s="26">
        <f>+calc_AK!P4</f>
        <v>2020</v>
      </c>
      <c r="H9" s="26" t="str">
        <f>+calc_AK!Q4</f>
        <v>note</v>
      </c>
    </row>
    <row r="10" spans="1:8">
      <c r="A10" s="26" t="str">
        <f>+calc_AK!J5</f>
        <v>LLOTH</v>
      </c>
      <c r="B10" s="26" t="str">
        <f>+calc_AK!K5</f>
        <v>Med</v>
      </c>
      <c r="C10" s="26" t="s">
        <v>255</v>
      </c>
      <c r="D10" s="27">
        <f>+calc_AK!M5</f>
        <v>1183.7803940000001</v>
      </c>
      <c r="E10" s="27">
        <f>+calc_AK!N5</f>
        <v>1809.6597740360216</v>
      </c>
      <c r="F10" s="27">
        <f>+calc_AK!O5</f>
        <v>2068.9159969830262</v>
      </c>
      <c r="G10" s="27">
        <f>+calc_AK!P5</f>
        <v>2310.2039668544958</v>
      </c>
      <c r="H10" s="26" t="str">
        <f>+calc_AK!Q5</f>
        <v>Total EATLTAC * %MED catch (ave16-17) * %MED LL catch in MED (ave16-17)</v>
      </c>
    </row>
    <row r="11" spans="1:8">
      <c r="A11" s="26" t="str">
        <f>+calc_AK!J6</f>
        <v>LLOTH</v>
      </c>
      <c r="B11" s="26" t="str">
        <f>+calc_AK!K6</f>
        <v>East</v>
      </c>
      <c r="C11" s="26" t="s">
        <v>255</v>
      </c>
      <c r="D11" s="27">
        <f>+calc_AK!M6</f>
        <v>303.11593000000039</v>
      </c>
      <c r="E11" s="27">
        <f>+calc_AK!N6</f>
        <v>344.9442921900818</v>
      </c>
      <c r="F11" s="27">
        <f>+calc_AK!O6</f>
        <v>471.85687873078905</v>
      </c>
      <c r="G11" s="27">
        <f>+calc_AK!P6</f>
        <v>548.7161176894665</v>
      </c>
      <c r="H11" s="26" t="str">
        <f>+calc_AK!Q6</f>
        <v>Total EATLTAC * %EATL catch (ave16-17) * %EATL LL catch in EATL (ave16-17) - JPNallcationEBFT</v>
      </c>
    </row>
    <row r="12" spans="1:8">
      <c r="A12" s="26" t="str">
        <f>+calc_AK!J7</f>
        <v>LLOTH</v>
      </c>
      <c r="B12" s="26" t="str">
        <f>+calc_AK!K7</f>
        <v>West</v>
      </c>
      <c r="C12" s="26" t="s">
        <v>255</v>
      </c>
      <c r="D12" s="27">
        <f>+calc_AK!M7</f>
        <v>224.76758099999995</v>
      </c>
      <c r="E12" s="27">
        <f>+calc_AK!N7</f>
        <v>323.02253698494269</v>
      </c>
      <c r="F12" s="27">
        <f>+calc_AK!O7</f>
        <v>323.02253698494269</v>
      </c>
      <c r="G12" s="27">
        <f>+calc_AK!P7</f>
        <v>323.02253698494269</v>
      </c>
      <c r="H12" s="26" t="str">
        <f>+calc_AK!Q7</f>
        <v>Total EATLTAC * %WATLcatch (ave16-17) * %WATL LL catch in WATL (ave16-17) - JPNallcationWBFT</v>
      </c>
    </row>
    <row r="13" spans="1:8">
      <c r="A13" s="26" t="str">
        <f>+calc_AK!J8</f>
        <v>LLJPN</v>
      </c>
      <c r="B13" s="26" t="str">
        <f>+calc_AK!K8</f>
        <v>East</v>
      </c>
      <c r="C13" s="26" t="s">
        <v>256</v>
      </c>
      <c r="D13" s="27">
        <f>+calc_AK!M8</f>
        <v>1910.609809</v>
      </c>
      <c r="E13" s="27">
        <f>+calc_AK!N8</f>
        <v>2279</v>
      </c>
      <c r="F13" s="27">
        <f>+calc_AK!O8</f>
        <v>2528</v>
      </c>
      <c r="G13" s="27">
        <f>+calc_AK!P8</f>
        <v>2801</v>
      </c>
      <c r="H13" s="26" t="str">
        <f>+calc_AK!Q8</f>
        <v>JPNallcationEBFT</v>
      </c>
    </row>
    <row r="14" spans="1:8">
      <c r="A14" s="26" t="str">
        <f>+calc_AK!J9</f>
        <v>LLJPN</v>
      </c>
      <c r="B14" s="26" t="str">
        <f>+calc_AK!K9</f>
        <v>West</v>
      </c>
      <c r="C14" s="26" t="s">
        <v>256</v>
      </c>
      <c r="D14" s="27">
        <f>+calc_AK!M9</f>
        <v>345.82731999999999</v>
      </c>
      <c r="E14" s="27">
        <f>+calc_AK!N9</f>
        <v>407.48</v>
      </c>
      <c r="F14" s="27">
        <f>+calc_AK!O9</f>
        <v>407.48</v>
      </c>
      <c r="G14" s="27">
        <f>+calc_AK!P9</f>
        <v>407.48</v>
      </c>
      <c r="H14" s="26" t="str">
        <f>+calc_AK!Q9</f>
        <v>JPNallcationWBFT</v>
      </c>
    </row>
    <row r="15" spans="1:8">
      <c r="A15" s="26" t="str">
        <f>+calc_AK!J10</f>
        <v>BBnew</v>
      </c>
      <c r="B15" s="26" t="str">
        <f>+calc_AK!K10</f>
        <v>East</v>
      </c>
      <c r="C15" s="26" t="s">
        <v>257</v>
      </c>
      <c r="D15" s="27">
        <f>+calc_AK!M10</f>
        <v>867.17380000000003</v>
      </c>
      <c r="E15" s="27">
        <f>+calc_AK!N10</f>
        <v>1063.047786657994</v>
      </c>
      <c r="F15" s="27">
        <f>+calc_AK!O10</f>
        <v>1176.1261947531291</v>
      </c>
      <c r="G15" s="27">
        <f>+calc_AK!P10</f>
        <v>1298.4593974137151</v>
      </c>
      <c r="H15" s="26" t="str">
        <f>+calc_AK!Q10</f>
        <v>ESPallocationEBFT * %ESPBB catch in ESP (ave16-17) +FRAallocationEBFT * %FRABB catch in FRA (ave16-17)</v>
      </c>
    </row>
    <row r="16" spans="1:8">
      <c r="A16" s="26" t="str">
        <f>+calc_AK!J12</f>
        <v>PSMedRec</v>
      </c>
      <c r="B16" s="26" t="str">
        <f>+calc_AK!K12</f>
        <v>Med</v>
      </c>
      <c r="C16" s="26" t="s">
        <v>258</v>
      </c>
      <c r="D16" s="27">
        <f>+calc_AK!M12</f>
        <v>14470.333137</v>
      </c>
      <c r="E16" s="27">
        <f>+calc_AK!N12</f>
        <v>16980.835969697102</v>
      </c>
      <c r="F16" s="27">
        <f>+calc_AK!O12</f>
        <v>19413.551477412573</v>
      </c>
      <c r="G16" s="27">
        <f>+calc_AK!P12</f>
        <v>21677.662940038859</v>
      </c>
      <c r="H16" s="26" t="str">
        <f>+calc_AK!Q12</f>
        <v>Total EATLTAC * %MED catch (ave16-17) * %MED PS catch in MED (ave16-17)</v>
      </c>
    </row>
    <row r="17" spans="1:8">
      <c r="A17" s="26" t="str">
        <f>+calc_AK!J13</f>
        <v>TPnew</v>
      </c>
      <c r="B17" s="26" t="str">
        <f>+calc_AK!K13</f>
        <v>East</v>
      </c>
      <c r="C17" s="26" t="s">
        <v>259</v>
      </c>
      <c r="D17" s="27">
        <f>+calc_AK!M13</f>
        <v>2063.337</v>
      </c>
      <c r="E17" s="27">
        <f>+calc_AK!N13</f>
        <v>2666.506273076162</v>
      </c>
      <c r="F17" s="27">
        <f>+calc_AK!O13</f>
        <v>2984.1798782489341</v>
      </c>
      <c r="G17" s="27">
        <f>+calc_AK!P13</f>
        <v>3316.9924263933658</v>
      </c>
      <c r="H17" s="26" t="str">
        <f>+calc_AK!Q13</f>
        <v>MORallocationEBFT * %MORTP catch in MOR (ave16-17) +PORallocationEBFT * %PORTP catch in POR (ave16-17)</v>
      </c>
    </row>
    <row r="18" spans="1:8">
      <c r="A18" s="26" t="str">
        <f>+calc_AK!J17</f>
        <v>RRCan</v>
      </c>
      <c r="B18" s="26" t="str">
        <f>+calc_AK!K17</f>
        <v>West</v>
      </c>
      <c r="C18" s="26" t="str">
        <f>+calc_AK!L17</f>
        <v>Canada</v>
      </c>
      <c r="D18" s="27">
        <f>+calc_AK!M17</f>
        <v>344.12032099999999</v>
      </c>
      <c r="E18" s="27">
        <f>+calc_AK!N17</f>
        <v>363.15386454881258</v>
      </c>
      <c r="F18" s="27">
        <f>+calc_AK!O17</f>
        <v>363.15386454881258</v>
      </c>
      <c r="G18" s="27">
        <f>+calc_AK!P17</f>
        <v>363.15386454881258</v>
      </c>
      <c r="H18" s="26" t="str">
        <f>+calc_AK!Q17</f>
        <v>CANallocationWBFT * %CANRR catch in CAN (ave16-17)</v>
      </c>
    </row>
    <row r="19" spans="1:8">
      <c r="A19" s="26" t="str">
        <f>+calc_AK!J18</f>
        <v>RRUSA</v>
      </c>
      <c r="B19" s="26" t="str">
        <f>+calc_AK!K18</f>
        <v>West</v>
      </c>
      <c r="C19" s="26" t="str">
        <f>+calc_AK!L18</f>
        <v>USA</v>
      </c>
      <c r="D19" s="27">
        <f>+calc_AK!M18</f>
        <v>794.64867400000003</v>
      </c>
      <c r="E19" s="27">
        <f>+calc_AK!N18</f>
        <v>1023.9671567527865</v>
      </c>
      <c r="F19" s="27">
        <f>+calc_AK!O18</f>
        <v>1023.9671567527865</v>
      </c>
      <c r="G19" s="27">
        <f>+calc_AK!P18</f>
        <v>1023.9671567527865</v>
      </c>
      <c r="H19" s="26" t="str">
        <f>+calc_AK!Q18</f>
        <v>USAallocationWBFT * %USARR catch in USA (ave16-17)</v>
      </c>
    </row>
    <row r="20" spans="1:8">
      <c r="A20" s="26"/>
      <c r="B20" s="26"/>
      <c r="C20" s="26"/>
      <c r="D20" s="26"/>
      <c r="E20" s="26"/>
      <c r="F20" s="26"/>
      <c r="G20" s="26"/>
      <c r="H20" s="26"/>
    </row>
    <row r="22" spans="1:8">
      <c r="A22" s="28" t="s">
        <v>266</v>
      </c>
    </row>
    <row r="23" spans="1:8">
      <c r="A23" t="s">
        <v>265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0D8D-D8A0-4182-AB99-3EFA208A1300}">
  <dimension ref="A1:CI324"/>
  <sheetViews>
    <sheetView topLeftCell="B1" zoomScale="70" zoomScaleNormal="70" workbookViewId="0">
      <selection activeCell="Q5" sqref="Q5"/>
    </sheetView>
  </sheetViews>
  <sheetFormatPr defaultRowHeight="18.45"/>
  <cols>
    <col min="2" max="2" width="14.0703125" bestFit="1" customWidth="1"/>
    <col min="6" max="16" width="9.140625" customWidth="1"/>
    <col min="17" max="17" width="30.28515625" customWidth="1"/>
    <col min="18" max="39" width="9.140625" customWidth="1"/>
    <col min="41" max="41" width="21.35546875" customWidth="1"/>
    <col min="78" max="78" width="22.42578125" customWidth="1"/>
  </cols>
  <sheetData>
    <row r="1" spans="1:87">
      <c r="B1" t="s">
        <v>79</v>
      </c>
    </row>
    <row r="2" spans="1:87">
      <c r="B2" t="s">
        <v>78</v>
      </c>
    </row>
    <row r="3" spans="1:87">
      <c r="I3" t="s">
        <v>155</v>
      </c>
      <c r="M3" t="s">
        <v>169</v>
      </c>
      <c r="R3" s="13" t="s">
        <v>168</v>
      </c>
      <c r="T3" t="s">
        <v>86</v>
      </c>
      <c r="W3" s="7" t="s">
        <v>144</v>
      </c>
      <c r="Z3">
        <f>+Z5/$Y$5</f>
        <v>1.2178795076657309</v>
      </c>
      <c r="AA3">
        <f>+AA5/$Y$5</f>
        <v>1.3923558626646513</v>
      </c>
      <c r="AB3">
        <f>+AB5/$Y$5</f>
        <v>1.554739797020082</v>
      </c>
      <c r="AE3" t="s">
        <v>189</v>
      </c>
      <c r="AJ3" s="2" t="s">
        <v>188</v>
      </c>
      <c r="AL3" s="21" t="s">
        <v>187</v>
      </c>
      <c r="AN3" t="s">
        <v>96</v>
      </c>
    </row>
    <row r="4" spans="1:87">
      <c r="B4" t="s">
        <v>80</v>
      </c>
      <c r="K4" t="s">
        <v>143</v>
      </c>
      <c r="M4">
        <v>2017</v>
      </c>
      <c r="N4">
        <v>2018</v>
      </c>
      <c r="O4">
        <v>2019</v>
      </c>
      <c r="P4">
        <v>2020</v>
      </c>
      <c r="Q4" t="s">
        <v>271</v>
      </c>
      <c r="R4" s="13">
        <v>2017</v>
      </c>
      <c r="T4" t="s">
        <v>97</v>
      </c>
      <c r="Y4" t="s">
        <v>117</v>
      </c>
      <c r="AF4">
        <v>2015</v>
      </c>
      <c r="AG4">
        <v>2016</v>
      </c>
      <c r="AH4">
        <v>2017</v>
      </c>
      <c r="AI4">
        <v>2018</v>
      </c>
      <c r="AJ4" s="2">
        <v>2019</v>
      </c>
      <c r="AK4" s="2">
        <v>2020</v>
      </c>
      <c r="AL4" s="21"/>
      <c r="AN4" t="s">
        <v>75</v>
      </c>
    </row>
    <row r="5" spans="1:87">
      <c r="B5" s="1" t="s">
        <v>0</v>
      </c>
      <c r="C5" s="1" t="s">
        <v>148</v>
      </c>
      <c r="D5" s="7"/>
      <c r="E5" s="7"/>
      <c r="I5" t="s">
        <v>110</v>
      </c>
      <c r="J5" t="s">
        <v>125</v>
      </c>
      <c r="K5" t="s">
        <v>142</v>
      </c>
      <c r="M5">
        <f>+BK36</f>
        <v>1183.7803940000001</v>
      </c>
      <c r="N5">
        <f>+Z5*$CF$13*$CF$16</f>
        <v>1809.6597740360216</v>
      </c>
      <c r="O5">
        <f>+AA5*$CF$13*$CF$16</f>
        <v>2068.9159969830262</v>
      </c>
      <c r="P5">
        <f>+AB5*$CF$13*$CF$16</f>
        <v>2310.2039668544958</v>
      </c>
      <c r="Q5" t="s">
        <v>163</v>
      </c>
      <c r="R5" s="13">
        <f>+Y5*$CH$13*$CH$16</f>
        <v>1503.802805644749</v>
      </c>
      <c r="W5" s="3">
        <v>16142</v>
      </c>
      <c r="X5" s="3">
        <v>19296</v>
      </c>
      <c r="Y5" s="3">
        <v>23155</v>
      </c>
      <c r="Z5" s="3">
        <v>28200</v>
      </c>
      <c r="AA5" s="3">
        <v>32240</v>
      </c>
      <c r="AB5" s="3">
        <v>36000</v>
      </c>
      <c r="AC5" s="3"/>
      <c r="AE5" t="s">
        <v>87</v>
      </c>
      <c r="AF5" s="3">
        <v>81.99</v>
      </c>
      <c r="AG5" s="3">
        <v>98</v>
      </c>
      <c r="AH5">
        <v>117.66</v>
      </c>
      <c r="AI5">
        <v>138.65</v>
      </c>
      <c r="AJ5" s="2">
        <f t="shared" ref="AJ5:AK13" si="0">+ROUND(AA$10*$AI16,2)</f>
        <v>153.4</v>
      </c>
      <c r="AK5" s="2">
        <f t="shared" si="0"/>
        <v>169.35</v>
      </c>
      <c r="AL5" s="21">
        <v>153.4</v>
      </c>
      <c r="AN5" s="1" t="s">
        <v>74</v>
      </c>
    </row>
    <row r="6" spans="1:87">
      <c r="A6" t="s">
        <v>85</v>
      </c>
      <c r="B6" s="8" t="s">
        <v>1</v>
      </c>
      <c r="C6" s="8" t="s">
        <v>77</v>
      </c>
      <c r="D6" s="7"/>
      <c r="E6" s="7"/>
      <c r="I6" t="s">
        <v>110</v>
      </c>
      <c r="J6" t="s">
        <v>125</v>
      </c>
      <c r="K6" t="s">
        <v>141</v>
      </c>
      <c r="M6">
        <f>+BK15-M8</f>
        <v>303.11593000000039</v>
      </c>
      <c r="N6">
        <f>+Z5*$CF$12*$CF$15-N8</f>
        <v>344.9442921900818</v>
      </c>
      <c r="O6">
        <f>+AA5*$CF$12*$CF$15-O8</f>
        <v>471.85687873078905</v>
      </c>
      <c r="P6">
        <f>+AB5*$CF$12*$CF$15-P8</f>
        <v>548.7161176894665</v>
      </c>
      <c r="Q6" t="s">
        <v>164</v>
      </c>
      <c r="R6" s="13">
        <f>+Y5*$CH$12*$CH$15-R8</f>
        <v>261.14319629610964</v>
      </c>
      <c r="W6" t="s">
        <v>106</v>
      </c>
      <c r="X6" t="s">
        <v>106</v>
      </c>
      <c r="Y6" t="s">
        <v>106</v>
      </c>
      <c r="Z6" t="s">
        <v>103</v>
      </c>
      <c r="AA6" t="s">
        <v>103</v>
      </c>
      <c r="AB6" t="s">
        <v>103</v>
      </c>
      <c r="AE6" t="s">
        <v>88</v>
      </c>
      <c r="AF6">
        <v>152.38999999999999</v>
      </c>
      <c r="AG6">
        <v>182.15</v>
      </c>
      <c r="AH6">
        <v>218.7</v>
      </c>
      <c r="AI6">
        <v>257.7</v>
      </c>
      <c r="AJ6" s="2">
        <f t="shared" si="0"/>
        <v>285.11</v>
      </c>
      <c r="AK6" s="2">
        <f t="shared" si="0"/>
        <v>314.77</v>
      </c>
      <c r="AL6" s="21">
        <v>285.11</v>
      </c>
    </row>
    <row r="7" spans="1:87">
      <c r="B7" s="13" t="s">
        <v>2</v>
      </c>
      <c r="C7" s="13" t="s">
        <v>81</v>
      </c>
      <c r="I7" t="s">
        <v>110</v>
      </c>
      <c r="J7" t="s">
        <v>125</v>
      </c>
      <c r="K7" t="s">
        <v>139</v>
      </c>
      <c r="M7">
        <f>+BK25-M9</f>
        <v>224.76758099999995</v>
      </c>
      <c r="N7">
        <f>+Z14*$CF$17-N9</f>
        <v>323.02253698494269</v>
      </c>
      <c r="O7">
        <f>+AA14*$CF$17-O9</f>
        <v>323.02253698494269</v>
      </c>
      <c r="P7">
        <f>+AB14*$CF$17-P9</f>
        <v>323.02253698494269</v>
      </c>
      <c r="Q7" t="s">
        <v>165</v>
      </c>
      <c r="R7" s="13">
        <f>+Y14*$CH$17-R9</f>
        <v>273.53285139181264</v>
      </c>
      <c r="T7" t="s">
        <v>99</v>
      </c>
      <c r="V7" t="s">
        <v>116</v>
      </c>
      <c r="W7">
        <v>2015</v>
      </c>
      <c r="X7">
        <v>2016</v>
      </c>
      <c r="Y7">
        <v>2017</v>
      </c>
      <c r="Z7">
        <v>2018</v>
      </c>
      <c r="AA7">
        <v>2019</v>
      </c>
      <c r="AB7">
        <v>2020</v>
      </c>
      <c r="AC7" t="s">
        <v>123</v>
      </c>
      <c r="AE7" t="s">
        <v>89</v>
      </c>
      <c r="AF7">
        <v>2956.92</v>
      </c>
      <c r="AG7">
        <v>3534.43</v>
      </c>
      <c r="AH7">
        <v>4243.57</v>
      </c>
      <c r="AI7">
        <v>5000.28</v>
      </c>
      <c r="AJ7" s="2">
        <f t="shared" si="0"/>
        <v>5532.17</v>
      </c>
      <c r="AK7" s="2">
        <f t="shared" si="0"/>
        <v>6107.59</v>
      </c>
      <c r="AL7" s="21">
        <v>5532.16</v>
      </c>
      <c r="AN7" t="s">
        <v>268</v>
      </c>
      <c r="BB7" t="s">
        <v>267</v>
      </c>
    </row>
    <row r="8" spans="1:87">
      <c r="B8" s="13" t="s">
        <v>12</v>
      </c>
      <c r="C8" s="13" t="s">
        <v>81</v>
      </c>
      <c r="I8" t="s">
        <v>110</v>
      </c>
      <c r="J8" t="s">
        <v>124</v>
      </c>
      <c r="K8" t="s">
        <v>141</v>
      </c>
      <c r="L8" t="s">
        <v>175</v>
      </c>
      <c r="M8">
        <f>+AX39</f>
        <v>1910.609809</v>
      </c>
      <c r="N8">
        <f t="shared" ref="N8:P8" si="1">+Z8</f>
        <v>2279</v>
      </c>
      <c r="O8">
        <f t="shared" si="1"/>
        <v>2528</v>
      </c>
      <c r="P8">
        <f t="shared" si="1"/>
        <v>2801</v>
      </c>
      <c r="Q8" t="s">
        <v>146</v>
      </c>
      <c r="R8" s="13">
        <f>+Y8</f>
        <v>1930.88</v>
      </c>
      <c r="T8" t="s">
        <v>121</v>
      </c>
      <c r="U8" t="s">
        <v>110</v>
      </c>
      <c r="V8" s="8" t="s">
        <v>98</v>
      </c>
      <c r="W8" s="8">
        <v>1345.44</v>
      </c>
      <c r="X8" s="8">
        <v>1608.21</v>
      </c>
      <c r="Y8" s="8">
        <v>1930.88</v>
      </c>
      <c r="Z8" s="9">
        <v>2279</v>
      </c>
      <c r="AA8" s="9">
        <v>2528</v>
      </c>
      <c r="AB8" s="9">
        <v>2801</v>
      </c>
      <c r="AC8" s="9" t="s">
        <v>124</v>
      </c>
      <c r="AE8" t="s">
        <v>90</v>
      </c>
      <c r="AF8" s="3">
        <v>2917.71</v>
      </c>
      <c r="AG8" s="3">
        <v>3487.57</v>
      </c>
      <c r="AH8">
        <v>4187.3</v>
      </c>
      <c r="AI8">
        <v>4933.97</v>
      </c>
      <c r="AJ8" s="2">
        <f t="shared" si="0"/>
        <v>5458.8</v>
      </c>
      <c r="AK8" s="2">
        <f t="shared" si="0"/>
        <v>6026.6</v>
      </c>
      <c r="AL8" s="21">
        <v>5458.8</v>
      </c>
      <c r="AN8" t="s">
        <v>13</v>
      </c>
      <c r="AO8">
        <v>2010</v>
      </c>
      <c r="BB8" t="s">
        <v>13</v>
      </c>
      <c r="BC8">
        <v>2010</v>
      </c>
    </row>
    <row r="9" spans="1:87">
      <c r="B9" s="1" t="s">
        <v>3</v>
      </c>
      <c r="C9" s="1" t="s">
        <v>149</v>
      </c>
      <c r="I9" t="s">
        <v>110</v>
      </c>
      <c r="J9" t="s">
        <v>124</v>
      </c>
      <c r="K9" t="s">
        <v>139</v>
      </c>
      <c r="L9" t="s">
        <v>175</v>
      </c>
      <c r="M9">
        <f>+AX62</f>
        <v>345.82731999999999</v>
      </c>
      <c r="N9">
        <f t="shared" ref="N9:P9" si="2">+Z17</f>
        <v>407.48</v>
      </c>
      <c r="O9">
        <f t="shared" si="2"/>
        <v>407.48</v>
      </c>
      <c r="P9">
        <f t="shared" si="2"/>
        <v>407.48</v>
      </c>
      <c r="Q9" t="s">
        <v>145</v>
      </c>
      <c r="R9" s="13">
        <f>+Y17</f>
        <v>345.74</v>
      </c>
      <c r="V9" t="s">
        <v>119</v>
      </c>
      <c r="W9">
        <v>1500.01</v>
      </c>
      <c r="X9">
        <v>1792.98</v>
      </c>
      <c r="Y9">
        <v>2152.71</v>
      </c>
      <c r="Z9">
        <v>2578</v>
      </c>
      <c r="AA9">
        <v>2892</v>
      </c>
      <c r="AB9">
        <v>3219</v>
      </c>
      <c r="AE9" t="s">
        <v>91</v>
      </c>
      <c r="AF9">
        <v>461.16</v>
      </c>
      <c r="AG9">
        <v>551.23</v>
      </c>
      <c r="AH9">
        <v>661.82</v>
      </c>
      <c r="AI9">
        <v>779.84</v>
      </c>
      <c r="AJ9" s="2">
        <f t="shared" si="0"/>
        <v>862.79</v>
      </c>
      <c r="AK9" s="2">
        <f t="shared" si="0"/>
        <v>952.54</v>
      </c>
      <c r="AL9" s="21">
        <v>862.79</v>
      </c>
      <c r="AN9" t="s">
        <v>14</v>
      </c>
      <c r="AO9" t="s">
        <v>15</v>
      </c>
      <c r="BB9" t="s">
        <v>14</v>
      </c>
      <c r="BC9" t="s">
        <v>15</v>
      </c>
    </row>
    <row r="10" spans="1:87">
      <c r="B10" s="1" t="s">
        <v>4</v>
      </c>
      <c r="C10" s="1" t="s">
        <v>150</v>
      </c>
      <c r="G10" t="s">
        <v>249</v>
      </c>
      <c r="I10" t="s">
        <v>112</v>
      </c>
      <c r="J10" t="s">
        <v>3</v>
      </c>
      <c r="K10" t="s">
        <v>141</v>
      </c>
      <c r="L10" t="s">
        <v>245</v>
      </c>
      <c r="M10">
        <f>+AY145+AY141</f>
        <v>867.17380000000003</v>
      </c>
      <c r="N10">
        <f>+AI7*$CH$25+AI8*$CH$26</f>
        <v>1063.047786657994</v>
      </c>
      <c r="O10">
        <f>+AJ7*$CH$25+AJ8*$CH$26</f>
        <v>1176.1261947531291</v>
      </c>
      <c r="P10">
        <f>+AK7*$CH$25+AK8*$CH$26</f>
        <v>1298.4593974137151</v>
      </c>
      <c r="Q10" t="s">
        <v>172</v>
      </c>
      <c r="R10" s="13"/>
      <c r="V10" t="s">
        <v>107</v>
      </c>
      <c r="W10">
        <v>9372.92</v>
      </c>
      <c r="X10">
        <v>11203.54</v>
      </c>
      <c r="Y10">
        <v>13451.36</v>
      </c>
      <c r="Z10">
        <v>15850</v>
      </c>
      <c r="AA10">
        <v>17536</v>
      </c>
      <c r="AB10">
        <v>19360</v>
      </c>
      <c r="AE10" t="s">
        <v>92</v>
      </c>
      <c r="AF10">
        <v>2302.8000000000002</v>
      </c>
      <c r="AG10">
        <v>2752.56</v>
      </c>
      <c r="AH10">
        <v>3304.82</v>
      </c>
      <c r="AI10">
        <v>3894.13</v>
      </c>
      <c r="AJ10" s="2">
        <f t="shared" si="0"/>
        <v>4308.3500000000004</v>
      </c>
      <c r="AK10" s="2">
        <f t="shared" si="0"/>
        <v>4756.49</v>
      </c>
      <c r="AL10" s="21">
        <v>4308.3599999999997</v>
      </c>
      <c r="BN10" t="s">
        <v>129</v>
      </c>
      <c r="BW10" s="11" t="s">
        <v>132</v>
      </c>
      <c r="CD10" s="11" t="s">
        <v>132</v>
      </c>
      <c r="CE10" s="7" t="s">
        <v>156</v>
      </c>
      <c r="CF10" s="7"/>
      <c r="CG10" s="7"/>
      <c r="CH10" s="7"/>
      <c r="CI10" s="7"/>
    </row>
    <row r="11" spans="1:87">
      <c r="B11" s="13" t="s">
        <v>5</v>
      </c>
      <c r="C11" s="13" t="s">
        <v>81</v>
      </c>
      <c r="H11" s="13" t="s">
        <v>178</v>
      </c>
      <c r="I11" s="13" t="s">
        <v>27</v>
      </c>
      <c r="J11" s="13" t="s">
        <v>3</v>
      </c>
      <c r="K11" s="13" t="s">
        <v>140</v>
      </c>
      <c r="L11" s="13" t="s">
        <v>246</v>
      </c>
      <c r="M11" s="13">
        <f>+M10</f>
        <v>867.17380000000003</v>
      </c>
      <c r="N11" s="13">
        <f>+Z5*$CH$12*$CH$24</f>
        <v>1071.8957860491746</v>
      </c>
      <c r="O11" s="13">
        <f>+AA5*$CH$12*$CH$24</f>
        <v>1225.4581610718224</v>
      </c>
      <c r="P11" s="13">
        <f>+AB5*$CH$12*$CH$24</f>
        <v>1368.3775992117123</v>
      </c>
      <c r="Q11" s="13" t="s">
        <v>171</v>
      </c>
      <c r="R11" s="13"/>
      <c r="AE11" t="s">
        <v>93</v>
      </c>
      <c r="AF11">
        <v>188.93</v>
      </c>
      <c r="AG11">
        <v>225.83</v>
      </c>
      <c r="AH11">
        <v>271.14</v>
      </c>
      <c r="AI11">
        <v>319.49</v>
      </c>
      <c r="AJ11" s="2">
        <f t="shared" si="0"/>
        <v>353.47</v>
      </c>
      <c r="AK11" s="2">
        <f t="shared" si="0"/>
        <v>390.24</v>
      </c>
      <c r="AL11" s="21">
        <v>353.48</v>
      </c>
      <c r="AN11" t="s">
        <v>18</v>
      </c>
      <c r="AO11" t="s">
        <v>19</v>
      </c>
      <c r="AP11" t="s">
        <v>20</v>
      </c>
      <c r="AQ11">
        <v>2010</v>
      </c>
      <c r="AR11">
        <v>2011</v>
      </c>
      <c r="AS11">
        <v>2012</v>
      </c>
      <c r="AT11">
        <v>2013</v>
      </c>
      <c r="AU11">
        <v>2014</v>
      </c>
      <c r="AV11">
        <v>2015</v>
      </c>
      <c r="AW11">
        <v>2016</v>
      </c>
      <c r="AX11">
        <v>2017</v>
      </c>
      <c r="BB11" t="s">
        <v>18</v>
      </c>
      <c r="BC11" t="s">
        <v>20</v>
      </c>
      <c r="BD11">
        <v>2010</v>
      </c>
      <c r="BE11">
        <v>2011</v>
      </c>
      <c r="BF11">
        <v>2012</v>
      </c>
      <c r="BG11">
        <v>2013</v>
      </c>
      <c r="BH11">
        <v>2014</v>
      </c>
      <c r="BI11">
        <v>2015</v>
      </c>
      <c r="BJ11">
        <v>2016</v>
      </c>
      <c r="BK11">
        <v>2017</v>
      </c>
      <c r="BP11">
        <f t="shared" ref="BP11" si="3">+BQ11-1</f>
        <v>2010</v>
      </c>
      <c r="BQ11">
        <f t="shared" ref="BQ11:BU11" si="4">+BR11-1</f>
        <v>2011</v>
      </c>
      <c r="BR11">
        <f t="shared" si="4"/>
        <v>2012</v>
      </c>
      <c r="BS11">
        <f t="shared" si="4"/>
        <v>2013</v>
      </c>
      <c r="BT11">
        <f t="shared" si="4"/>
        <v>2014</v>
      </c>
      <c r="BU11">
        <f t="shared" si="4"/>
        <v>2015</v>
      </c>
      <c r="BV11">
        <f>+BW11-1</f>
        <v>2016</v>
      </c>
      <c r="BW11" s="11">
        <v>2017</v>
      </c>
      <c r="CA11">
        <v>2014</v>
      </c>
      <c r="CB11">
        <v>2015</v>
      </c>
      <c r="CC11">
        <v>2016</v>
      </c>
      <c r="CD11" s="11">
        <v>2017</v>
      </c>
      <c r="CE11" s="15" t="s">
        <v>157</v>
      </c>
      <c r="CF11" s="15" t="s">
        <v>158</v>
      </c>
      <c r="CG11" s="15" t="s">
        <v>159</v>
      </c>
      <c r="CH11" s="16" t="s">
        <v>160</v>
      </c>
      <c r="CI11" s="7"/>
    </row>
    <row r="12" spans="1:87">
      <c r="B12" s="13" t="s">
        <v>6</v>
      </c>
      <c r="C12" s="13" t="s">
        <v>81</v>
      </c>
      <c r="I12" t="s">
        <v>147</v>
      </c>
      <c r="J12" t="s">
        <v>4</v>
      </c>
      <c r="K12" t="s">
        <v>142</v>
      </c>
      <c r="M12">
        <f>+BK37</f>
        <v>14470.333137</v>
      </c>
      <c r="N12">
        <f>+Z5*$CH$13*$CH$29</f>
        <v>16980.835969697102</v>
      </c>
      <c r="O12">
        <f>+AA5*$CH$13*$CH$29</f>
        <v>19413.551477412573</v>
      </c>
      <c r="P12">
        <f>+AB5*$CH$13*$CH$29</f>
        <v>21677.662940038859</v>
      </c>
      <c r="Q12" t="s">
        <v>176</v>
      </c>
      <c r="R12" s="13"/>
      <c r="AE12" t="s">
        <v>94</v>
      </c>
      <c r="AF12">
        <v>278.05</v>
      </c>
      <c r="AG12">
        <v>332.36</v>
      </c>
      <c r="AH12">
        <v>399.03</v>
      </c>
      <c r="AI12">
        <v>470.19</v>
      </c>
      <c r="AJ12" s="2">
        <f t="shared" si="0"/>
        <v>520.20000000000005</v>
      </c>
      <c r="AK12" s="2">
        <f t="shared" si="0"/>
        <v>574.30999999999995</v>
      </c>
      <c r="AL12" s="21">
        <v>520.21</v>
      </c>
      <c r="AN12" t="s">
        <v>21</v>
      </c>
      <c r="AO12" t="s">
        <v>22</v>
      </c>
      <c r="AP12" s="17" t="s">
        <v>23</v>
      </c>
      <c r="AQ12">
        <v>38.22</v>
      </c>
      <c r="AR12">
        <v>35.92868</v>
      </c>
      <c r="AS12">
        <v>36.036000000000001</v>
      </c>
      <c r="AT12">
        <v>38.136000000000003</v>
      </c>
      <c r="AU12">
        <v>37.1</v>
      </c>
      <c r="AV12">
        <v>45.084000000000003</v>
      </c>
      <c r="AW12">
        <v>53.89</v>
      </c>
      <c r="AX12">
        <v>64.375</v>
      </c>
      <c r="BB12" t="s">
        <v>21</v>
      </c>
      <c r="BC12" s="18" t="s">
        <v>27</v>
      </c>
      <c r="BD12" s="18">
        <v>724.52850000000001</v>
      </c>
      <c r="BE12" s="18">
        <v>635.9114800000001</v>
      </c>
      <c r="BF12" s="18">
        <v>282.88194999999996</v>
      </c>
      <c r="BG12" s="18">
        <v>243.02229999999997</v>
      </c>
      <c r="BH12" s="18">
        <v>94.581199999999995</v>
      </c>
      <c r="BI12" s="18">
        <v>171.80160000000001</v>
      </c>
      <c r="BJ12" s="18">
        <v>1085.2888999999998</v>
      </c>
      <c r="BK12" s="18">
        <v>1194.5787</v>
      </c>
      <c r="BL12" s="19">
        <f>+BK12/SUM($BK$12:$BK$22)</f>
        <v>0.16555348466787514</v>
      </c>
      <c r="BN12" t="s">
        <v>128</v>
      </c>
      <c r="BO12" t="s">
        <v>126</v>
      </c>
      <c r="BP12">
        <f t="shared" ref="BP12:BW12" si="5">+SUM(BD12:BD22)</f>
        <v>4379.2636899999998</v>
      </c>
      <c r="BQ12">
        <f t="shared" si="5"/>
        <v>3984.2289600000004</v>
      </c>
      <c r="BR12">
        <f t="shared" si="5"/>
        <v>3834.41174</v>
      </c>
      <c r="BS12">
        <f t="shared" si="5"/>
        <v>4162.7363000000005</v>
      </c>
      <c r="BT12">
        <f t="shared" si="5"/>
        <v>3917.6557499999999</v>
      </c>
      <c r="BU12">
        <f t="shared" si="5"/>
        <v>4841.2393400000001</v>
      </c>
      <c r="BV12">
        <f t="shared" si="5"/>
        <v>5968.1557600000006</v>
      </c>
      <c r="BW12" s="11">
        <f t="shared" si="5"/>
        <v>7215.6662990000004</v>
      </c>
      <c r="BY12" t="s">
        <v>138</v>
      </c>
      <c r="BZ12" t="s">
        <v>126</v>
      </c>
      <c r="CA12" s="4">
        <f>+BT12/SUM(BT$12:BT$13)</f>
        <v>0.29543727950570253</v>
      </c>
      <c r="CB12" s="4">
        <f t="shared" ref="CB12:CD13" si="6">+BU12/SUM(BU$12:BU$13)</f>
        <v>0.29882768216606181</v>
      </c>
      <c r="CC12" s="4">
        <f t="shared" si="6"/>
        <v>0.31196351761081254</v>
      </c>
      <c r="CD12" s="4">
        <f t="shared" si="6"/>
        <v>0.30553780687257737</v>
      </c>
      <c r="CE12" s="14">
        <f>+AVERAGE(CA12:CC12)</f>
        <v>0.30207615976085894</v>
      </c>
      <c r="CF12" s="14">
        <f>+AVERAGE(CB12:CC12)</f>
        <v>0.30539559988843717</v>
      </c>
      <c r="CG12" s="14">
        <f>+AVERAGE(CB12:CD12)</f>
        <v>0.30544300221648391</v>
      </c>
      <c r="CH12" s="10">
        <f t="shared" ref="CH12" si="7">+AVERAGE(CC12:CD12)</f>
        <v>0.30875066224169495</v>
      </c>
      <c r="CI12" s="7"/>
    </row>
    <row r="13" spans="1:87">
      <c r="B13" s="13" t="s">
        <v>7</v>
      </c>
      <c r="C13" s="13" t="s">
        <v>81</v>
      </c>
      <c r="I13" t="s">
        <v>108</v>
      </c>
      <c r="J13" t="s">
        <v>173</v>
      </c>
      <c r="K13" t="s">
        <v>141</v>
      </c>
      <c r="L13" t="s">
        <v>177</v>
      </c>
      <c r="M13">
        <f>+BW31</f>
        <v>2063.337</v>
      </c>
      <c r="N13">
        <f>+Z9*$CH$32+AI12*$CH$33</f>
        <v>2666.506273076162</v>
      </c>
      <c r="O13">
        <f>+AA9*$CH$32+AJ12*$CH$33</f>
        <v>2984.1798782489341</v>
      </c>
      <c r="P13">
        <f>+AB9*$CH$32+AK12*$CH$33</f>
        <v>3316.9924263933658</v>
      </c>
      <c r="Q13" t="s">
        <v>186</v>
      </c>
      <c r="R13" s="13"/>
      <c r="AE13" t="s">
        <v>95</v>
      </c>
      <c r="AF13">
        <v>32.97</v>
      </c>
      <c r="AG13">
        <v>39.409999999999997</v>
      </c>
      <c r="AH13">
        <v>47.32</v>
      </c>
      <c r="AI13">
        <v>55.76</v>
      </c>
      <c r="AJ13" s="2">
        <f>+ROUND(AA$10*$AI24,2)</f>
        <v>61.69</v>
      </c>
      <c r="AK13" s="2">
        <f t="shared" si="0"/>
        <v>68.11</v>
      </c>
      <c r="AL13" s="21">
        <v>61.69</v>
      </c>
      <c r="AO13" t="s">
        <v>24</v>
      </c>
      <c r="AP13" t="s">
        <v>25</v>
      </c>
      <c r="AX13">
        <v>0.95</v>
      </c>
      <c r="BC13" t="s">
        <v>28</v>
      </c>
      <c r="BD13">
        <v>20.937999999999999</v>
      </c>
      <c r="BE13">
        <v>18.9374</v>
      </c>
      <c r="BF13">
        <v>25.336300000000001</v>
      </c>
      <c r="BG13">
        <v>20.693000000000001</v>
      </c>
      <c r="BH13">
        <v>16.326499999999999</v>
      </c>
      <c r="BI13">
        <v>60.3538</v>
      </c>
      <c r="BJ13">
        <v>34.865000000000002</v>
      </c>
      <c r="BK13">
        <v>100.9212</v>
      </c>
      <c r="BL13" s="4">
        <f t="shared" ref="BL13:BL22" si="8">+BK13/SUM($BK$12:$BK$22)</f>
        <v>1.3986400675705637E-2</v>
      </c>
      <c r="BN13" t="s">
        <v>128</v>
      </c>
      <c r="BO13" t="s">
        <v>127</v>
      </c>
      <c r="BP13">
        <f t="shared" ref="BP13:BW13" si="9">+SUM(BD32:BD42)</f>
        <v>6958.7730200000005</v>
      </c>
      <c r="BQ13">
        <f t="shared" si="9"/>
        <v>5789.8291400000007</v>
      </c>
      <c r="BR13">
        <f t="shared" si="9"/>
        <v>7099.7520219999997</v>
      </c>
      <c r="BS13">
        <f t="shared" si="9"/>
        <v>9080.4535350000006</v>
      </c>
      <c r="BT13">
        <f t="shared" si="9"/>
        <v>9342.8770999999979</v>
      </c>
      <c r="BU13">
        <f t="shared" si="9"/>
        <v>11359.533309000002</v>
      </c>
      <c r="BV13">
        <f t="shared" si="9"/>
        <v>13162.785593999999</v>
      </c>
      <c r="BW13" s="11">
        <f t="shared" si="9"/>
        <v>16400.613378000002</v>
      </c>
      <c r="BY13" t="s">
        <v>138</v>
      </c>
      <c r="BZ13" t="s">
        <v>127</v>
      </c>
      <c r="CA13" s="4">
        <f>+BT13/SUM(BT$12:BT$13)</f>
        <v>0.70456272049429747</v>
      </c>
      <c r="CB13" s="4">
        <f t="shared" si="6"/>
        <v>0.70117231783393819</v>
      </c>
      <c r="CC13" s="4">
        <f t="shared" si="6"/>
        <v>0.68803648238918746</v>
      </c>
      <c r="CD13" s="4">
        <f t="shared" si="6"/>
        <v>0.69446219312742263</v>
      </c>
      <c r="CE13" s="14">
        <f t="shared" ref="CE13" si="10">+AVERAGE(CA13:CC13)</f>
        <v>0.69792384023914111</v>
      </c>
      <c r="CF13" s="14">
        <f t="shared" ref="CF13" si="11">+AVERAGE(CB13:CC13)</f>
        <v>0.69460440011156277</v>
      </c>
      <c r="CG13" s="14">
        <f t="shared" ref="CG13" si="12">+AVERAGE(CB13:CD13)</f>
        <v>0.69455699778351609</v>
      </c>
      <c r="CH13" s="10">
        <f t="shared" ref="CH13" si="13">+AVERAGE(CC13:CD13)</f>
        <v>0.6912493377583051</v>
      </c>
      <c r="CI13" s="7"/>
    </row>
    <row r="14" spans="1:87">
      <c r="B14" s="1" t="s">
        <v>8</v>
      </c>
      <c r="C14" t="s">
        <v>82</v>
      </c>
      <c r="G14" t="s">
        <v>252</v>
      </c>
      <c r="H14" s="13" t="s">
        <v>178</v>
      </c>
      <c r="I14" s="13" t="s">
        <v>108</v>
      </c>
      <c r="J14" s="13" t="s">
        <v>173</v>
      </c>
      <c r="K14" s="13" t="s">
        <v>141</v>
      </c>
      <c r="L14" s="13" t="s">
        <v>177</v>
      </c>
      <c r="M14" s="13">
        <f>+M13</f>
        <v>2063.337</v>
      </c>
      <c r="N14" s="13">
        <f>+Z5*$CH$12*$CH$31</f>
        <v>2519.7372717486778</v>
      </c>
      <c r="O14" s="13">
        <f>+AA5*$CH$12*$CH$31</f>
        <v>2880.720909261609</v>
      </c>
      <c r="P14" s="13">
        <f>+AB5*$CH$12*$CH$31</f>
        <v>3216.6858788280992</v>
      </c>
      <c r="Q14" s="13" t="s">
        <v>196</v>
      </c>
      <c r="R14" s="13"/>
      <c r="V14" t="s">
        <v>76</v>
      </c>
      <c r="W14">
        <v>2000</v>
      </c>
      <c r="X14">
        <v>2000</v>
      </c>
      <c r="Y14">
        <v>2000</v>
      </c>
      <c r="Z14" s="3">
        <v>2350</v>
      </c>
      <c r="AA14" s="3">
        <v>2350</v>
      </c>
      <c r="AB14" s="3">
        <v>2350</v>
      </c>
      <c r="AO14" t="s">
        <v>26</v>
      </c>
      <c r="AP14" s="22" t="s">
        <v>27</v>
      </c>
      <c r="AQ14">
        <v>641.43399999999997</v>
      </c>
      <c r="AR14">
        <v>562.40848000000005</v>
      </c>
      <c r="AS14">
        <v>197.3914</v>
      </c>
      <c r="AT14">
        <v>162.72</v>
      </c>
      <c r="AU14">
        <v>92.28540000000001</v>
      </c>
      <c r="AV14">
        <v>129.91460000000001</v>
      </c>
      <c r="AW14" s="6">
        <v>982.75800000000004</v>
      </c>
      <c r="AX14" s="6">
        <v>1108.7098000000001</v>
      </c>
      <c r="BC14" t="s">
        <v>31</v>
      </c>
      <c r="BK14">
        <v>0.121</v>
      </c>
      <c r="BL14" s="4">
        <f t="shared" si="8"/>
        <v>1.6769068161698255E-5</v>
      </c>
      <c r="BN14" t="s">
        <v>128</v>
      </c>
      <c r="BO14" t="s">
        <v>130</v>
      </c>
      <c r="BP14">
        <f t="shared" ref="BP14:BW14" si="14">+SUM(BD23:BD31)</f>
        <v>1857.422687</v>
      </c>
      <c r="BQ14">
        <f t="shared" si="14"/>
        <v>2006.7576720000002</v>
      </c>
      <c r="BR14">
        <f t="shared" si="14"/>
        <v>1753.9260000000002</v>
      </c>
      <c r="BS14">
        <f t="shared" si="14"/>
        <v>1481.628273</v>
      </c>
      <c r="BT14">
        <f t="shared" si="14"/>
        <v>1626.6688319999998</v>
      </c>
      <c r="BU14">
        <f t="shared" si="14"/>
        <v>1841.7121159999999</v>
      </c>
      <c r="BV14">
        <f t="shared" si="14"/>
        <v>1900.8803619999996</v>
      </c>
      <c r="BW14" s="11">
        <f t="shared" si="14"/>
        <v>1851.1466409999998</v>
      </c>
      <c r="CE14" s="7"/>
      <c r="CF14" s="7"/>
      <c r="CG14" s="7"/>
      <c r="CH14" s="2"/>
      <c r="CI14" s="7"/>
    </row>
    <row r="15" spans="1:87">
      <c r="B15" s="1" t="s">
        <v>9</v>
      </c>
      <c r="C15" t="s">
        <v>83</v>
      </c>
      <c r="H15" s="11" t="s">
        <v>194</v>
      </c>
      <c r="I15" s="11" t="s">
        <v>108</v>
      </c>
      <c r="J15" s="11" t="s">
        <v>173</v>
      </c>
      <c r="K15" s="11" t="s">
        <v>174</v>
      </c>
      <c r="L15" s="11" t="s">
        <v>191</v>
      </c>
      <c r="M15" s="11">
        <f>+BW30</f>
        <v>3634.2539769999998</v>
      </c>
      <c r="N15" s="11">
        <f>+Z5*$CH$30</f>
        <v>4171.6814662457527</v>
      </c>
      <c r="O15" s="11">
        <f>+AA5*$CH$30</f>
        <v>4769.3266124738675</v>
      </c>
      <c r="P15" s="11">
        <f>+AB5*$CH$30</f>
        <v>5325.5508079733008</v>
      </c>
      <c r="Q15" s="11" t="s">
        <v>195</v>
      </c>
      <c r="R15" s="11"/>
      <c r="T15" t="s">
        <v>100</v>
      </c>
      <c r="W15" t="s">
        <v>105</v>
      </c>
      <c r="X15" t="s">
        <v>105</v>
      </c>
      <c r="Y15" t="s">
        <v>115</v>
      </c>
      <c r="Z15" t="s">
        <v>104</v>
      </c>
      <c r="AA15" t="s">
        <v>104</v>
      </c>
      <c r="AB15" t="s">
        <v>104</v>
      </c>
      <c r="AE15" t="s">
        <v>122</v>
      </c>
      <c r="AP15" t="s">
        <v>28</v>
      </c>
      <c r="AQ15">
        <v>20.937999999999999</v>
      </c>
      <c r="AR15">
        <v>18.9374</v>
      </c>
      <c r="AS15">
        <v>25.336300000000001</v>
      </c>
      <c r="AT15">
        <v>20.693000000000001</v>
      </c>
      <c r="AU15">
        <v>16.326499999999999</v>
      </c>
      <c r="AV15">
        <v>59.093800000000002</v>
      </c>
      <c r="AW15">
        <v>34.865000000000002</v>
      </c>
      <c r="AX15">
        <v>100.9212</v>
      </c>
      <c r="BC15" s="18" t="s">
        <v>23</v>
      </c>
      <c r="BD15" s="18">
        <v>1193.5057599999998</v>
      </c>
      <c r="BE15" s="18">
        <v>1124.7526800000001</v>
      </c>
      <c r="BF15" s="18">
        <v>1138.8240000000001</v>
      </c>
      <c r="BG15" s="18">
        <v>1167.4449999999999</v>
      </c>
      <c r="BH15" s="18">
        <v>1194.0169999999998</v>
      </c>
      <c r="BI15" s="18">
        <v>1466.5274400000001</v>
      </c>
      <c r="BJ15" s="18">
        <v>1828.8477400000006</v>
      </c>
      <c r="BK15" s="18">
        <v>2213.7257390000004</v>
      </c>
      <c r="BL15" s="19">
        <f t="shared" si="8"/>
        <v>0.30679436205451943</v>
      </c>
      <c r="BN15" t="s">
        <v>126</v>
      </c>
      <c r="BO15" t="s">
        <v>110</v>
      </c>
      <c r="BP15">
        <f t="shared" ref="BP15:BW15" si="15">+BD15</f>
        <v>1193.5057599999998</v>
      </c>
      <c r="BQ15">
        <f t="shared" si="15"/>
        <v>1124.7526800000001</v>
      </c>
      <c r="BR15">
        <f t="shared" si="15"/>
        <v>1138.8240000000001</v>
      </c>
      <c r="BS15">
        <f t="shared" si="15"/>
        <v>1167.4449999999999</v>
      </c>
      <c r="BT15">
        <f t="shared" si="15"/>
        <v>1194.0169999999998</v>
      </c>
      <c r="BU15">
        <f t="shared" si="15"/>
        <v>1466.5274400000001</v>
      </c>
      <c r="BV15">
        <f t="shared" si="15"/>
        <v>1828.8477400000006</v>
      </c>
      <c r="BW15" s="11">
        <f t="shared" si="15"/>
        <v>2213.7257390000004</v>
      </c>
      <c r="BY15" t="s">
        <v>122</v>
      </c>
      <c r="BZ15" t="s">
        <v>135</v>
      </c>
      <c r="CA15" s="4">
        <f>+BT15/BT12</f>
        <v>0.30477843797275955</v>
      </c>
      <c r="CB15" s="4">
        <f t="shared" ref="CB15:CD15" si="16">+BU15/BU12</f>
        <v>0.30292396987751491</v>
      </c>
      <c r="CC15" s="4">
        <f t="shared" si="16"/>
        <v>0.30643431799440846</v>
      </c>
      <c r="CD15" s="4">
        <f t="shared" si="16"/>
        <v>0.30679436205451943</v>
      </c>
      <c r="CE15" s="14">
        <f t="shared" ref="CE15" si="17">+AVERAGE(CA15:CC15)</f>
        <v>0.3047122419482276</v>
      </c>
      <c r="CF15" s="14">
        <f t="shared" ref="CF15" si="18">+AVERAGE(CB15:CC15)</f>
        <v>0.30467914393596168</v>
      </c>
      <c r="CG15" s="14">
        <f t="shared" ref="CG15" si="19">+AVERAGE(CB15:CD15)</f>
        <v>0.3053842166421476</v>
      </c>
      <c r="CH15" s="10">
        <f t="shared" ref="CH15" si="20">+AVERAGE(CC15:CD15)</f>
        <v>0.30661434002446397</v>
      </c>
      <c r="CI15" s="7"/>
    </row>
    <row r="16" spans="1:87">
      <c r="B16" s="1" t="s">
        <v>10</v>
      </c>
      <c r="C16" t="s">
        <v>84</v>
      </c>
      <c r="H16" s="13" t="s">
        <v>178</v>
      </c>
      <c r="I16" s="13" t="s">
        <v>108</v>
      </c>
      <c r="J16" s="13" t="s">
        <v>173</v>
      </c>
      <c r="K16" s="13" t="s">
        <v>174</v>
      </c>
      <c r="L16" s="13" t="s">
        <v>250</v>
      </c>
      <c r="M16" s="13">
        <f>+AX16+AX29+AX41</f>
        <v>3362.4470000000001</v>
      </c>
      <c r="N16" s="13">
        <f>+Z9*$CH$32+AI12*$CH$33+AI7*$CH$34</f>
        <v>4141.5025400206168</v>
      </c>
      <c r="O16" s="13">
        <f>+AA9*$CH$32+AJ12*$CH$33+AJ7*$CH$34</f>
        <v>4616.074511769878</v>
      </c>
      <c r="P16" s="13">
        <f>+AB9*$CH$32+AK12*$CH$33+AK7*$CH$34</f>
        <v>5118.6260249173047</v>
      </c>
      <c r="Q16" s="13" t="s">
        <v>251</v>
      </c>
      <c r="R16" s="13"/>
      <c r="V16" t="s">
        <v>116</v>
      </c>
      <c r="W16">
        <v>2015</v>
      </c>
      <c r="X16">
        <v>2016</v>
      </c>
      <c r="Y16">
        <v>2017</v>
      </c>
      <c r="Z16">
        <v>2018</v>
      </c>
      <c r="AA16">
        <v>2019</v>
      </c>
      <c r="AB16">
        <v>2020</v>
      </c>
      <c r="AC16" s="3"/>
      <c r="AD16" s="3"/>
      <c r="AE16" t="s">
        <v>87</v>
      </c>
      <c r="AF16" s="4">
        <f>+AF5/SUM(AF$5:AF$13)</f>
        <v>8.7475407877161005E-3</v>
      </c>
      <c r="AG16" s="4">
        <f>+AG5/SUM(AG$5:AG$13)</f>
        <v>8.747235248858844E-3</v>
      </c>
      <c r="AH16" s="4">
        <f>+AH5/SUM(AH$5:AH$13)</f>
        <v>8.7470709281440694E-3</v>
      </c>
      <c r="AI16" s="4">
        <f>+AI5/SUM(AI$5:AI$13)</f>
        <v>8.7476285503920812E-3</v>
      </c>
      <c r="AP16" s="20" t="s">
        <v>29</v>
      </c>
      <c r="AQ16">
        <v>887.375</v>
      </c>
      <c r="AR16">
        <v>901.90800000000002</v>
      </c>
      <c r="AS16">
        <v>1105.98</v>
      </c>
      <c r="AT16">
        <v>1369.9749999999999</v>
      </c>
      <c r="AU16">
        <v>1173.383</v>
      </c>
      <c r="AV16">
        <v>1466.4214999999999</v>
      </c>
      <c r="AW16">
        <v>968.16060000000004</v>
      </c>
      <c r="AX16">
        <v>1299.1099999999999</v>
      </c>
      <c r="BC16" t="s">
        <v>37</v>
      </c>
      <c r="BD16">
        <v>0.63009999999999999</v>
      </c>
      <c r="BE16">
        <v>0.33350000000000002</v>
      </c>
      <c r="BF16">
        <v>0.14000000000000001</v>
      </c>
      <c r="BG16">
        <v>1.593</v>
      </c>
      <c r="BH16">
        <v>0.115</v>
      </c>
      <c r="BJ16">
        <v>41.738</v>
      </c>
      <c r="BK16">
        <v>48.686999999999998</v>
      </c>
      <c r="BL16" s="4">
        <f t="shared" si="8"/>
        <v>6.7474018313107686E-3</v>
      </c>
      <c r="BN16" t="s">
        <v>127</v>
      </c>
      <c r="BO16" t="s">
        <v>110</v>
      </c>
      <c r="BP16">
        <f t="shared" ref="BP16:BW16" si="21">+BD36</f>
        <v>1242.1029399999998</v>
      </c>
      <c r="BQ16">
        <f t="shared" si="21"/>
        <v>961.81903</v>
      </c>
      <c r="BR16">
        <f t="shared" si="21"/>
        <v>586.53277200000014</v>
      </c>
      <c r="BS16">
        <f t="shared" si="21"/>
        <v>604.92082499999992</v>
      </c>
      <c r="BT16">
        <f t="shared" si="21"/>
        <v>588.39562000000001</v>
      </c>
      <c r="BU16">
        <f t="shared" si="21"/>
        <v>784.335736</v>
      </c>
      <c r="BV16">
        <f t="shared" si="21"/>
        <v>1523.2933999999998</v>
      </c>
      <c r="BW16" s="11">
        <f t="shared" si="21"/>
        <v>1183.7803940000001</v>
      </c>
      <c r="BY16" t="s">
        <v>122</v>
      </c>
      <c r="BZ16" t="s">
        <v>136</v>
      </c>
      <c r="CA16" s="4">
        <f>+BT16/BT13</f>
        <v>6.2977989938452703E-2</v>
      </c>
      <c r="CB16" s="4">
        <f t="shared" ref="CB16:CD16" si="22">+BU16/BU13</f>
        <v>6.9046475296531906E-2</v>
      </c>
      <c r="CC16" s="4">
        <f t="shared" si="22"/>
        <v>0.11572728197398913</v>
      </c>
      <c r="CD16" s="4">
        <f t="shared" si="22"/>
        <v>7.217903176645446E-2</v>
      </c>
      <c r="CE16" s="14">
        <f t="shared" ref="CE16:CE17" si="23">+AVERAGE(CA16:CC16)</f>
        <v>8.2583915736324578E-2</v>
      </c>
      <c r="CF16" s="14">
        <f t="shared" ref="CF16:CF17" si="24">+AVERAGE(CB16:CC16)</f>
        <v>9.2386878635260516E-2</v>
      </c>
      <c r="CG16" s="14">
        <f t="shared" ref="CG16:CG17" si="25">+AVERAGE(CB16:CD16)</f>
        <v>8.5650929678991836E-2</v>
      </c>
      <c r="CH16" s="10">
        <f t="shared" ref="CH16:CH17" si="26">+AVERAGE(CC16:CD16)</f>
        <v>9.3953156870221793E-2</v>
      </c>
      <c r="CI16" s="7"/>
    </row>
    <row r="17" spans="2:87">
      <c r="I17" t="s">
        <v>111</v>
      </c>
      <c r="J17" t="s">
        <v>161</v>
      </c>
      <c r="K17" t="s">
        <v>139</v>
      </c>
      <c r="L17" t="s">
        <v>260</v>
      </c>
      <c r="M17">
        <f>+AX52</f>
        <v>344.12032099999999</v>
      </c>
      <c r="N17">
        <f>+Z18*$CH$38</f>
        <v>363.15386454881258</v>
      </c>
      <c r="O17">
        <f>+AA18*$CH$38</f>
        <v>363.15386454881258</v>
      </c>
      <c r="P17">
        <f>+AB18*$CH$38</f>
        <v>363.15386454881258</v>
      </c>
      <c r="Q17" t="s">
        <v>166</v>
      </c>
      <c r="R17" s="13">
        <f>+Y18*$CH$38</f>
        <v>308.13033830013973</v>
      </c>
      <c r="U17" t="s">
        <v>110</v>
      </c>
      <c r="V17" s="8" t="s">
        <v>98</v>
      </c>
      <c r="W17" s="8">
        <v>345.74</v>
      </c>
      <c r="X17" s="8">
        <v>345.74</v>
      </c>
      <c r="Y17" s="8">
        <v>345.74</v>
      </c>
      <c r="Z17" s="8">
        <v>407.48</v>
      </c>
      <c r="AA17" s="8">
        <v>407.48</v>
      </c>
      <c r="AB17" s="8">
        <v>407.48</v>
      </c>
      <c r="AC17" s="9" t="s">
        <v>124</v>
      </c>
      <c r="AE17" t="s">
        <v>88</v>
      </c>
      <c r="AF17" s="4">
        <f t="shared" ref="AF17:AG24" si="27">+AF6/SUM(AF$5:AF$13)</f>
        <v>1.6258540561532583E-2</v>
      </c>
      <c r="AG17" s="4">
        <f t="shared" si="27"/>
        <v>1.625825408754733E-2</v>
      </c>
      <c r="AH17" s="4">
        <f t="shared" ref="AH17:AI17" si="28">+AH6/SUM(AH$5:AH$13)</f>
        <v>1.6258579058177017E-2</v>
      </c>
      <c r="AI17" s="4">
        <f t="shared" si="28"/>
        <v>1.6258664821031658E-2</v>
      </c>
      <c r="AO17" t="s">
        <v>30</v>
      </c>
      <c r="AP17" s="22" t="s">
        <v>27</v>
      </c>
      <c r="AQ17">
        <v>83.094499999999996</v>
      </c>
      <c r="AR17">
        <v>73.503</v>
      </c>
      <c r="AS17">
        <v>84.855999999999995</v>
      </c>
      <c r="AT17">
        <v>73.700999999999993</v>
      </c>
      <c r="AU17">
        <v>2.2957999999999998</v>
      </c>
      <c r="AV17">
        <v>41.768000000000001</v>
      </c>
      <c r="AW17">
        <v>99.168000000000006</v>
      </c>
      <c r="AX17">
        <v>77.483800000000002</v>
      </c>
      <c r="BC17" t="s">
        <v>32</v>
      </c>
      <c r="BD17">
        <v>22.976489999999998</v>
      </c>
      <c r="BE17">
        <v>32.193199999999997</v>
      </c>
      <c r="BF17">
        <v>27.215199999999999</v>
      </c>
      <c r="BG17">
        <v>25.701000000000001</v>
      </c>
      <c r="BH17">
        <v>26.443999999999999</v>
      </c>
      <c r="BI17">
        <v>43.895000000000003</v>
      </c>
      <c r="BK17">
        <v>0.25800000000000001</v>
      </c>
      <c r="BL17" s="4">
        <f t="shared" si="8"/>
        <v>3.5755533766265703E-5</v>
      </c>
      <c r="BN17" t="s">
        <v>130</v>
      </c>
      <c r="BO17" t="s">
        <v>110</v>
      </c>
      <c r="BP17">
        <f t="shared" ref="BP17:BW17" si="29">+BD25</f>
        <v>703.07712600000002</v>
      </c>
      <c r="BQ17">
        <f t="shared" si="29"/>
        <v>945.43510000000003</v>
      </c>
      <c r="BR17">
        <f t="shared" si="29"/>
        <v>701.71299999999997</v>
      </c>
      <c r="BS17">
        <f t="shared" si="29"/>
        <v>614.86493600000006</v>
      </c>
      <c r="BT17">
        <f t="shared" si="29"/>
        <v>636.35980399999994</v>
      </c>
      <c r="BU17">
        <f t="shared" si="29"/>
        <v>572.16481999999996</v>
      </c>
      <c r="BV17">
        <f t="shared" si="29"/>
        <v>591.23884699999996</v>
      </c>
      <c r="BW17" s="11">
        <f t="shared" si="29"/>
        <v>570.59490099999994</v>
      </c>
      <c r="BY17" t="s">
        <v>122</v>
      </c>
      <c r="BZ17" t="s">
        <v>137</v>
      </c>
      <c r="CA17" s="4">
        <f>+BT17/BT14</f>
        <v>0.39120427679037256</v>
      </c>
      <c r="CB17" s="4">
        <f t="shared" ref="CB17:CD17" si="30">+BU17/BU14</f>
        <v>0.31067006348564413</v>
      </c>
      <c r="CC17" s="4">
        <f t="shared" si="30"/>
        <v>0.31103422331005176</v>
      </c>
      <c r="CD17" s="4">
        <f t="shared" si="30"/>
        <v>0.30823862808176089</v>
      </c>
      <c r="CE17" s="14">
        <f t="shared" si="23"/>
        <v>0.33763618786202282</v>
      </c>
      <c r="CF17" s="14">
        <f t="shared" si="24"/>
        <v>0.31085214339784795</v>
      </c>
      <c r="CG17" s="14">
        <f t="shared" si="25"/>
        <v>0.30998097162581889</v>
      </c>
      <c r="CH17" s="10">
        <f t="shared" si="26"/>
        <v>0.30963642569590633</v>
      </c>
      <c r="CI17" s="7"/>
    </row>
    <row r="18" spans="2:87">
      <c r="I18" t="s">
        <v>111</v>
      </c>
      <c r="J18" t="s">
        <v>162</v>
      </c>
      <c r="K18" t="s">
        <v>139</v>
      </c>
      <c r="L18" t="s">
        <v>261</v>
      </c>
      <c r="M18">
        <f>+AX68</f>
        <v>794.64867400000003</v>
      </c>
      <c r="N18">
        <f>+Z19*$CH$39</f>
        <v>1023.9671567527865</v>
      </c>
      <c r="O18">
        <f>+AA19*$CH$39</f>
        <v>1023.9671567527865</v>
      </c>
      <c r="P18">
        <f>+AB19*$CH$39</f>
        <v>1023.9671567527865</v>
      </c>
      <c r="Q18" t="s">
        <v>167</v>
      </c>
      <c r="R18" s="13">
        <f>+Y19*$CH$39</f>
        <v>868.82036919068071</v>
      </c>
      <c r="V18" t="s">
        <v>101</v>
      </c>
      <c r="W18">
        <v>437.47</v>
      </c>
      <c r="X18">
        <v>437.47</v>
      </c>
      <c r="Y18">
        <v>437.47</v>
      </c>
      <c r="Z18">
        <v>515.59</v>
      </c>
      <c r="AA18">
        <v>515.59</v>
      </c>
      <c r="AB18">
        <v>515.59</v>
      </c>
      <c r="AE18" t="s">
        <v>89</v>
      </c>
      <c r="AF18" s="4">
        <f t="shared" si="27"/>
        <v>0.31547479334081591</v>
      </c>
      <c r="AG18" s="4">
        <f t="shared" si="27"/>
        <v>0.31547439470024652</v>
      </c>
      <c r="AH18" s="4">
        <f t="shared" ref="AH18:AI18" si="31">+AH7/SUM(AH$5:AH$13)</f>
        <v>0.31547516384960334</v>
      </c>
      <c r="AI18" s="4">
        <f t="shared" si="31"/>
        <v>0.31547487982657424</v>
      </c>
      <c r="AP18" t="s">
        <v>31</v>
      </c>
      <c r="AX18">
        <v>0.121</v>
      </c>
      <c r="BC18" t="s">
        <v>38</v>
      </c>
      <c r="BJ18">
        <v>0.223</v>
      </c>
      <c r="BL18" s="4">
        <f t="shared" si="8"/>
        <v>0</v>
      </c>
      <c r="BN18" t="s">
        <v>126</v>
      </c>
      <c r="BO18" t="s">
        <v>124</v>
      </c>
      <c r="BP18">
        <f t="shared" ref="BP18:BW18" si="32">+AQ39</f>
        <v>1155.2857599999998</v>
      </c>
      <c r="BQ18">
        <f t="shared" si="32"/>
        <v>1088.8240000000001</v>
      </c>
      <c r="BR18">
        <f t="shared" si="32"/>
        <v>1092.5989999999999</v>
      </c>
      <c r="BS18">
        <f t="shared" si="32"/>
        <v>1128.9669999999999</v>
      </c>
      <c r="BT18">
        <f t="shared" si="32"/>
        <v>1134.4739999999999</v>
      </c>
      <c r="BU18">
        <f t="shared" si="32"/>
        <v>1385.8624399999999</v>
      </c>
      <c r="BV18">
        <f t="shared" si="32"/>
        <v>1577.9352400000002</v>
      </c>
      <c r="BW18" s="11">
        <f t="shared" si="32"/>
        <v>1910.609809</v>
      </c>
      <c r="CE18" s="7"/>
      <c r="CF18" s="7"/>
      <c r="CG18" s="7"/>
      <c r="CH18" s="7"/>
      <c r="CI18" s="7"/>
    </row>
    <row r="19" spans="2:87">
      <c r="B19" s="7" t="s">
        <v>144</v>
      </c>
      <c r="V19" t="s">
        <v>102</v>
      </c>
      <c r="W19">
        <v>1058.79</v>
      </c>
      <c r="X19">
        <v>1058.79</v>
      </c>
      <c r="Y19">
        <v>1058.79</v>
      </c>
      <c r="Z19">
        <v>1247.8599999999999</v>
      </c>
      <c r="AA19">
        <v>1247.8599999999999</v>
      </c>
      <c r="AB19">
        <v>1247.8599999999999</v>
      </c>
      <c r="AE19" t="s">
        <v>90</v>
      </c>
      <c r="AF19" s="4">
        <f t="shared" si="27"/>
        <v>0.31129146519974565</v>
      </c>
      <c r="AG19" s="4">
        <f t="shared" si="27"/>
        <v>0.31129178813125141</v>
      </c>
      <c r="AH19" s="4">
        <f t="shared" ref="AH19:AI19" si="33">+AH8/SUM(AH$5:AH$13)</f>
        <v>0.31129194371424157</v>
      </c>
      <c r="AI19" s="4">
        <f t="shared" si="33"/>
        <v>0.31129128625155444</v>
      </c>
      <c r="AP19" s="17" t="s">
        <v>23</v>
      </c>
      <c r="AW19">
        <v>23.949000000000002</v>
      </c>
      <c r="AX19">
        <v>44.504999999999995</v>
      </c>
      <c r="BC19" s="18" t="s">
        <v>29</v>
      </c>
      <c r="BD19" s="18">
        <v>2292.473</v>
      </c>
      <c r="BE19" s="18">
        <v>2136.8270000000002</v>
      </c>
      <c r="BF19" s="18">
        <v>2311.36</v>
      </c>
      <c r="BG19" s="18">
        <v>2563.6369999999997</v>
      </c>
      <c r="BH19" s="18">
        <v>2375.9346</v>
      </c>
      <c r="BI19" s="18">
        <v>2905.3094999999998</v>
      </c>
      <c r="BJ19" s="18">
        <v>2716.1397999999999</v>
      </c>
      <c r="BK19" s="18">
        <v>3362.7469999999998</v>
      </c>
      <c r="BL19" s="19">
        <f t="shared" si="8"/>
        <v>0.46603416242600271</v>
      </c>
      <c r="BN19" t="s">
        <v>130</v>
      </c>
      <c r="BO19" t="s">
        <v>124</v>
      </c>
      <c r="BP19">
        <f t="shared" ref="BP19:BW19" si="34">+AQ62</f>
        <v>352.76991999999996</v>
      </c>
      <c r="BQ19">
        <f t="shared" si="34"/>
        <v>577.57900000000006</v>
      </c>
      <c r="BR19">
        <f t="shared" si="34"/>
        <v>289.17899999999997</v>
      </c>
      <c r="BS19">
        <f t="shared" si="34"/>
        <v>316.65800000000002</v>
      </c>
      <c r="BT19">
        <f t="shared" si="34"/>
        <v>301.54199999999997</v>
      </c>
      <c r="BU19">
        <f t="shared" si="34"/>
        <v>346.60219999999998</v>
      </c>
      <c r="BV19">
        <f t="shared" si="34"/>
        <v>345.40508</v>
      </c>
      <c r="BW19" s="11">
        <f t="shared" si="34"/>
        <v>345.82731999999999</v>
      </c>
      <c r="CE19" s="7"/>
      <c r="CF19" s="7"/>
      <c r="CG19" s="7"/>
      <c r="CH19" s="7"/>
      <c r="CI19" s="7"/>
    </row>
    <row r="20" spans="2:87">
      <c r="B20" s="8" t="s">
        <v>134</v>
      </c>
      <c r="AE20" t="s">
        <v>91</v>
      </c>
      <c r="AF20" s="4">
        <f t="shared" si="27"/>
        <v>4.9201316132005825E-2</v>
      </c>
      <c r="AG20" s="4">
        <f t="shared" si="27"/>
        <v>4.9201413124780206E-2</v>
      </c>
      <c r="AH20" s="4">
        <f t="shared" ref="AH20:AI20" si="35">+AH9/SUM(AH$5:AH$13)</f>
        <v>4.9200972987118043E-2</v>
      </c>
      <c r="AI20" s="4">
        <f t="shared" si="35"/>
        <v>4.9201230787867013E-2</v>
      </c>
      <c r="AP20" t="s">
        <v>32</v>
      </c>
      <c r="AQ20">
        <v>22.976489999999998</v>
      </c>
      <c r="AR20">
        <v>32.193199999999997</v>
      </c>
      <c r="AS20">
        <v>27.215199999999999</v>
      </c>
      <c r="AT20">
        <v>25.701000000000001</v>
      </c>
      <c r="AU20">
        <v>26.443999999999999</v>
      </c>
      <c r="AV20">
        <v>43.895000000000003</v>
      </c>
      <c r="BC20" t="s">
        <v>33</v>
      </c>
      <c r="BD20">
        <v>0.3599</v>
      </c>
      <c r="BE20">
        <v>0.4007</v>
      </c>
      <c r="BF20">
        <v>0.26039000000000001</v>
      </c>
      <c r="BG20">
        <v>3.1160000000000001</v>
      </c>
      <c r="BH20">
        <v>64.685249999999996</v>
      </c>
      <c r="BI20">
        <v>2.2959999999999998</v>
      </c>
      <c r="BJ20">
        <v>8.7082999999999995</v>
      </c>
      <c r="BL20" s="4">
        <f t="shared" si="8"/>
        <v>0</v>
      </c>
      <c r="BN20" t="s">
        <v>126</v>
      </c>
      <c r="BO20" t="s">
        <v>125</v>
      </c>
      <c r="BP20">
        <f t="shared" ref="BP20" si="36">+BP15-BP18</f>
        <v>38.220000000000027</v>
      </c>
      <c r="BQ20">
        <f t="shared" ref="BQ20:BS20" si="37">+BQ15-BQ18</f>
        <v>35.928679999999986</v>
      </c>
      <c r="BR20">
        <f t="shared" si="37"/>
        <v>46.225000000000136</v>
      </c>
      <c r="BS20">
        <f t="shared" si="37"/>
        <v>38.478000000000065</v>
      </c>
      <c r="BT20">
        <f>+BT15-BT18</f>
        <v>59.542999999999893</v>
      </c>
      <c r="BU20">
        <f>+BU15-BU18</f>
        <v>80.665000000000191</v>
      </c>
      <c r="BV20">
        <f>+BV15-BV18</f>
        <v>250.91250000000036</v>
      </c>
      <c r="BW20" s="11">
        <f>+BW15-BW18</f>
        <v>303.11593000000039</v>
      </c>
      <c r="CE20" s="7"/>
      <c r="CF20" s="7"/>
      <c r="CG20" s="7"/>
      <c r="CH20" s="7"/>
      <c r="CI20" s="7"/>
    </row>
    <row r="21" spans="2:87">
      <c r="B21" s="2" t="s">
        <v>133</v>
      </c>
      <c r="AE21" t="s">
        <v>92</v>
      </c>
      <c r="AF21" s="4">
        <f t="shared" si="27"/>
        <v>0.24568650964694036</v>
      </c>
      <c r="AG21" s="4">
        <f t="shared" si="27"/>
        <v>0.24568663118978468</v>
      </c>
      <c r="AH21" s="4">
        <f t="shared" ref="AH21:AI21" si="38">+AH10/SUM(AH$5:AH$13)</f>
        <v>0.24568668149540274</v>
      </c>
      <c r="AI21" s="4">
        <f t="shared" si="38"/>
        <v>0.24568628032411335</v>
      </c>
      <c r="AP21" t="s">
        <v>33</v>
      </c>
      <c r="AQ21">
        <v>0.3599</v>
      </c>
      <c r="AR21">
        <v>0.4007</v>
      </c>
      <c r="AT21">
        <v>3.1160000000000001</v>
      </c>
      <c r="AU21">
        <v>64.685249999999996</v>
      </c>
      <c r="AV21">
        <v>2.2959999999999998</v>
      </c>
      <c r="AW21">
        <v>8.7082999999999995</v>
      </c>
      <c r="BC21" t="s">
        <v>25</v>
      </c>
      <c r="BD21">
        <v>123.85194</v>
      </c>
      <c r="BE21">
        <v>34.872999999999998</v>
      </c>
      <c r="BF21">
        <v>48.393900000000002</v>
      </c>
      <c r="BG21">
        <v>137.52900000000002</v>
      </c>
      <c r="BH21">
        <v>145.5522</v>
      </c>
      <c r="BI21">
        <v>191.05599999999998</v>
      </c>
      <c r="BJ21">
        <v>251.95802</v>
      </c>
      <c r="BK21">
        <v>248.85566</v>
      </c>
      <c r="BL21" s="4">
        <f t="shared" si="8"/>
        <v>3.4488244007970299E-2</v>
      </c>
      <c r="BN21" t="s">
        <v>127</v>
      </c>
      <c r="BO21" t="s">
        <v>125</v>
      </c>
      <c r="BP21">
        <f t="shared" ref="BP21" si="39">+BP16</f>
        <v>1242.1029399999998</v>
      </c>
      <c r="BQ21">
        <f t="shared" ref="BQ21:BS21" si="40">+BQ16</f>
        <v>961.81903</v>
      </c>
      <c r="BR21">
        <f t="shared" si="40"/>
        <v>586.53277200000014</v>
      </c>
      <c r="BS21">
        <f t="shared" si="40"/>
        <v>604.92082499999992</v>
      </c>
      <c r="BT21">
        <f>+BT16</f>
        <v>588.39562000000001</v>
      </c>
      <c r="BU21">
        <f>+BU16</f>
        <v>784.335736</v>
      </c>
      <c r="BV21">
        <f>+BV16</f>
        <v>1523.2933999999998</v>
      </c>
      <c r="BW21" s="11">
        <f>+BW16</f>
        <v>1183.7803940000001</v>
      </c>
      <c r="CE21" s="7"/>
      <c r="CF21" s="7"/>
      <c r="CG21" s="7"/>
      <c r="CH21" s="7"/>
      <c r="CI21" s="7"/>
    </row>
    <row r="22" spans="2:87">
      <c r="AE22" t="s">
        <v>93</v>
      </c>
      <c r="AF22" s="4">
        <f t="shared" si="27"/>
        <v>2.0157005500953812E-2</v>
      </c>
      <c r="AG22" s="4">
        <f t="shared" si="27"/>
        <v>2.0157021798467272E-2</v>
      </c>
      <c r="AH22" s="4">
        <f t="shared" ref="AH22:AI22" si="41">+AH11/SUM(AH$5:AH$13)</f>
        <v>2.0157069619726183E-2</v>
      </c>
      <c r="AI22" s="4">
        <f t="shared" si="41"/>
        <v>2.0157085074394274E-2</v>
      </c>
      <c r="AP22" t="s">
        <v>25</v>
      </c>
      <c r="AQ22">
        <v>121.70193999999999</v>
      </c>
      <c r="AR22">
        <v>28.420999999999999</v>
      </c>
      <c r="AS22">
        <v>35.564900000000002</v>
      </c>
      <c r="AT22">
        <v>120.447</v>
      </c>
      <c r="AU22">
        <v>118.1412</v>
      </c>
      <c r="AV22">
        <v>166.36099999999999</v>
      </c>
      <c r="AW22">
        <v>211.05402000000001</v>
      </c>
      <c r="AX22">
        <v>227.55799999999999</v>
      </c>
      <c r="BC22" t="s">
        <v>39</v>
      </c>
      <c r="BJ22">
        <v>0.38700000000000001</v>
      </c>
      <c r="BK22">
        <v>45.771999999999998</v>
      </c>
      <c r="BL22" s="4">
        <f t="shared" si="8"/>
        <v>6.3434197346880382E-3</v>
      </c>
      <c r="BN22" t="s">
        <v>130</v>
      </c>
      <c r="BO22" t="s">
        <v>125</v>
      </c>
      <c r="BP22">
        <f t="shared" ref="BP22" si="42">+BP17-BP19</f>
        <v>350.30720600000006</v>
      </c>
      <c r="BQ22">
        <f t="shared" ref="BQ22:BS22" si="43">+BQ17-BQ19</f>
        <v>367.85609999999997</v>
      </c>
      <c r="BR22">
        <f t="shared" si="43"/>
        <v>412.53399999999999</v>
      </c>
      <c r="BS22">
        <f t="shared" si="43"/>
        <v>298.20693600000004</v>
      </c>
      <c r="BT22">
        <f>+BT17-BT19</f>
        <v>334.81780399999997</v>
      </c>
      <c r="BU22">
        <f t="shared" ref="BU22:BW22" si="44">+BU17-BU19</f>
        <v>225.56261999999998</v>
      </c>
      <c r="BV22">
        <f t="shared" si="44"/>
        <v>245.83376699999997</v>
      </c>
      <c r="BW22" s="11">
        <f t="shared" si="44"/>
        <v>224.76758099999995</v>
      </c>
      <c r="CI22" s="7"/>
    </row>
    <row r="23" spans="2:87">
      <c r="T23" t="s">
        <v>131</v>
      </c>
      <c r="AE23" t="s">
        <v>94</v>
      </c>
      <c r="AF23" s="4">
        <f t="shared" si="27"/>
        <v>2.9665248396444226E-2</v>
      </c>
      <c r="AG23" s="4">
        <f t="shared" si="27"/>
        <v>2.9665623543986993E-2</v>
      </c>
      <c r="AH23" s="4">
        <f t="shared" ref="AH23:AI23" si="45">+AH12/SUM(AH$5:AH$13)</f>
        <v>2.9664658443458506E-2</v>
      </c>
      <c r="AI23" s="4">
        <f t="shared" si="45"/>
        <v>2.966496551106277E-2</v>
      </c>
      <c r="AO23" t="s">
        <v>34</v>
      </c>
      <c r="AP23" t="s">
        <v>25</v>
      </c>
      <c r="AQ23">
        <v>2.15</v>
      </c>
      <c r="AR23">
        <v>4.3899999999999997</v>
      </c>
      <c r="AS23">
        <v>10.423</v>
      </c>
      <c r="AT23">
        <v>13.1</v>
      </c>
      <c r="AU23">
        <v>19.420999999999999</v>
      </c>
      <c r="AV23">
        <v>14.233000000000001</v>
      </c>
      <c r="AW23">
        <v>31.747</v>
      </c>
      <c r="AX23">
        <v>16.111999999999998</v>
      </c>
      <c r="BB23" t="s">
        <v>48</v>
      </c>
      <c r="BC23" t="s">
        <v>28</v>
      </c>
      <c r="BD23">
        <v>2.6766760000000001</v>
      </c>
      <c r="BE23">
        <v>0.86599999999999999</v>
      </c>
      <c r="BF23">
        <v>1.3129999999999999</v>
      </c>
      <c r="BG23">
        <v>0.48399999999999999</v>
      </c>
      <c r="BH23">
        <v>4.7300000000000002E-2</v>
      </c>
      <c r="BI23">
        <v>1.736</v>
      </c>
      <c r="BJ23">
        <v>14.231999999999999</v>
      </c>
      <c r="BK23">
        <v>5.0430000000000001</v>
      </c>
      <c r="BL23" s="4">
        <f>+BK23/SUM($BK$23:$BK$31)</f>
        <v>2.7242574349894523E-3</v>
      </c>
      <c r="BN23" t="s">
        <v>126</v>
      </c>
      <c r="BO23" t="s">
        <v>112</v>
      </c>
      <c r="BP23">
        <f t="shared" ref="BP23:BS23" si="46">+BD12</f>
        <v>724.52850000000001</v>
      </c>
      <c r="BQ23">
        <f t="shared" si="46"/>
        <v>635.9114800000001</v>
      </c>
      <c r="BR23">
        <f t="shared" si="46"/>
        <v>282.88194999999996</v>
      </c>
      <c r="BS23">
        <f t="shared" si="46"/>
        <v>243.02229999999997</v>
      </c>
      <c r="BT23">
        <f>+BH12</f>
        <v>94.581199999999995</v>
      </c>
      <c r="BU23">
        <f>+BI12</f>
        <v>171.80160000000001</v>
      </c>
      <c r="BV23">
        <f>+BJ12</f>
        <v>1085.2888999999998</v>
      </c>
      <c r="BW23" s="11">
        <f>+BK12</f>
        <v>1194.5787</v>
      </c>
      <c r="BX23" t="s">
        <v>109</v>
      </c>
      <c r="CI23" s="7"/>
    </row>
    <row r="24" spans="2:87">
      <c r="T24" t="s">
        <v>121</v>
      </c>
      <c r="U24" t="s">
        <v>110</v>
      </c>
      <c r="V24" s="7" t="s">
        <v>113</v>
      </c>
      <c r="W24" s="7">
        <v>95.08</v>
      </c>
      <c r="X24" s="7">
        <v>113.66</v>
      </c>
      <c r="Y24" s="7">
        <v>136.46</v>
      </c>
      <c r="Z24" s="7">
        <v>184</v>
      </c>
      <c r="AA24" s="7">
        <v>240</v>
      </c>
      <c r="AB24" s="7">
        <v>300</v>
      </c>
      <c r="AC24" s="7"/>
      <c r="AE24" t="s">
        <v>95</v>
      </c>
      <c r="AF24" s="4">
        <f t="shared" si="27"/>
        <v>3.517580433845589E-3</v>
      </c>
      <c r="AG24" s="4">
        <f t="shared" si="27"/>
        <v>3.5176381750768059E-3</v>
      </c>
      <c r="AH24" s="4">
        <f t="shared" ref="AH24:AI24" si="47">+AH13/SUM(AH$5:AH$13)</f>
        <v>3.5178599041286534E-3</v>
      </c>
      <c r="AI24" s="4">
        <f t="shared" si="47"/>
        <v>3.5179788530101874E-3</v>
      </c>
      <c r="AO24" t="s">
        <v>35</v>
      </c>
      <c r="AP24" t="s">
        <v>25</v>
      </c>
      <c r="AW24">
        <v>1.7909999999999999</v>
      </c>
      <c r="AX24">
        <v>0.39400000000000002</v>
      </c>
      <c r="BC24" t="s">
        <v>31</v>
      </c>
      <c r="BD24">
        <v>66.402747000000005</v>
      </c>
      <c r="BE24">
        <v>100.285</v>
      </c>
      <c r="BF24">
        <v>83.054000000000002</v>
      </c>
      <c r="BG24">
        <v>69.557000000000002</v>
      </c>
      <c r="BH24">
        <v>78.864000000000004</v>
      </c>
      <c r="BI24">
        <v>102.85285999999999</v>
      </c>
      <c r="BJ24">
        <v>77.893185000000003</v>
      </c>
      <c r="BK24">
        <v>98.979776999999999</v>
      </c>
      <c r="BL24" s="4">
        <f t="shared" ref="BL24:BL31" si="48">+BK24/SUM($BK$23:$BK$31)</f>
        <v>5.3469441484403725E-2</v>
      </c>
      <c r="BN24" t="s">
        <v>126</v>
      </c>
      <c r="BO24" s="6" t="s">
        <v>152</v>
      </c>
      <c r="BP24">
        <f t="shared" ref="BP24:BS24" si="49">+AR145+AR141</f>
        <v>612.84450000000004</v>
      </c>
      <c r="BQ24">
        <f t="shared" si="49"/>
        <v>543.3655</v>
      </c>
      <c r="BR24">
        <f t="shared" si="49"/>
        <v>219.25049999999999</v>
      </c>
      <c r="BS24">
        <f t="shared" si="49"/>
        <v>73.700999999999993</v>
      </c>
      <c r="BT24">
        <f>+AV145+AV141</f>
        <v>2.2957999999999998</v>
      </c>
      <c r="BU24">
        <f t="shared" ref="BU24:BW24" si="50">+AW145+AW141</f>
        <v>41.768000000000001</v>
      </c>
      <c r="BV24" s="6">
        <f t="shared" si="50"/>
        <v>752.23800000000006</v>
      </c>
      <c r="BW24" s="6">
        <f t="shared" si="50"/>
        <v>867.17380000000003</v>
      </c>
      <c r="BX24" t="s">
        <v>244</v>
      </c>
      <c r="BY24" t="s">
        <v>122</v>
      </c>
      <c r="BZ24" t="s">
        <v>242</v>
      </c>
      <c r="CA24" s="4">
        <f>+BT24/BT12</f>
        <v>5.8601371496206625E-4</v>
      </c>
      <c r="CB24" s="4">
        <f t="shared" ref="CB24:CD24" si="51">+BU24/BU12</f>
        <v>8.6275428803732727E-3</v>
      </c>
      <c r="CC24" s="4">
        <f t="shared" si="51"/>
        <v>0.12604195169329829</v>
      </c>
      <c r="CD24" s="12">
        <f t="shared" si="51"/>
        <v>0.12017931041519746</v>
      </c>
      <c r="CE24" s="14">
        <f t="shared" ref="CE24:CE29" si="52">+AVERAGE(CA24:CC24)</f>
        <v>4.5085169429544547E-2</v>
      </c>
      <c r="CF24" s="14">
        <f t="shared" ref="CF24:CF29" si="53">+AVERAGE(CB24:CC24)</f>
        <v>6.7334747286835778E-2</v>
      </c>
      <c r="CG24" s="14">
        <f t="shared" ref="CG24:CG29" si="54">+AVERAGE(CB24:CD24)</f>
        <v>8.4949601662956342E-2</v>
      </c>
      <c r="CH24" s="10">
        <f t="shared" ref="CH24:CH34" si="55">+AVERAGE(CC24:CD24)</f>
        <v>0.12311063105424788</v>
      </c>
      <c r="CI24" s="7"/>
    </row>
    <row r="25" spans="2:87">
      <c r="T25" t="s">
        <v>121</v>
      </c>
      <c r="U25" t="s">
        <v>110</v>
      </c>
      <c r="V25" s="7" t="s">
        <v>114</v>
      </c>
      <c r="W25" s="7">
        <v>45.09</v>
      </c>
      <c r="X25" s="7">
        <v>53.9</v>
      </c>
      <c r="Y25" s="7">
        <v>64.709999999999994</v>
      </c>
      <c r="Z25" s="7">
        <v>79</v>
      </c>
      <c r="AA25" s="7">
        <v>89</v>
      </c>
      <c r="AB25" s="7">
        <v>100</v>
      </c>
      <c r="AC25" s="7"/>
      <c r="AO25" t="s">
        <v>36</v>
      </c>
      <c r="AP25" s="22" t="s">
        <v>27</v>
      </c>
      <c r="AW25">
        <v>3.3629000000000002</v>
      </c>
      <c r="AX25">
        <v>8.3850999999999996</v>
      </c>
      <c r="BC25" t="s">
        <v>23</v>
      </c>
      <c r="BD25">
        <v>703.07712600000002</v>
      </c>
      <c r="BE25">
        <v>945.43510000000003</v>
      </c>
      <c r="BF25">
        <v>701.71299999999997</v>
      </c>
      <c r="BG25">
        <v>614.86493600000006</v>
      </c>
      <c r="BH25">
        <v>636.35980399999994</v>
      </c>
      <c r="BI25">
        <v>572.16481999999996</v>
      </c>
      <c r="BJ25">
        <v>591.23884699999996</v>
      </c>
      <c r="BK25">
        <v>570.59490099999994</v>
      </c>
      <c r="BL25" s="4">
        <f t="shared" si="48"/>
        <v>0.30823862808176089</v>
      </c>
      <c r="BY25" t="s">
        <v>122</v>
      </c>
      <c r="BZ25" t="s">
        <v>243</v>
      </c>
      <c r="CA25" s="4">
        <f>+AV141/(SUM(AU14:AU16)+SUM(AU83:AU85))</f>
        <v>0</v>
      </c>
      <c r="CB25" s="4">
        <f>+AW141/(SUM(AV14:AV16)+SUM(AV83:AV85))</f>
        <v>0</v>
      </c>
      <c r="CC25" s="24">
        <f>+AX141/(SUM(AW14:AW16)+SUM(AW83:AW85))</f>
        <v>0.18915518388952898</v>
      </c>
      <c r="CD25" s="24">
        <f>+AY141/(SUM(AX14:AX16)+SUM(AX83:AX85))</f>
        <v>0.18816460866710163</v>
      </c>
      <c r="CE25" s="14">
        <f t="shared" si="52"/>
        <v>6.3051727963176332E-2</v>
      </c>
      <c r="CF25" s="14">
        <f t="shared" si="53"/>
        <v>9.4577591944764491E-2</v>
      </c>
      <c r="CG25" s="14">
        <f t="shared" si="54"/>
        <v>0.12577326418554355</v>
      </c>
      <c r="CH25" s="10">
        <f t="shared" si="55"/>
        <v>0.18865989627831531</v>
      </c>
      <c r="CI25" s="7"/>
    </row>
    <row r="26" spans="2:87">
      <c r="V26" t="s">
        <v>118</v>
      </c>
      <c r="W26">
        <v>36.57</v>
      </c>
      <c r="X26">
        <v>43.71</v>
      </c>
      <c r="Y26">
        <v>52.48</v>
      </c>
      <c r="Z26">
        <v>104</v>
      </c>
      <c r="AA26">
        <v>152</v>
      </c>
      <c r="AB26">
        <v>200</v>
      </c>
      <c r="AP26" s="17" t="s">
        <v>23</v>
      </c>
      <c r="AS26">
        <v>7.5259999999999998</v>
      </c>
      <c r="AT26">
        <v>0.34200000000000003</v>
      </c>
      <c r="AV26">
        <v>0.32500000000000001</v>
      </c>
      <c r="AW26">
        <v>8.9864999999999995</v>
      </c>
      <c r="AX26">
        <v>13.04593</v>
      </c>
      <c r="BC26" t="s">
        <v>37</v>
      </c>
      <c r="BF26">
        <v>1.6779999999999999</v>
      </c>
      <c r="BG26">
        <v>42.540999999999997</v>
      </c>
      <c r="BH26">
        <v>41.84</v>
      </c>
      <c r="BI26">
        <v>38.848999999999997</v>
      </c>
      <c r="BL26" s="4">
        <f t="shared" si="48"/>
        <v>0</v>
      </c>
      <c r="BY26" t="s">
        <v>122</v>
      </c>
      <c r="BZ26" t="s">
        <v>170</v>
      </c>
      <c r="CA26" s="4">
        <f>+AV145/(SUM(AU17:AU22)+SUM(AU86:AU93))</f>
        <v>9.4572576320682881E-4</v>
      </c>
      <c r="CB26" s="4">
        <f>+AW145/(SUM(AV17:AV22)+SUM(AV86:AV93))</f>
        <v>1.481695379067186E-2</v>
      </c>
      <c r="CC26" s="4">
        <f>+AX145/(SUM(AW17:AW22)+SUM(AW86:AW93))</f>
        <v>2.9197345057808792E-2</v>
      </c>
      <c r="CD26" s="4">
        <f>+AY145/(SUM(AX17:AX22)+SUM(AX86:AX93))</f>
        <v>1.9321588172616009E-2</v>
      </c>
      <c r="CE26" s="14">
        <f t="shared" si="52"/>
        <v>1.4986674870562494E-2</v>
      </c>
      <c r="CF26" s="14">
        <f t="shared" si="53"/>
        <v>2.2007149424240327E-2</v>
      </c>
      <c r="CG26" s="14">
        <f t="shared" si="54"/>
        <v>2.1111962340365553E-2</v>
      </c>
      <c r="CH26" s="10">
        <f t="shared" si="55"/>
        <v>2.4259466615212402E-2</v>
      </c>
      <c r="CI26" s="7"/>
    </row>
    <row r="27" spans="2:87">
      <c r="V27" t="s">
        <v>120</v>
      </c>
      <c r="W27">
        <v>36.57</v>
      </c>
      <c r="X27">
        <v>43.71</v>
      </c>
      <c r="Y27">
        <v>52.48</v>
      </c>
      <c r="Z27">
        <v>84</v>
      </c>
      <c r="AA27">
        <v>112</v>
      </c>
      <c r="AB27">
        <v>140</v>
      </c>
      <c r="AP27" t="s">
        <v>37</v>
      </c>
      <c r="AQ27">
        <v>0.63009999999999999</v>
      </c>
      <c r="AR27">
        <v>0.33350000000000002</v>
      </c>
      <c r="AS27">
        <v>0.14000000000000001</v>
      </c>
      <c r="AT27">
        <v>1.4630000000000001</v>
      </c>
      <c r="AX27">
        <v>1.5469999999999999</v>
      </c>
      <c r="BC27" s="18" t="s">
        <v>32</v>
      </c>
      <c r="BD27" s="18">
        <v>1006.198138</v>
      </c>
      <c r="BE27" s="18">
        <v>886.737572</v>
      </c>
      <c r="BF27" s="18">
        <v>915.3850000000001</v>
      </c>
      <c r="BG27" s="18">
        <v>691.03533700000003</v>
      </c>
      <c r="BH27" s="18">
        <v>809.75791800000002</v>
      </c>
      <c r="BI27" s="18">
        <v>1083.655636</v>
      </c>
      <c r="BJ27" s="18">
        <v>1190.020732</v>
      </c>
      <c r="BK27" s="18">
        <v>1138.7689949999999</v>
      </c>
      <c r="BL27" s="19">
        <f t="shared" si="48"/>
        <v>0.61516952238037204</v>
      </c>
      <c r="BY27" t="s">
        <v>247</v>
      </c>
      <c r="BZ27" t="s">
        <v>248</v>
      </c>
      <c r="CA27" s="4">
        <f>+BT24/(BH12+BH32)</f>
        <v>2.2164253744888066E-2</v>
      </c>
      <c r="CB27" s="4">
        <f t="shared" ref="CB27:CD27" si="56">+BU24/(BI12+BI32)</f>
        <v>0.21184007920165382</v>
      </c>
      <c r="CC27" s="24">
        <f t="shared" si="56"/>
        <v>0.69299273444601495</v>
      </c>
      <c r="CD27" s="24">
        <f t="shared" si="56"/>
        <v>0.69649386826728021</v>
      </c>
      <c r="CE27" s="14"/>
      <c r="CF27" s="14"/>
      <c r="CG27" s="14"/>
      <c r="CH27" s="10"/>
      <c r="CI27" s="7"/>
    </row>
    <row r="28" spans="2:87">
      <c r="AP28" t="s">
        <v>38</v>
      </c>
      <c r="AW28">
        <v>0.223</v>
      </c>
      <c r="BC28" t="s">
        <v>51</v>
      </c>
      <c r="BD28">
        <v>40.281000000000006</v>
      </c>
      <c r="BE28">
        <v>30.428999999999998</v>
      </c>
      <c r="BF28">
        <v>34.207999999999998</v>
      </c>
      <c r="BG28">
        <v>51.774000000000001</v>
      </c>
      <c r="BH28">
        <v>40.201309999999999</v>
      </c>
      <c r="BI28">
        <v>35.198</v>
      </c>
      <c r="BJ28">
        <v>14.888999999999999</v>
      </c>
      <c r="BK28">
        <v>23.307734</v>
      </c>
      <c r="BL28" s="4">
        <f t="shared" si="48"/>
        <v>1.2590971176334811E-2</v>
      </c>
      <c r="CA28" s="4"/>
      <c r="CB28" s="4"/>
      <c r="CC28" s="4"/>
      <c r="CD28" s="4"/>
      <c r="CE28" s="4"/>
      <c r="CF28" s="14"/>
      <c r="CG28" s="14"/>
      <c r="CH28" s="10"/>
      <c r="CI28" s="7"/>
    </row>
    <row r="29" spans="2:87">
      <c r="AP29" s="20" t="s">
        <v>29</v>
      </c>
      <c r="AQ29">
        <v>57.097999999999999</v>
      </c>
      <c r="AR29">
        <v>179.91900000000001</v>
      </c>
      <c r="AS29">
        <v>215.38</v>
      </c>
      <c r="AT29">
        <v>233.19200000000001</v>
      </c>
      <c r="AU29">
        <v>243.0916</v>
      </c>
      <c r="AV29">
        <v>262.88799999999998</v>
      </c>
      <c r="AW29">
        <v>314.798</v>
      </c>
      <c r="AX29">
        <v>360.637</v>
      </c>
      <c r="BC29" t="s">
        <v>29</v>
      </c>
      <c r="BD29">
        <v>38.786999999999999</v>
      </c>
      <c r="BE29">
        <v>26.259</v>
      </c>
      <c r="BF29">
        <v>16.574999999999999</v>
      </c>
      <c r="BG29">
        <v>11.372</v>
      </c>
      <c r="BH29">
        <v>19.544</v>
      </c>
      <c r="BI29">
        <v>6.4728000000000003</v>
      </c>
      <c r="BJ29">
        <v>9.5175979999999996</v>
      </c>
      <c r="BK29">
        <v>12.627234</v>
      </c>
      <c r="BL29" s="4">
        <f t="shared" si="48"/>
        <v>6.8213040071091816E-3</v>
      </c>
      <c r="BN29" t="s">
        <v>127</v>
      </c>
      <c r="BO29" t="s">
        <v>147</v>
      </c>
      <c r="BP29">
        <f t="shared" ref="BP29:BW29" si="57">+BD37</f>
        <v>4985.5601900000001</v>
      </c>
      <c r="BQ29">
        <f t="shared" si="57"/>
        <v>4306.0736300000008</v>
      </c>
      <c r="BR29">
        <f t="shared" si="57"/>
        <v>6183.0663999999997</v>
      </c>
      <c r="BS29">
        <f t="shared" si="57"/>
        <v>7991.7807200000007</v>
      </c>
      <c r="BT29">
        <f t="shared" si="57"/>
        <v>8195.0094799999988</v>
      </c>
      <c r="BU29">
        <f t="shared" si="57"/>
        <v>9994.2189699999999</v>
      </c>
      <c r="BV29">
        <f t="shared" si="57"/>
        <v>11319.002643999998</v>
      </c>
      <c r="BW29" s="11">
        <f t="shared" si="57"/>
        <v>14470.333137</v>
      </c>
      <c r="BY29" t="s">
        <v>122</v>
      </c>
      <c r="BZ29" t="s">
        <v>151</v>
      </c>
      <c r="CA29" s="4">
        <f>+BT29/BT13</f>
        <v>0.87713981381602468</v>
      </c>
      <c r="CB29" s="4">
        <f>+BU29/BU13</f>
        <v>0.87980894092556761</v>
      </c>
      <c r="CC29" s="4">
        <f>+BV29/BV13</f>
        <v>0.8599245625606442</v>
      </c>
      <c r="CD29" s="12">
        <f>+BW29/BW13</f>
        <v>0.88230438724997284</v>
      </c>
      <c r="CE29" s="14">
        <f t="shared" si="52"/>
        <v>0.8722911057674122</v>
      </c>
      <c r="CF29" s="14">
        <f t="shared" si="53"/>
        <v>0.8698667517431059</v>
      </c>
      <c r="CG29" s="14">
        <f t="shared" si="54"/>
        <v>0.87401263024539488</v>
      </c>
      <c r="CH29" s="10">
        <f t="shared" si="55"/>
        <v>0.87111447490530858</v>
      </c>
      <c r="CI29" s="7"/>
    </row>
    <row r="30" spans="2:87">
      <c r="AP30" t="s">
        <v>39</v>
      </c>
      <c r="AX30">
        <v>45.771999999999998</v>
      </c>
      <c r="BC30" t="s">
        <v>33</v>
      </c>
      <c r="BE30">
        <v>16.346</v>
      </c>
      <c r="BH30">
        <v>5.45E-2</v>
      </c>
      <c r="BK30">
        <v>0.45500000000000002</v>
      </c>
      <c r="BL30" s="4">
        <f t="shared" si="48"/>
        <v>2.457936016101925E-4</v>
      </c>
      <c r="BN30" t="s">
        <v>179</v>
      </c>
      <c r="BO30" t="s">
        <v>108</v>
      </c>
      <c r="BP30">
        <f>+BD19+BD39</f>
        <v>2573.3076999999998</v>
      </c>
      <c r="BQ30">
        <f t="shared" ref="BQ30:BV30" si="58">+BE19+BE39</f>
        <v>2301.5742</v>
      </c>
      <c r="BR30">
        <f t="shared" si="58"/>
        <v>2436.5839000000001</v>
      </c>
      <c r="BS30">
        <f t="shared" si="58"/>
        <v>2785.7490999999995</v>
      </c>
      <c r="BT30">
        <f t="shared" si="58"/>
        <v>2607.6954000000001</v>
      </c>
      <c r="BU30">
        <f t="shared" si="58"/>
        <v>3097.3262</v>
      </c>
      <c r="BV30">
        <f t="shared" si="58"/>
        <v>2716.1397999999999</v>
      </c>
      <c r="BW30">
        <f>+BK19+BK39</f>
        <v>3634.2539769999998</v>
      </c>
      <c r="BY30" t="s">
        <v>122</v>
      </c>
      <c r="BZ30" t="s">
        <v>190</v>
      </c>
      <c r="CA30" s="4">
        <f>+BT30/SUM(BT12:BT13)</f>
        <v>0.19665087591106872</v>
      </c>
      <c r="CB30" s="4">
        <f>+BU30/SUM(BU12:BU13)</f>
        <v>0.19118385691260123</v>
      </c>
      <c r="CC30" s="4">
        <f>+BV30/SUM(BV12:BV13)</f>
        <v>0.14197627548694017</v>
      </c>
      <c r="CD30" s="12">
        <f>+BW30/SUM(BW12:BW13)</f>
        <v>0.15388765828935433</v>
      </c>
      <c r="CE30" s="14">
        <f t="shared" ref="CE30:CE34" si="59">+AVERAGE(CA30:CC30)</f>
        <v>0.17660366943687003</v>
      </c>
      <c r="CF30" s="14">
        <f t="shared" ref="CF30:CF34" si="60">+AVERAGE(CB30:CC30)</f>
        <v>0.1665800661997707</v>
      </c>
      <c r="CG30" s="14">
        <f t="shared" ref="CG30:CG34" si="61">+AVERAGE(CB30:CD30)</f>
        <v>0.16234926356296522</v>
      </c>
      <c r="CH30" s="10">
        <f t="shared" si="55"/>
        <v>0.14793196688814725</v>
      </c>
      <c r="CI30" s="7"/>
    </row>
    <row r="31" spans="2:87">
      <c r="AO31" t="s">
        <v>40</v>
      </c>
      <c r="AP31" t="s">
        <v>25</v>
      </c>
      <c r="AW31">
        <v>2.976</v>
      </c>
      <c r="BC31" t="s">
        <v>25</v>
      </c>
      <c r="BE31">
        <v>0.4</v>
      </c>
      <c r="BI31">
        <v>0.78300000000000003</v>
      </c>
      <c r="BJ31">
        <v>3.089</v>
      </c>
      <c r="BK31">
        <v>1.37</v>
      </c>
      <c r="BL31" s="4">
        <f t="shared" si="48"/>
        <v>7.4008183341970051E-4</v>
      </c>
      <c r="BN31" t="s">
        <v>126</v>
      </c>
      <c r="BO31" t="s">
        <v>182</v>
      </c>
      <c r="BP31">
        <f>+BP32+BP33</f>
        <v>1405.098</v>
      </c>
      <c r="BQ31">
        <f t="shared" ref="BQ31:BW31" si="62">+BQ32+BQ33</f>
        <v>1234.9190000000001</v>
      </c>
      <c r="BR31">
        <f t="shared" si="62"/>
        <v>1205.3800000000001</v>
      </c>
      <c r="BS31">
        <f t="shared" si="62"/>
        <v>1193.662</v>
      </c>
      <c r="BT31">
        <f t="shared" si="62"/>
        <v>1202.5516</v>
      </c>
      <c r="BU31">
        <f t="shared" si="62"/>
        <v>1438.8879999999999</v>
      </c>
      <c r="BV31">
        <f t="shared" si="62"/>
        <v>1747.758</v>
      </c>
      <c r="BW31">
        <f t="shared" si="62"/>
        <v>2063.337</v>
      </c>
      <c r="BY31" t="s">
        <v>122</v>
      </c>
      <c r="BZ31" t="s">
        <v>183</v>
      </c>
      <c r="CA31" s="4">
        <f>+BT31/BT12</f>
        <v>0.30695693464133494</v>
      </c>
      <c r="CB31" s="4">
        <f>+BU31/BU12</f>
        <v>0.29721480367876213</v>
      </c>
      <c r="CC31" s="4">
        <f>+BV31/BV12</f>
        <v>0.29284724968371134</v>
      </c>
      <c r="CD31" s="12">
        <f>+BW31/BW12</f>
        <v>0.28595238672358675</v>
      </c>
      <c r="CE31" s="14">
        <f t="shared" si="59"/>
        <v>0.29900632933460281</v>
      </c>
      <c r="CF31" s="14">
        <f t="shared" si="60"/>
        <v>0.29503102668123671</v>
      </c>
      <c r="CG31" s="14">
        <f t="shared" si="61"/>
        <v>0.29200481336202005</v>
      </c>
      <c r="CH31" s="10">
        <f t="shared" si="55"/>
        <v>0.28939981820364902</v>
      </c>
      <c r="CI31" s="7"/>
    </row>
    <row r="32" spans="2:87">
      <c r="AO32" t="s">
        <v>41</v>
      </c>
      <c r="AP32" t="s">
        <v>28</v>
      </c>
      <c r="AV32">
        <v>1.26</v>
      </c>
      <c r="BB32" t="s">
        <v>59</v>
      </c>
      <c r="BC32" t="s">
        <v>27</v>
      </c>
      <c r="BD32">
        <v>1</v>
      </c>
      <c r="BF32">
        <v>1.86233</v>
      </c>
      <c r="BG32">
        <v>2.0038999999999998</v>
      </c>
      <c r="BH32">
        <v>9</v>
      </c>
      <c r="BI32">
        <v>25.366</v>
      </c>
      <c r="BJ32">
        <v>0.20300000000000001</v>
      </c>
      <c r="BK32">
        <v>50.477199999999996</v>
      </c>
      <c r="BL32" s="4">
        <f>+BK32/SUM($BK$32:$BK$42)</f>
        <v>3.0777629370686084E-3</v>
      </c>
      <c r="BN32" t="s">
        <v>126</v>
      </c>
      <c r="BO32" t="s">
        <v>180</v>
      </c>
      <c r="BP32">
        <f t="shared" ref="BP32:BW32" si="63">+AQ41</f>
        <v>1348</v>
      </c>
      <c r="BQ32">
        <f t="shared" si="63"/>
        <v>1055</v>
      </c>
      <c r="BR32">
        <f t="shared" si="63"/>
        <v>990</v>
      </c>
      <c r="BS32">
        <f t="shared" si="63"/>
        <v>960.47</v>
      </c>
      <c r="BT32">
        <f t="shared" si="63"/>
        <v>959.46</v>
      </c>
      <c r="BU32">
        <f t="shared" si="63"/>
        <v>1176</v>
      </c>
      <c r="BV32">
        <f t="shared" si="63"/>
        <v>1432.96</v>
      </c>
      <c r="BW32">
        <f t="shared" si="63"/>
        <v>1702.7</v>
      </c>
      <c r="BY32" t="s">
        <v>122</v>
      </c>
      <c r="BZ32" t="s">
        <v>184</v>
      </c>
      <c r="CA32" s="4">
        <f>+BT32/(AU41+SUM(AQ118:AQ120))</f>
        <v>0.82395273345585074</v>
      </c>
      <c r="CB32" s="4">
        <f>+BU32/(AV41+SUM(AR118:AR120))</f>
        <v>0.865979381443299</v>
      </c>
      <c r="CC32" s="4">
        <f>+BV32/(AW41+SUM(AS118:AS120))</f>
        <v>0.8653349114712916</v>
      </c>
      <c r="CD32" s="12">
        <f>+BW32/(AX41+SUM(AT118:AT120))</f>
        <v>0.8462261009586951</v>
      </c>
      <c r="CE32" s="14">
        <f t="shared" si="59"/>
        <v>0.85175567545681385</v>
      </c>
      <c r="CF32" s="14">
        <f t="shared" si="60"/>
        <v>0.8656571464572953</v>
      </c>
      <c r="CG32" s="14">
        <f t="shared" si="61"/>
        <v>0.85918013129109527</v>
      </c>
      <c r="CH32" s="10">
        <f t="shared" si="55"/>
        <v>0.85578050621499335</v>
      </c>
      <c r="CI32" s="7"/>
    </row>
    <row r="33" spans="40:87">
      <c r="AO33" t="s">
        <v>42</v>
      </c>
      <c r="AP33" s="22" t="s">
        <v>27</v>
      </c>
      <c r="AS33">
        <v>0.63454999999999995</v>
      </c>
      <c r="AT33">
        <v>0.70130000000000003</v>
      </c>
      <c r="AV33">
        <v>0.11899999999999999</v>
      </c>
      <c r="BC33" t="s">
        <v>65</v>
      </c>
      <c r="BD33">
        <v>0.121</v>
      </c>
      <c r="BK33">
        <v>6.7000000000000004E-2</v>
      </c>
      <c r="BL33" s="4">
        <f t="shared" ref="BL33:BL42" si="64">+BK33/SUM($BK$32:$BK$42)</f>
        <v>4.0852130622062394E-6</v>
      </c>
      <c r="BN33" t="s">
        <v>126</v>
      </c>
      <c r="BO33" t="s">
        <v>181</v>
      </c>
      <c r="BP33">
        <f t="shared" ref="BP33:BW33" si="65">+AQ29</f>
        <v>57.097999999999999</v>
      </c>
      <c r="BQ33">
        <f t="shared" si="65"/>
        <v>179.91900000000001</v>
      </c>
      <c r="BR33">
        <f t="shared" si="65"/>
        <v>215.38</v>
      </c>
      <c r="BS33">
        <f t="shared" si="65"/>
        <v>233.19200000000001</v>
      </c>
      <c r="BT33">
        <f t="shared" si="65"/>
        <v>243.0916</v>
      </c>
      <c r="BU33">
        <f t="shared" si="65"/>
        <v>262.88799999999998</v>
      </c>
      <c r="BV33">
        <f t="shared" si="65"/>
        <v>314.798</v>
      </c>
      <c r="BW33">
        <f t="shared" si="65"/>
        <v>360.637</v>
      </c>
      <c r="BY33" t="s">
        <v>122</v>
      </c>
      <c r="BZ33" t="s">
        <v>185</v>
      </c>
      <c r="CA33" s="4">
        <f>+BT33/(SUM(AU25:AU30))</f>
        <v>1</v>
      </c>
      <c r="CB33" s="4">
        <f>+BQ33/(SUM(AR25:AR30))</f>
        <v>0.99814981761695409</v>
      </c>
      <c r="CC33" s="4">
        <f>+BR33/(SUM(AS25:AS30))</f>
        <v>0.96563040807725764</v>
      </c>
      <c r="CD33" s="12">
        <f>+BS33/(SUM(AT25:AT30))</f>
        <v>0.99231905088150063</v>
      </c>
      <c r="CE33" s="14">
        <f t="shared" si="59"/>
        <v>0.9879267418980705</v>
      </c>
      <c r="CF33" s="14">
        <f t="shared" si="60"/>
        <v>0.98189011284710581</v>
      </c>
      <c r="CG33" s="14">
        <f t="shared" si="61"/>
        <v>0.98536642552523734</v>
      </c>
      <c r="CH33" s="10">
        <f t="shared" si="55"/>
        <v>0.97897472947937914</v>
      </c>
      <c r="CI33" s="7"/>
    </row>
    <row r="34" spans="40:87">
      <c r="AP34" t="s">
        <v>32</v>
      </c>
      <c r="AX34">
        <v>0.25800000000000001</v>
      </c>
      <c r="BC34" t="s">
        <v>28</v>
      </c>
      <c r="BD34">
        <v>260.04080999999996</v>
      </c>
      <c r="BE34">
        <v>276.37546000000003</v>
      </c>
      <c r="BF34">
        <v>194.30871999999999</v>
      </c>
      <c r="BG34">
        <v>230.15338</v>
      </c>
      <c r="BH34">
        <v>278.17164000000008</v>
      </c>
      <c r="BI34">
        <v>347.847938</v>
      </c>
      <c r="BJ34">
        <v>281.82689999999997</v>
      </c>
      <c r="BK34">
        <v>317.17034999999998</v>
      </c>
      <c r="BL34" s="4">
        <f t="shared" si="64"/>
        <v>1.9338932190515291E-2</v>
      </c>
      <c r="BN34" t="s">
        <v>126</v>
      </c>
      <c r="BO34" t="s">
        <v>192</v>
      </c>
      <c r="BP34">
        <f>+AQ16</f>
        <v>887.375</v>
      </c>
      <c r="BQ34">
        <f t="shared" ref="BQ34:BW34" si="66">+AR16</f>
        <v>901.90800000000002</v>
      </c>
      <c r="BR34">
        <f t="shared" si="66"/>
        <v>1105.98</v>
      </c>
      <c r="BS34">
        <f t="shared" si="66"/>
        <v>1369.9749999999999</v>
      </c>
      <c r="BT34">
        <f t="shared" si="66"/>
        <v>1173.383</v>
      </c>
      <c r="BU34">
        <f t="shared" si="66"/>
        <v>1466.4214999999999</v>
      </c>
      <c r="BV34">
        <f t="shared" si="66"/>
        <v>968.16060000000004</v>
      </c>
      <c r="BW34">
        <f t="shared" si="66"/>
        <v>1299.1099999999999</v>
      </c>
      <c r="BY34" t="s">
        <v>122</v>
      </c>
      <c r="BZ34" t="s">
        <v>193</v>
      </c>
      <c r="CA34" s="4">
        <f>+BT34/(SUM(AU14:AU16)+SUM(AU83:AU85))</f>
        <v>0.47963045274844007</v>
      </c>
      <c r="CB34" s="4">
        <f>+BU34/(SUM(AV14:AV16)+SUM(AV83:AV85))</f>
        <v>0.50533049694445631</v>
      </c>
      <c r="CC34" s="5">
        <f>+BV34/(SUM(AW14:AW16)+SUM(AW83:AW85))</f>
        <v>0.28041802000948857</v>
      </c>
      <c r="CD34" s="5">
        <f>+BW34/(SUM(AX14:AX16)+SUM(AX83:AX85))</f>
        <v>0.30954744870204559</v>
      </c>
      <c r="CE34" s="14">
        <f t="shared" si="59"/>
        <v>0.421792989900795</v>
      </c>
      <c r="CF34" s="14">
        <f t="shared" si="60"/>
        <v>0.39287425847697244</v>
      </c>
      <c r="CG34" s="14">
        <f t="shared" si="61"/>
        <v>0.36509865521866347</v>
      </c>
      <c r="CH34" s="10">
        <f t="shared" si="55"/>
        <v>0.29498273435576705</v>
      </c>
      <c r="CI34" s="7"/>
    </row>
    <row r="35" spans="40:87">
      <c r="AP35" s="20" t="s">
        <v>29</v>
      </c>
      <c r="AW35">
        <v>0.22120000000000001</v>
      </c>
      <c r="BC35" t="s">
        <v>31</v>
      </c>
      <c r="BK35">
        <v>0.33400000000000002</v>
      </c>
      <c r="BL35" s="4">
        <f t="shared" si="64"/>
        <v>2.0365091981744537E-5</v>
      </c>
      <c r="CA35" s="4"/>
      <c r="CB35" s="4"/>
      <c r="CC35" s="4"/>
      <c r="CD35" s="4"/>
      <c r="CE35" s="7"/>
      <c r="CF35" s="7"/>
      <c r="CG35" s="7"/>
      <c r="CH35" s="2"/>
      <c r="CI35" s="7"/>
    </row>
    <row r="36" spans="40:87">
      <c r="AP36" t="s">
        <v>33</v>
      </c>
      <c r="AS36">
        <v>0.26039000000000001</v>
      </c>
      <c r="BC36" t="s">
        <v>23</v>
      </c>
      <c r="BD36">
        <v>1242.1029399999998</v>
      </c>
      <c r="BE36">
        <v>961.81903</v>
      </c>
      <c r="BF36">
        <v>586.53277200000014</v>
      </c>
      <c r="BG36">
        <v>604.92082499999992</v>
      </c>
      <c r="BH36">
        <v>588.39562000000001</v>
      </c>
      <c r="BI36">
        <v>784.335736</v>
      </c>
      <c r="BJ36">
        <v>1523.2933999999998</v>
      </c>
      <c r="BK36">
        <v>1183.7803940000001</v>
      </c>
      <c r="BL36" s="4">
        <f t="shared" si="64"/>
        <v>7.217903176645446E-2</v>
      </c>
      <c r="CA36" s="4"/>
      <c r="CB36" s="4"/>
      <c r="CC36" s="4"/>
      <c r="CD36" s="4"/>
      <c r="CE36" s="7"/>
      <c r="CF36" s="7"/>
      <c r="CG36" s="7"/>
      <c r="CH36" s="2"/>
      <c r="CI36" s="7"/>
    </row>
    <row r="37" spans="40:87">
      <c r="AO37" t="s">
        <v>43</v>
      </c>
      <c r="AP37" s="17" t="s">
        <v>23</v>
      </c>
      <c r="AS37">
        <v>2.6629999999999998</v>
      </c>
      <c r="AU37">
        <v>22.443000000000001</v>
      </c>
      <c r="AV37">
        <v>26.966999999999999</v>
      </c>
      <c r="AW37">
        <v>3.0110000000000001</v>
      </c>
      <c r="BC37" s="18" t="s">
        <v>37</v>
      </c>
      <c r="BD37" s="18">
        <v>4985.5601900000001</v>
      </c>
      <c r="BE37" s="18">
        <v>4306.0736300000008</v>
      </c>
      <c r="BF37" s="18">
        <v>6183.0663999999997</v>
      </c>
      <c r="BG37" s="18">
        <v>7991.7807200000007</v>
      </c>
      <c r="BH37" s="18">
        <v>8195.0094799999988</v>
      </c>
      <c r="BI37" s="18">
        <v>9994.2189699999999</v>
      </c>
      <c r="BJ37" s="18">
        <v>11319.002643999998</v>
      </c>
      <c r="BK37" s="18">
        <v>14470.333137</v>
      </c>
      <c r="BL37" s="19">
        <f t="shared" si="64"/>
        <v>0.88230438724997284</v>
      </c>
      <c r="BY37" t="s">
        <v>122</v>
      </c>
      <c r="CA37" s="4"/>
      <c r="CB37" s="4"/>
      <c r="CC37" s="4"/>
      <c r="CD37" s="4"/>
      <c r="CE37" s="7"/>
      <c r="CF37" s="7"/>
      <c r="CG37" s="7"/>
      <c r="CH37" s="2"/>
      <c r="CI37" s="7"/>
    </row>
    <row r="38" spans="40:87">
      <c r="AP38" t="s">
        <v>25</v>
      </c>
      <c r="AR38">
        <v>2.0619999999999998</v>
      </c>
      <c r="AS38">
        <v>2.4060000000000001</v>
      </c>
      <c r="AT38">
        <v>3.8020000000000005</v>
      </c>
      <c r="AU38">
        <v>7.99</v>
      </c>
      <c r="AV38">
        <v>10.462</v>
      </c>
      <c r="AW38">
        <v>2.7469999999999999</v>
      </c>
      <c r="AX38">
        <v>0.41900000000000004</v>
      </c>
      <c r="BC38" t="s">
        <v>32</v>
      </c>
      <c r="BD38">
        <v>188.06577999999999</v>
      </c>
      <c r="BE38">
        <v>80.022199999999998</v>
      </c>
      <c r="BF38">
        <v>7.5650000000000004</v>
      </c>
      <c r="BG38">
        <v>9.7089999999999996</v>
      </c>
      <c r="BH38">
        <v>11.118459999999999</v>
      </c>
      <c r="BI38">
        <v>12.803265</v>
      </c>
      <c r="BJ38">
        <v>1.724</v>
      </c>
      <c r="BK38">
        <v>17.339120000000001</v>
      </c>
      <c r="BL38" s="4">
        <f t="shared" si="64"/>
        <v>1.0572238733009172E-3</v>
      </c>
      <c r="BY38" t="s">
        <v>130</v>
      </c>
      <c r="BZ38" t="s">
        <v>153</v>
      </c>
      <c r="CA38" s="4">
        <f>+AU52/SUM(AU49:AU56)</f>
        <v>0.71539877655631567</v>
      </c>
      <c r="CB38" s="4">
        <f>+AV52/SUM(AV49:AV56)</f>
        <v>0.72984008733833727</v>
      </c>
      <c r="CC38" s="4">
        <f>+AW52/SUM(AW49:AW56)</f>
        <v>0.68120605873383211</v>
      </c>
      <c r="CD38" s="4">
        <f>+AX52/SUM(AX49:AX56)</f>
        <v>0.72748636954760293</v>
      </c>
      <c r="CE38" s="14">
        <f t="shared" ref="CE38:CE39" si="67">+AVERAGE(CA38:CC38)</f>
        <v>0.70881497420949502</v>
      </c>
      <c r="CF38" s="14">
        <f t="shared" ref="CF38:CF39" si="68">+AVERAGE(CB38:CC38)</f>
        <v>0.70552307303608464</v>
      </c>
      <c r="CG38" s="14">
        <f t="shared" ref="CG38:CG39" si="69">+AVERAGE(CB38:CD38)</f>
        <v>0.71284417187325744</v>
      </c>
      <c r="CH38" s="10">
        <f t="shared" ref="CH38:CH39" si="70">+AVERAGE(CC38:CD38)</f>
        <v>0.70434621414071752</v>
      </c>
      <c r="CI38" s="7"/>
    </row>
    <row r="39" spans="40:87">
      <c r="AO39" t="s">
        <v>11</v>
      </c>
      <c r="AP39" s="17" t="s">
        <v>23</v>
      </c>
      <c r="AQ39">
        <v>1155.2857599999998</v>
      </c>
      <c r="AR39">
        <v>1088.8240000000001</v>
      </c>
      <c r="AS39">
        <v>1092.5989999999999</v>
      </c>
      <c r="AT39">
        <v>1128.9669999999999</v>
      </c>
      <c r="AU39">
        <v>1134.4739999999999</v>
      </c>
      <c r="AV39">
        <v>1385.8624399999999</v>
      </c>
      <c r="AW39">
        <v>1577.9352400000002</v>
      </c>
      <c r="AX39">
        <v>1910.609809</v>
      </c>
      <c r="BC39" t="s">
        <v>29</v>
      </c>
      <c r="BD39">
        <v>280.8347</v>
      </c>
      <c r="BE39">
        <v>164.74719999999999</v>
      </c>
      <c r="BF39">
        <v>125.2239</v>
      </c>
      <c r="BG39">
        <v>222.1121</v>
      </c>
      <c r="BH39">
        <v>231.76079999999999</v>
      </c>
      <c r="BI39">
        <v>192.01669999999999</v>
      </c>
      <c r="BK39">
        <v>271.50697700000001</v>
      </c>
      <c r="BL39" s="4">
        <f t="shared" si="64"/>
        <v>1.6554684312246701E-2</v>
      </c>
      <c r="BY39" t="s">
        <v>130</v>
      </c>
      <c r="BZ39" t="s">
        <v>154</v>
      </c>
      <c r="CA39" s="4">
        <f>+AU68/SUM(AU64:AU69)</f>
        <v>0.59051744012753049</v>
      </c>
      <c r="CB39" s="4">
        <f>+AV68/SUM(AV64:AV69)</f>
        <v>0.7724814120078255</v>
      </c>
      <c r="CC39" s="4">
        <f>+AW68/SUM(AW64:AW69)</f>
        <v>0.8448112934438915</v>
      </c>
      <c r="CD39" s="4">
        <f>+AX68/SUM(AX64:AX69)</f>
        <v>0.79634581833593399</v>
      </c>
      <c r="CE39" s="14">
        <f t="shared" si="67"/>
        <v>0.73593671519308257</v>
      </c>
      <c r="CF39" s="14">
        <f t="shared" si="68"/>
        <v>0.8086463527258585</v>
      </c>
      <c r="CG39" s="14">
        <f t="shared" si="69"/>
        <v>0.80454617459588373</v>
      </c>
      <c r="CH39" s="10">
        <f t="shared" si="70"/>
        <v>0.8205785558899128</v>
      </c>
      <c r="CI39" s="7"/>
    </row>
    <row r="40" spans="40:87">
      <c r="AO40" t="s">
        <v>44</v>
      </c>
      <c r="AP40" s="17" t="s">
        <v>23</v>
      </c>
      <c r="AW40">
        <v>161.07599999999999</v>
      </c>
      <c r="AX40">
        <v>181.19</v>
      </c>
      <c r="BC40" t="s">
        <v>33</v>
      </c>
      <c r="BG40">
        <v>17.402609999999999</v>
      </c>
      <c r="BH40">
        <v>27.941600000000001</v>
      </c>
      <c r="BI40">
        <v>1.8520000000000001</v>
      </c>
      <c r="BJ40">
        <v>31.566010000000002</v>
      </c>
      <c r="BK40">
        <v>4.5039999999999997E-2</v>
      </c>
      <c r="BL40" s="4">
        <f t="shared" si="64"/>
        <v>2.7462387510711793E-6</v>
      </c>
      <c r="CE40" s="7"/>
      <c r="CF40" s="7"/>
      <c r="CG40" s="7"/>
      <c r="CH40" s="7"/>
      <c r="CI40" s="7"/>
    </row>
    <row r="41" spans="40:87">
      <c r="AO41" t="s">
        <v>45</v>
      </c>
      <c r="AP41" s="20" t="s">
        <v>29</v>
      </c>
      <c r="AQ41">
        <v>1348</v>
      </c>
      <c r="AR41">
        <v>1055</v>
      </c>
      <c r="AS41">
        <v>990</v>
      </c>
      <c r="AT41">
        <v>960.47</v>
      </c>
      <c r="AU41">
        <v>959.46</v>
      </c>
      <c r="AV41">
        <v>1176</v>
      </c>
      <c r="AW41">
        <v>1432.96</v>
      </c>
      <c r="AX41">
        <v>1702.7</v>
      </c>
      <c r="BC41" t="s">
        <v>25</v>
      </c>
      <c r="BD41">
        <v>1.0476000000000001</v>
      </c>
      <c r="BE41">
        <v>0.79161999999999999</v>
      </c>
      <c r="BF41">
        <v>1.1929000000000001</v>
      </c>
      <c r="BG41">
        <v>2.371</v>
      </c>
      <c r="BH41">
        <v>1.4795</v>
      </c>
      <c r="BI41">
        <v>0.88700000000000001</v>
      </c>
      <c r="BJ41">
        <v>4.4919799999999999</v>
      </c>
      <c r="BK41">
        <v>0.59799999999999998</v>
      </c>
      <c r="BL41" s="4">
        <f t="shared" si="64"/>
        <v>3.6462050913422849E-5</v>
      </c>
      <c r="CE41" s="7"/>
      <c r="CF41" s="7"/>
      <c r="CG41" s="7"/>
      <c r="CH41" s="7"/>
      <c r="CI41" s="7"/>
    </row>
    <row r="42" spans="40:87">
      <c r="AO42" t="s">
        <v>46</v>
      </c>
      <c r="AP42" s="17" t="s">
        <v>23</v>
      </c>
      <c r="AV42">
        <v>8.2889999999999997</v>
      </c>
      <c r="BC42" t="s">
        <v>39</v>
      </c>
      <c r="BI42">
        <v>0.20569999999999999</v>
      </c>
      <c r="BJ42">
        <v>0.67766000000000004</v>
      </c>
      <c r="BK42">
        <v>88.962159999999997</v>
      </c>
      <c r="BL42" s="4">
        <f t="shared" si="64"/>
        <v>5.4243190757325577E-3</v>
      </c>
    </row>
    <row r="43" spans="40:87">
      <c r="AP43" t="s">
        <v>37</v>
      </c>
      <c r="AT43">
        <v>0.13</v>
      </c>
      <c r="AU43">
        <v>0.115</v>
      </c>
      <c r="AW43">
        <v>41.738</v>
      </c>
      <c r="AX43">
        <v>47.14</v>
      </c>
      <c r="BB43" t="s">
        <v>73</v>
      </c>
      <c r="BD43">
        <v>13195.459397000001</v>
      </c>
      <c r="BE43">
        <v>11780.815772</v>
      </c>
      <c r="BF43">
        <v>12688.089762000001</v>
      </c>
      <c r="BG43">
        <v>14724.818108000001</v>
      </c>
      <c r="BH43">
        <v>14887.201682000001</v>
      </c>
      <c r="BI43">
        <v>18042.484764999994</v>
      </c>
      <c r="BJ43">
        <v>21031.821715999999</v>
      </c>
      <c r="BK43">
        <v>25467.426318000002</v>
      </c>
    </row>
    <row r="44" spans="40:87">
      <c r="AP44" s="20" t="s">
        <v>29</v>
      </c>
      <c r="AX44">
        <v>0.3</v>
      </c>
    </row>
    <row r="45" spans="40:87">
      <c r="AP45" t="s">
        <v>25</v>
      </c>
      <c r="AT45">
        <v>0.18</v>
      </c>
      <c r="AW45">
        <v>1.643</v>
      </c>
      <c r="AX45">
        <v>3.42266</v>
      </c>
    </row>
    <row r="46" spans="40:87">
      <c r="AP46" t="s">
        <v>39</v>
      </c>
      <c r="AW46">
        <v>0.38700000000000001</v>
      </c>
    </row>
    <row r="47" spans="40:87">
      <c r="AO47" t="s">
        <v>47</v>
      </c>
      <c r="AP47" s="22" t="s">
        <v>27</v>
      </c>
      <c r="AT47">
        <v>5.9</v>
      </c>
    </row>
    <row r="48" spans="40:87">
      <c r="AN48" t="s">
        <v>48</v>
      </c>
      <c r="AO48" t="s">
        <v>49</v>
      </c>
      <c r="AP48" s="17" t="s">
        <v>23</v>
      </c>
      <c r="AS48">
        <v>0.5</v>
      </c>
    </row>
    <row r="49" spans="41:50">
      <c r="AO49" t="s">
        <v>50</v>
      </c>
      <c r="AP49" t="s">
        <v>28</v>
      </c>
      <c r="AV49">
        <v>1.736</v>
      </c>
      <c r="AW49">
        <v>13.167</v>
      </c>
    </row>
    <row r="50" spans="41:50">
      <c r="AP50" t="s">
        <v>31</v>
      </c>
      <c r="AQ50">
        <v>37.412000000000006</v>
      </c>
      <c r="AR50">
        <v>30.184000000000001</v>
      </c>
      <c r="AS50">
        <v>30.7</v>
      </c>
      <c r="AT50">
        <v>24.567</v>
      </c>
      <c r="AU50">
        <v>11.314</v>
      </c>
      <c r="AV50">
        <v>25.722860000000001</v>
      </c>
      <c r="AW50">
        <v>24.962185000000002</v>
      </c>
      <c r="AX50">
        <v>17.296776999999999</v>
      </c>
    </row>
    <row r="51" spans="41:50">
      <c r="AP51" s="17" t="s">
        <v>23</v>
      </c>
      <c r="AQ51">
        <v>89.382000000000005</v>
      </c>
      <c r="AR51">
        <v>112.063</v>
      </c>
      <c r="AS51">
        <v>64.849000000000004</v>
      </c>
      <c r="AT51">
        <v>67.424000000000007</v>
      </c>
      <c r="AU51">
        <v>60.697000000000003</v>
      </c>
      <c r="AV51">
        <v>74.173720000000003</v>
      </c>
      <c r="AW51">
        <v>85.384485999999995</v>
      </c>
      <c r="AX51">
        <v>74.304420000000007</v>
      </c>
    </row>
    <row r="52" spans="41:50">
      <c r="AP52" t="s">
        <v>32</v>
      </c>
      <c r="AQ52">
        <v>324.00099999999998</v>
      </c>
      <c r="AR52">
        <v>294.80400000000003</v>
      </c>
      <c r="AS52">
        <v>346.78399999999999</v>
      </c>
      <c r="AT52">
        <v>325.22199999999998</v>
      </c>
      <c r="AU52">
        <v>331.1943</v>
      </c>
      <c r="AV52">
        <v>389.25100000000003</v>
      </c>
      <c r="AW52">
        <v>322.68</v>
      </c>
      <c r="AX52">
        <v>344.12032099999999</v>
      </c>
    </row>
    <row r="53" spans="41:50">
      <c r="AP53" t="s">
        <v>51</v>
      </c>
      <c r="AQ53">
        <v>40.281000000000006</v>
      </c>
      <c r="AR53">
        <v>30.428999999999998</v>
      </c>
      <c r="AS53">
        <v>34.207999999999998</v>
      </c>
      <c r="AT53">
        <v>51.774000000000001</v>
      </c>
      <c r="AU53">
        <v>40.201309999999999</v>
      </c>
      <c r="AV53">
        <v>35.198</v>
      </c>
      <c r="AW53">
        <v>14.888999999999999</v>
      </c>
      <c r="AX53">
        <v>23.307734</v>
      </c>
    </row>
    <row r="54" spans="41:50">
      <c r="AP54" t="s">
        <v>29</v>
      </c>
      <c r="AQ54">
        <v>38.786999999999999</v>
      </c>
      <c r="AR54">
        <v>26.259</v>
      </c>
      <c r="AS54">
        <v>16.574999999999999</v>
      </c>
      <c r="AT54">
        <v>11.372</v>
      </c>
      <c r="AU54">
        <v>19.544</v>
      </c>
      <c r="AV54">
        <v>6.4728000000000003</v>
      </c>
      <c r="AW54">
        <v>9.5175979999999996</v>
      </c>
      <c r="AX54">
        <v>12.627234</v>
      </c>
    </row>
    <row r="55" spans="41:50">
      <c r="AP55" t="s">
        <v>33</v>
      </c>
      <c r="AR55">
        <v>16.346</v>
      </c>
    </row>
    <row r="56" spans="41:50">
      <c r="AP56" t="s">
        <v>25</v>
      </c>
      <c r="AV56">
        <v>0.78300000000000003</v>
      </c>
      <c r="AW56">
        <v>3.089</v>
      </c>
      <c r="AX56">
        <v>1.37</v>
      </c>
    </row>
    <row r="57" spans="41:50">
      <c r="AO57" t="s">
        <v>52</v>
      </c>
      <c r="AP57" t="s">
        <v>28</v>
      </c>
      <c r="AU57">
        <v>4.7300000000000002E-2</v>
      </c>
    </row>
    <row r="58" spans="41:50">
      <c r="AP58" s="17" t="s">
        <v>23</v>
      </c>
      <c r="AU58">
        <v>8.9399999999999993E-2</v>
      </c>
      <c r="AV58">
        <v>7.4899999999999994E-2</v>
      </c>
      <c r="AW58">
        <v>1.7000000000000001E-2</v>
      </c>
    </row>
    <row r="59" spans="41:50">
      <c r="AP59" t="s">
        <v>33</v>
      </c>
      <c r="AU59">
        <v>5.45E-2</v>
      </c>
    </row>
    <row r="60" spans="41:50">
      <c r="AO60" t="s">
        <v>53</v>
      </c>
      <c r="AP60" s="17" t="s">
        <v>23</v>
      </c>
      <c r="AQ60">
        <v>8.0879999999999992</v>
      </c>
      <c r="AR60">
        <v>0.434</v>
      </c>
      <c r="AT60">
        <v>0.318</v>
      </c>
      <c r="AU60">
        <v>0.17399999999999999</v>
      </c>
      <c r="AV60">
        <v>9.3450000000000006</v>
      </c>
    </row>
    <row r="61" spans="41:50">
      <c r="AO61" t="s">
        <v>42</v>
      </c>
      <c r="AP61" t="s">
        <v>32</v>
      </c>
      <c r="AT61">
        <v>0.22500000000000001</v>
      </c>
    </row>
    <row r="62" spans="41:50">
      <c r="AO62" t="s">
        <v>11</v>
      </c>
      <c r="AP62" s="17" t="s">
        <v>23</v>
      </c>
      <c r="AQ62">
        <v>352.76991999999996</v>
      </c>
      <c r="AR62">
        <v>577.57900000000006</v>
      </c>
      <c r="AS62">
        <v>289.17899999999997</v>
      </c>
      <c r="AT62">
        <v>316.65800000000002</v>
      </c>
      <c r="AU62">
        <v>301.54199999999997</v>
      </c>
      <c r="AV62">
        <v>346.60219999999998</v>
      </c>
      <c r="AW62">
        <v>345.40508</v>
      </c>
      <c r="AX62">
        <v>345.82731999999999</v>
      </c>
    </row>
    <row r="63" spans="41:50">
      <c r="AO63" t="s">
        <v>54</v>
      </c>
      <c r="AP63" s="17" t="s">
        <v>23</v>
      </c>
      <c r="AQ63">
        <v>14.058</v>
      </c>
      <c r="AR63">
        <v>13.700999999999999</v>
      </c>
      <c r="AS63">
        <v>51.716999999999999</v>
      </c>
      <c r="AT63">
        <v>22.582999999999998</v>
      </c>
      <c r="AU63">
        <v>51.16</v>
      </c>
      <c r="AV63">
        <v>53.110000000000007</v>
      </c>
      <c r="AW63">
        <v>55.100999999999999</v>
      </c>
      <c r="AX63">
        <v>33.969000000000001</v>
      </c>
    </row>
    <row r="64" spans="41:50">
      <c r="AO64" t="s">
        <v>55</v>
      </c>
      <c r="AP64" t="s">
        <v>28</v>
      </c>
      <c r="AQ64">
        <v>2.6766760000000001</v>
      </c>
      <c r="AR64">
        <v>0.86599999999999999</v>
      </c>
      <c r="AS64">
        <v>1.3129999999999999</v>
      </c>
      <c r="AT64">
        <v>0.48399999999999999</v>
      </c>
      <c r="AW64">
        <v>1.0649999999999999</v>
      </c>
      <c r="AX64">
        <v>5.0430000000000001</v>
      </c>
    </row>
    <row r="65" spans="40:50">
      <c r="AP65" t="s">
        <v>31</v>
      </c>
      <c r="AQ65">
        <v>28.990746999999999</v>
      </c>
      <c r="AR65">
        <v>70.100999999999999</v>
      </c>
      <c r="AS65">
        <v>52.353999999999999</v>
      </c>
      <c r="AT65">
        <v>44.99</v>
      </c>
      <c r="AU65">
        <v>67.55</v>
      </c>
      <c r="AV65">
        <v>77.13</v>
      </c>
      <c r="AW65">
        <v>52.930999999999997</v>
      </c>
      <c r="AX65">
        <v>81.683000000000007</v>
      </c>
    </row>
    <row r="66" spans="40:50">
      <c r="AP66" s="17" t="s">
        <v>23</v>
      </c>
      <c r="AQ66">
        <v>238.77920599999999</v>
      </c>
      <c r="AR66">
        <v>241.40309999999999</v>
      </c>
      <c r="AS66">
        <v>295.4679999999999</v>
      </c>
      <c r="AT66">
        <v>207.88193599999997</v>
      </c>
      <c r="AU66">
        <v>222.40840399999996</v>
      </c>
      <c r="AV66">
        <v>88.52600000000001</v>
      </c>
      <c r="AW66">
        <v>105.331281</v>
      </c>
      <c r="AX66">
        <v>116.49416099999999</v>
      </c>
    </row>
    <row r="67" spans="40:50">
      <c r="AP67" t="s">
        <v>37</v>
      </c>
      <c r="AS67">
        <v>1.6779999999999999</v>
      </c>
      <c r="AT67">
        <v>42.540999999999997</v>
      </c>
      <c r="AU67">
        <v>41.84</v>
      </c>
      <c r="AV67">
        <v>38.848999999999997</v>
      </c>
    </row>
    <row r="68" spans="40:50">
      <c r="AP68" t="s">
        <v>32</v>
      </c>
      <c r="AQ68">
        <v>682.197138</v>
      </c>
      <c r="AR68">
        <v>591.93357200000003</v>
      </c>
      <c r="AS68">
        <v>568.19100000000003</v>
      </c>
      <c r="AT68">
        <v>364.84133700000001</v>
      </c>
      <c r="AU68">
        <v>478.48861799999997</v>
      </c>
      <c r="AV68">
        <v>694.34463600000004</v>
      </c>
      <c r="AW68">
        <v>867.340732</v>
      </c>
      <c r="AX68">
        <v>794.64867400000003</v>
      </c>
    </row>
    <row r="69" spans="40:50">
      <c r="AP69" t="s">
        <v>25</v>
      </c>
      <c r="AR69">
        <v>0.4</v>
      </c>
    </row>
    <row r="70" spans="40:50">
      <c r="AO70" t="s">
        <v>56</v>
      </c>
      <c r="AP70" s="17" t="s">
        <v>23</v>
      </c>
      <c r="AR70">
        <v>0.255</v>
      </c>
      <c r="AV70">
        <v>0.33300000000000002</v>
      </c>
    </row>
    <row r="71" spans="40:50">
      <c r="AP71" t="s">
        <v>32</v>
      </c>
      <c r="AS71">
        <v>0.41</v>
      </c>
      <c r="AT71">
        <v>0.747</v>
      </c>
    </row>
    <row r="72" spans="40:50">
      <c r="AP72" t="s">
        <v>33</v>
      </c>
      <c r="AX72">
        <v>0.45500000000000002</v>
      </c>
    </row>
    <row r="73" spans="40:50">
      <c r="AO73" t="s">
        <v>57</v>
      </c>
      <c r="AP73" t="s">
        <v>32</v>
      </c>
      <c r="AU73">
        <v>7.4999999999999997E-2</v>
      </c>
      <c r="AV73">
        <v>0.06</v>
      </c>
    </row>
    <row r="74" spans="40:50">
      <c r="AO74" t="s">
        <v>58</v>
      </c>
      <c r="AP74" s="17" t="s">
        <v>23</v>
      </c>
      <c r="AU74">
        <v>0.28899999999999998</v>
      </c>
    </row>
    <row r="75" spans="40:50">
      <c r="AN75" t="s">
        <v>59</v>
      </c>
      <c r="AO75" t="s">
        <v>60</v>
      </c>
      <c r="AP75" s="6" t="s">
        <v>37</v>
      </c>
      <c r="AR75">
        <v>0.154</v>
      </c>
      <c r="AT75">
        <v>8.5939999999999994</v>
      </c>
      <c r="AU75">
        <v>33.549999999999997</v>
      </c>
      <c r="AV75">
        <v>39.6</v>
      </c>
      <c r="AW75">
        <v>47.39</v>
      </c>
      <c r="AX75">
        <v>56</v>
      </c>
    </row>
    <row r="76" spans="40:50">
      <c r="AO76" t="s">
        <v>61</v>
      </c>
      <c r="AP76" s="6" t="s">
        <v>37</v>
      </c>
      <c r="AS76">
        <v>69</v>
      </c>
      <c r="AT76">
        <v>243.83</v>
      </c>
      <c r="AU76">
        <v>243.83</v>
      </c>
      <c r="AV76">
        <v>370.25799000000001</v>
      </c>
      <c r="AW76">
        <v>448.39699999999999</v>
      </c>
      <c r="AX76">
        <v>1037.6750000000002</v>
      </c>
    </row>
    <row r="77" spans="40:50">
      <c r="AO77" t="s">
        <v>62</v>
      </c>
      <c r="AP77" s="6" t="s">
        <v>37</v>
      </c>
      <c r="AS77">
        <v>63.7</v>
      </c>
      <c r="AT77">
        <v>77.085999999999999</v>
      </c>
      <c r="AU77">
        <v>77.08</v>
      </c>
      <c r="AV77">
        <v>155</v>
      </c>
      <c r="AW77">
        <v>99.334800000000001</v>
      </c>
      <c r="AX77">
        <v>123.6696</v>
      </c>
    </row>
    <row r="78" spans="40:50">
      <c r="AO78" t="s">
        <v>63</v>
      </c>
      <c r="AP78" t="s">
        <v>28</v>
      </c>
      <c r="AQ78">
        <v>18.946000000000002</v>
      </c>
      <c r="AR78">
        <v>8.6029999999999998</v>
      </c>
      <c r="AS78">
        <v>6.1680000000000001</v>
      </c>
      <c r="AT78">
        <v>6.9909999999999997</v>
      </c>
      <c r="AU78">
        <v>7.9684999999999997</v>
      </c>
      <c r="AV78">
        <v>19.641999999999999</v>
      </c>
      <c r="AW78">
        <v>81.038509999999988</v>
      </c>
      <c r="AX78">
        <v>48.365450000000003</v>
      </c>
    </row>
    <row r="79" spans="40:50">
      <c r="AP79" s="17" t="s">
        <v>23</v>
      </c>
      <c r="AQ79">
        <v>7.1999999999999995E-2</v>
      </c>
      <c r="AR79">
        <v>0.41699999999999998</v>
      </c>
      <c r="AS79">
        <v>0.84</v>
      </c>
      <c r="AT79">
        <v>1.671</v>
      </c>
      <c r="AU79">
        <v>1.1245000000000001</v>
      </c>
      <c r="AV79">
        <v>0.51400000000000001</v>
      </c>
      <c r="AW79">
        <v>1.90985</v>
      </c>
      <c r="AX79">
        <v>0.26745000000000002</v>
      </c>
    </row>
    <row r="80" spans="40:50">
      <c r="AP80" s="6" t="s">
        <v>37</v>
      </c>
      <c r="AQ80">
        <v>369.53899999999999</v>
      </c>
      <c r="AR80">
        <v>366.005</v>
      </c>
      <c r="AS80">
        <v>366.779</v>
      </c>
      <c r="AT80">
        <v>380.32499999999999</v>
      </c>
      <c r="AU80">
        <v>377.86689999999999</v>
      </c>
      <c r="AV80">
        <v>437.73599999999999</v>
      </c>
      <c r="AW80">
        <v>436.06853999999998</v>
      </c>
      <c r="AX80">
        <v>586.63412000000005</v>
      </c>
    </row>
    <row r="81" spans="41:50">
      <c r="AO81" t="s">
        <v>64</v>
      </c>
      <c r="AP81" s="17" t="s">
        <v>23</v>
      </c>
      <c r="AQ81">
        <v>2.8690000000000002</v>
      </c>
      <c r="AR81">
        <v>9.8769999999999989</v>
      </c>
      <c r="AS81">
        <v>17.564999999999998</v>
      </c>
      <c r="AT81">
        <v>17.131799999999998</v>
      </c>
      <c r="AU81">
        <v>18.401</v>
      </c>
      <c r="AV81">
        <v>22.37</v>
      </c>
      <c r="AW81">
        <v>58.819000000000003</v>
      </c>
      <c r="AX81">
        <v>51.316000000000003</v>
      </c>
    </row>
    <row r="82" spans="41:50">
      <c r="AP82" s="6" t="s">
        <v>37</v>
      </c>
      <c r="AX82">
        <v>58.811999999999998</v>
      </c>
    </row>
    <row r="83" spans="41:50">
      <c r="AO83" t="s">
        <v>26</v>
      </c>
      <c r="AP83" t="s">
        <v>28</v>
      </c>
      <c r="AQ83">
        <v>12.785</v>
      </c>
      <c r="AR83">
        <v>7.4946999999999999</v>
      </c>
      <c r="AS83">
        <v>3.9838999999999998</v>
      </c>
      <c r="AT83">
        <v>7.0569999999999995</v>
      </c>
      <c r="AU83">
        <v>7.9939999999999998</v>
      </c>
      <c r="AV83">
        <v>20.825499999999998</v>
      </c>
      <c r="AW83">
        <v>25.070700000000002</v>
      </c>
      <c r="AX83">
        <v>39.574100000000001</v>
      </c>
    </row>
    <row r="84" spans="41:50">
      <c r="AP84" s="17" t="s">
        <v>23</v>
      </c>
      <c r="AQ84">
        <v>240.053</v>
      </c>
      <c r="AR84">
        <v>57.805199999999999</v>
      </c>
      <c r="AS84">
        <v>26.326599999999999</v>
      </c>
      <c r="AT84">
        <v>23.981000000000002</v>
      </c>
      <c r="AU84">
        <v>34.342500000000001</v>
      </c>
      <c r="AV84">
        <v>56.956399999999995</v>
      </c>
      <c r="AW84">
        <v>489.7996</v>
      </c>
      <c r="AX84">
        <v>125.54899399999999</v>
      </c>
    </row>
    <row r="85" spans="41:50">
      <c r="AP85" t="s">
        <v>37</v>
      </c>
      <c r="AQ85">
        <v>803.56</v>
      </c>
      <c r="AR85">
        <v>877.04899999999998</v>
      </c>
      <c r="AS85">
        <v>1033.7456999999999</v>
      </c>
      <c r="AT85">
        <v>917.42700000000002</v>
      </c>
      <c r="AU85">
        <v>1122.0999999999999</v>
      </c>
      <c r="AV85">
        <v>1168.694</v>
      </c>
      <c r="AW85">
        <v>951.90809999999999</v>
      </c>
      <c r="AX85">
        <v>1522.94</v>
      </c>
    </row>
    <row r="86" spans="41:50">
      <c r="AO86" t="s">
        <v>30</v>
      </c>
      <c r="AP86" s="22" t="s">
        <v>27</v>
      </c>
      <c r="AQ86">
        <v>1</v>
      </c>
      <c r="AU86">
        <v>9</v>
      </c>
      <c r="AV86">
        <v>25.366</v>
      </c>
      <c r="AX86">
        <v>50.477199999999996</v>
      </c>
    </row>
    <row r="87" spans="41:50">
      <c r="AP87" t="s">
        <v>65</v>
      </c>
      <c r="AX87">
        <v>6.7000000000000004E-2</v>
      </c>
    </row>
    <row r="88" spans="41:50">
      <c r="AP88" t="s">
        <v>31</v>
      </c>
      <c r="AX88">
        <v>0.33400000000000002</v>
      </c>
    </row>
    <row r="89" spans="41:50">
      <c r="AP89" s="17" t="s">
        <v>23</v>
      </c>
      <c r="AQ89">
        <v>184.39148</v>
      </c>
      <c r="AR89">
        <v>112.37408000000001</v>
      </c>
      <c r="AS89">
        <v>111.85119</v>
      </c>
      <c r="AT89">
        <v>231.61799999999999</v>
      </c>
      <c r="AU89">
        <v>233.99445</v>
      </c>
      <c r="AV89">
        <v>237.643</v>
      </c>
      <c r="AW89">
        <v>259.46449000000001</v>
      </c>
      <c r="AX89">
        <v>289.16700000000003</v>
      </c>
    </row>
    <row r="90" spans="41:50">
      <c r="AP90" t="s">
        <v>37</v>
      </c>
      <c r="AQ90">
        <v>1545.69119</v>
      </c>
      <c r="AR90">
        <v>677.63786000000005</v>
      </c>
      <c r="AS90">
        <v>677.77499999999998</v>
      </c>
      <c r="AT90">
        <v>1939.8779999999999</v>
      </c>
      <c r="AU90">
        <v>1943.5718199999999</v>
      </c>
      <c r="AV90">
        <v>2298.8649999999998</v>
      </c>
      <c r="AW90">
        <v>2762.625</v>
      </c>
      <c r="AX90">
        <v>3319.9079999999999</v>
      </c>
    </row>
    <row r="91" spans="41:50">
      <c r="AP91" t="s">
        <v>32</v>
      </c>
      <c r="AQ91">
        <v>23.090779999999999</v>
      </c>
      <c r="AR91">
        <v>13.971</v>
      </c>
    </row>
    <row r="92" spans="41:50">
      <c r="AP92" t="s">
        <v>33</v>
      </c>
      <c r="AT92">
        <v>17.388999999999999</v>
      </c>
      <c r="AU92">
        <v>27.941600000000001</v>
      </c>
      <c r="AV92">
        <v>1.8520000000000001</v>
      </c>
      <c r="AW92">
        <v>31.504390000000001</v>
      </c>
    </row>
    <row r="93" spans="41:50">
      <c r="AP93" t="s">
        <v>25</v>
      </c>
      <c r="AQ93">
        <v>1.0476000000000001</v>
      </c>
      <c r="AR93">
        <v>0.79161999999999999</v>
      </c>
      <c r="AS93">
        <v>1.1929000000000001</v>
      </c>
      <c r="AT93">
        <v>2.371</v>
      </c>
      <c r="AU93">
        <v>1.4795</v>
      </c>
      <c r="AV93">
        <v>0.88700000000000001</v>
      </c>
      <c r="AX93">
        <v>0.59799999999999998</v>
      </c>
    </row>
    <row r="94" spans="41:50">
      <c r="AO94" t="s">
        <v>66</v>
      </c>
      <c r="AP94" t="s">
        <v>28</v>
      </c>
      <c r="AQ94">
        <v>135.11199999999999</v>
      </c>
      <c r="AR94">
        <v>52.238849999999999</v>
      </c>
      <c r="AS94">
        <v>39.457000000000001</v>
      </c>
      <c r="AT94">
        <v>34.968000000000004</v>
      </c>
      <c r="AU94">
        <v>77.680000000000007</v>
      </c>
      <c r="AV94">
        <v>89.704689999999999</v>
      </c>
      <c r="AW94">
        <v>34.330689999999997</v>
      </c>
      <c r="AX94">
        <v>44.552660000000003</v>
      </c>
    </row>
    <row r="95" spans="41:50">
      <c r="AP95" s="17" t="s">
        <v>23</v>
      </c>
      <c r="AQ95">
        <v>51.585999999999999</v>
      </c>
      <c r="AR95">
        <v>19.058579999999999</v>
      </c>
      <c r="AS95">
        <v>35.444000000000003</v>
      </c>
      <c r="AT95">
        <v>51.256</v>
      </c>
      <c r="AU95">
        <v>83.35</v>
      </c>
      <c r="AV95">
        <v>104.9663</v>
      </c>
      <c r="AW95">
        <v>182.57185999999999</v>
      </c>
      <c r="AX95">
        <v>190.828791</v>
      </c>
    </row>
    <row r="96" spans="41:50">
      <c r="AP96" t="s">
        <v>37</v>
      </c>
      <c r="AQ96">
        <v>37.04</v>
      </c>
      <c r="AR96">
        <v>100.994</v>
      </c>
      <c r="AS96">
        <v>101.467</v>
      </c>
      <c r="AT96">
        <v>91.33</v>
      </c>
    </row>
    <row r="97" spans="41:50">
      <c r="AP97" t="s">
        <v>39</v>
      </c>
      <c r="AW97">
        <v>0.67766000000000004</v>
      </c>
      <c r="AX97">
        <v>8.2000000000000003E-2</v>
      </c>
    </row>
    <row r="98" spans="41:50">
      <c r="AO98" t="s">
        <v>67</v>
      </c>
      <c r="AP98" t="s">
        <v>28</v>
      </c>
      <c r="AQ98">
        <v>93.197810000000004</v>
      </c>
      <c r="AR98">
        <v>130.03890999999999</v>
      </c>
      <c r="AS98">
        <v>24.611799999999999</v>
      </c>
      <c r="AT98">
        <v>51.13738</v>
      </c>
      <c r="AU98">
        <v>50.428190000000001</v>
      </c>
      <c r="AV98">
        <v>79.361748000000006</v>
      </c>
    </row>
    <row r="99" spans="41:50">
      <c r="AP99" s="17" t="s">
        <v>23</v>
      </c>
      <c r="AQ99">
        <v>520.54255999999998</v>
      </c>
      <c r="AR99">
        <v>669.51657</v>
      </c>
      <c r="AS99">
        <v>256.35130000000004</v>
      </c>
      <c r="AT99">
        <v>180.38427000000001</v>
      </c>
      <c r="AU99">
        <v>114.95159</v>
      </c>
      <c r="AV99">
        <v>312.49266</v>
      </c>
      <c r="AW99">
        <v>433.86430000000001</v>
      </c>
      <c r="AX99">
        <v>411.45598000000001</v>
      </c>
    </row>
    <row r="100" spans="41:50">
      <c r="AP100" t="s">
        <v>37</v>
      </c>
      <c r="AQ100">
        <v>1.76</v>
      </c>
      <c r="AR100">
        <v>752.15476999999998</v>
      </c>
      <c r="AS100">
        <v>1373.8291999999999</v>
      </c>
      <c r="AT100">
        <v>1474.499</v>
      </c>
      <c r="AU100">
        <v>1539.3150000000001</v>
      </c>
      <c r="AV100">
        <v>1677.8259800000001</v>
      </c>
      <c r="AW100">
        <v>2049.819</v>
      </c>
      <c r="AX100">
        <v>2409.3142699999999</v>
      </c>
    </row>
    <row r="101" spans="41:50">
      <c r="AP101" t="s">
        <v>32</v>
      </c>
      <c r="AQ101">
        <v>164.97499999999999</v>
      </c>
      <c r="AR101">
        <v>66.051199999999994</v>
      </c>
      <c r="AS101">
        <v>7.5650000000000004</v>
      </c>
      <c r="AT101">
        <v>9.7089999999999996</v>
      </c>
      <c r="AU101">
        <v>9.8629999999999995</v>
      </c>
      <c r="AV101">
        <v>10.879</v>
      </c>
      <c r="AX101">
        <v>14.83742</v>
      </c>
    </row>
    <row r="102" spans="41:50">
      <c r="AP102" s="20" t="s">
        <v>29</v>
      </c>
      <c r="AQ102">
        <v>280.8347</v>
      </c>
      <c r="AR102">
        <v>164.74719999999999</v>
      </c>
      <c r="AS102">
        <v>125.2239</v>
      </c>
      <c r="AT102">
        <v>222.0025</v>
      </c>
      <c r="AU102">
        <v>231.05199999999999</v>
      </c>
      <c r="AV102">
        <v>192.01669999999999</v>
      </c>
      <c r="AX102">
        <v>271.50697700000001</v>
      </c>
    </row>
    <row r="103" spans="41:50">
      <c r="AP103" t="s">
        <v>25</v>
      </c>
      <c r="AW103">
        <v>4.4919799999999999</v>
      </c>
    </row>
    <row r="104" spans="41:50">
      <c r="AP104" t="s">
        <v>39</v>
      </c>
      <c r="AX104">
        <v>88.880160000000004</v>
      </c>
    </row>
    <row r="105" spans="41:50">
      <c r="AO105" t="s">
        <v>68</v>
      </c>
      <c r="AP105" s="17" t="s">
        <v>23</v>
      </c>
      <c r="AQ105">
        <v>135.5889</v>
      </c>
      <c r="AR105">
        <v>91.770600000000002</v>
      </c>
      <c r="AS105">
        <v>136.553382</v>
      </c>
      <c r="AT105">
        <v>89.450755000000001</v>
      </c>
      <c r="AU105">
        <v>91.456599999999995</v>
      </c>
      <c r="AV105">
        <v>49.393376000000004</v>
      </c>
      <c r="AW105">
        <v>96.73299999999999</v>
      </c>
      <c r="AX105">
        <v>115.196179</v>
      </c>
    </row>
    <row r="106" spans="41:50">
      <c r="AP106" t="s">
        <v>37</v>
      </c>
      <c r="AR106">
        <v>50.02</v>
      </c>
      <c r="AT106">
        <v>65.932199999999995</v>
      </c>
      <c r="AU106">
        <v>67.593999999999994</v>
      </c>
      <c r="AV106">
        <v>130.45099999999999</v>
      </c>
      <c r="AW106">
        <v>114.02688999999999</v>
      </c>
      <c r="AX106">
        <v>143.06</v>
      </c>
    </row>
    <row r="107" spans="41:50">
      <c r="AP107" t="s">
        <v>32</v>
      </c>
      <c r="AU107">
        <v>1.2313499999999999</v>
      </c>
      <c r="AV107">
        <v>1.9242649999999999</v>
      </c>
      <c r="AW107">
        <v>1.724</v>
      </c>
      <c r="AX107">
        <v>2.5017</v>
      </c>
    </row>
    <row r="108" spans="41:50">
      <c r="AO108" t="s">
        <v>42</v>
      </c>
      <c r="AP108" s="22" t="s">
        <v>27</v>
      </c>
      <c r="AS108">
        <v>1.86233</v>
      </c>
      <c r="AT108">
        <v>2.0038999999999998</v>
      </c>
      <c r="AW108">
        <v>0.20300000000000001</v>
      </c>
    </row>
    <row r="109" spans="41:50">
      <c r="AP109" t="s">
        <v>28</v>
      </c>
      <c r="AS109">
        <v>8.8020000000000001E-2</v>
      </c>
      <c r="AU109">
        <v>0.10095</v>
      </c>
      <c r="AW109">
        <v>0.25624999999999998</v>
      </c>
      <c r="AX109">
        <v>0.17813999999999999</v>
      </c>
    </row>
    <row r="110" spans="41:50">
      <c r="AP110" s="17" t="s">
        <v>23</v>
      </c>
      <c r="AS110">
        <v>1.6012999999999999</v>
      </c>
      <c r="AU110">
        <v>5.3920000000000003E-2</v>
      </c>
      <c r="AW110">
        <v>0.1313</v>
      </c>
    </row>
    <row r="111" spans="41:50">
      <c r="AP111" t="s">
        <v>37</v>
      </c>
      <c r="AS111">
        <v>0.59289999999999998</v>
      </c>
      <c r="AT111">
        <v>1.33935</v>
      </c>
      <c r="AW111">
        <v>1.49E-3</v>
      </c>
      <c r="AX111">
        <v>0.83855000000000002</v>
      </c>
    </row>
    <row r="112" spans="41:50">
      <c r="AP112" t="s">
        <v>32</v>
      </c>
      <c r="AU112">
        <v>2.4109999999999999E-2</v>
      </c>
    </row>
    <row r="113" spans="40:50">
      <c r="AP113" s="20" t="s">
        <v>29</v>
      </c>
      <c r="AT113">
        <v>0.1096</v>
      </c>
      <c r="AU113">
        <v>0.70879999999999999</v>
      </c>
    </row>
    <row r="114" spans="40:50">
      <c r="AP114" t="s">
        <v>33</v>
      </c>
      <c r="AT114">
        <v>1.3610000000000001E-2</v>
      </c>
      <c r="AW114">
        <v>6.1620000000000001E-2</v>
      </c>
      <c r="AX114">
        <v>4.5039999999999997E-2</v>
      </c>
    </row>
    <row r="115" spans="40:50">
      <c r="AP115" t="s">
        <v>39</v>
      </c>
      <c r="AV115">
        <v>0.20569999999999999</v>
      </c>
    </row>
    <row r="116" spans="40:50">
      <c r="AO116" t="s">
        <v>44</v>
      </c>
      <c r="AP116" t="s">
        <v>37</v>
      </c>
      <c r="AS116">
        <v>77.039000000000001</v>
      </c>
      <c r="AT116">
        <v>80.495999999999995</v>
      </c>
      <c r="AU116">
        <v>80.525000000000006</v>
      </c>
    </row>
    <row r="117" spans="40:50">
      <c r="AO117" t="s">
        <v>69</v>
      </c>
      <c r="AP117" t="s">
        <v>37</v>
      </c>
      <c r="AQ117">
        <v>644.58299999999997</v>
      </c>
      <c r="AS117">
        <v>762.94600000000003</v>
      </c>
      <c r="AT117">
        <v>933.09999999999991</v>
      </c>
      <c r="AU117">
        <v>932.63</v>
      </c>
      <c r="AV117">
        <v>1153.4490000000001</v>
      </c>
      <c r="AW117">
        <v>1367.7971239999999</v>
      </c>
      <c r="AX117">
        <v>1630.7459799999999</v>
      </c>
    </row>
    <row r="118" spans="40:50">
      <c r="AO118" t="s">
        <v>45</v>
      </c>
      <c r="AP118" t="s">
        <v>28</v>
      </c>
      <c r="AR118">
        <v>78</v>
      </c>
      <c r="AS118">
        <v>120</v>
      </c>
      <c r="AT118">
        <v>130</v>
      </c>
      <c r="AU118">
        <v>134</v>
      </c>
      <c r="AV118">
        <v>138.19999999999999</v>
      </c>
      <c r="AW118">
        <v>140.35900000000001</v>
      </c>
      <c r="AX118">
        <v>184.5</v>
      </c>
    </row>
    <row r="119" spans="40:50">
      <c r="AP119" s="17" t="s">
        <v>23</v>
      </c>
      <c r="AQ119">
        <v>107</v>
      </c>
      <c r="AR119">
        <v>1</v>
      </c>
      <c r="AT119">
        <v>9.4280000000000008</v>
      </c>
    </row>
    <row r="120" spans="40:50">
      <c r="AP120" t="s">
        <v>37</v>
      </c>
      <c r="AQ120">
        <v>98</v>
      </c>
      <c r="AR120">
        <v>103</v>
      </c>
      <c r="AS120">
        <v>103</v>
      </c>
      <c r="AT120">
        <v>169.982</v>
      </c>
      <c r="AU120">
        <v>176</v>
      </c>
      <c r="AV120">
        <v>183.9</v>
      </c>
      <c r="AW120">
        <v>209.99</v>
      </c>
      <c r="AX120">
        <v>254</v>
      </c>
    </row>
    <row r="121" spans="40:50">
      <c r="AO121" t="s">
        <v>70</v>
      </c>
      <c r="AP121" t="s">
        <v>37</v>
      </c>
      <c r="AQ121">
        <v>33.83</v>
      </c>
      <c r="AV121">
        <v>39.627000000000002</v>
      </c>
      <c r="AW121">
        <v>47.393000000000001</v>
      </c>
      <c r="AX121">
        <v>56.905999999999999</v>
      </c>
    </row>
    <row r="122" spans="40:50">
      <c r="AO122" t="s">
        <v>71</v>
      </c>
      <c r="AP122" t="s">
        <v>37</v>
      </c>
      <c r="AQ122">
        <v>1042.18</v>
      </c>
      <c r="AR122">
        <v>851.52700000000004</v>
      </c>
      <c r="AS122">
        <v>1017.4</v>
      </c>
      <c r="AT122">
        <v>1056.5999999999999</v>
      </c>
      <c r="AU122">
        <v>1056.5640000000001</v>
      </c>
      <c r="AV122">
        <v>1247.83</v>
      </c>
      <c r="AW122">
        <v>1460.73</v>
      </c>
      <c r="AX122">
        <v>1755.132617</v>
      </c>
    </row>
    <row r="123" spans="40:50">
      <c r="AO123" t="s">
        <v>72</v>
      </c>
      <c r="AP123" t="s">
        <v>65</v>
      </c>
      <c r="AQ123">
        <v>0.121</v>
      </c>
    </row>
    <row r="124" spans="40:50">
      <c r="AP124" t="s">
        <v>28</v>
      </c>
      <c r="AV124">
        <v>0.114</v>
      </c>
      <c r="AW124">
        <v>0.77175000000000005</v>
      </c>
    </row>
    <row r="125" spans="40:50">
      <c r="AP125" s="17" t="s">
        <v>23</v>
      </c>
      <c r="AU125">
        <v>10.72106</v>
      </c>
    </row>
    <row r="126" spans="40:50">
      <c r="AP126" t="s">
        <v>37</v>
      </c>
      <c r="AQ126">
        <v>409.37700000000001</v>
      </c>
      <c r="AR126">
        <v>527.53199999999993</v>
      </c>
      <c r="AS126">
        <v>535.79259999999988</v>
      </c>
      <c r="AT126">
        <v>551.36216999999999</v>
      </c>
      <c r="AU126">
        <v>544.38275999999996</v>
      </c>
      <c r="AV126">
        <v>1090.9830000000002</v>
      </c>
      <c r="AW126">
        <v>1323.5217</v>
      </c>
      <c r="AX126">
        <v>1514.6969999999999</v>
      </c>
    </row>
    <row r="127" spans="40:50">
      <c r="AN127" t="s">
        <v>73</v>
      </c>
      <c r="AQ127">
        <v>13195.459396999999</v>
      </c>
      <c r="AR127">
        <v>11780.815771999998</v>
      </c>
      <c r="AS127">
        <v>12688.089762</v>
      </c>
      <c r="AT127">
        <v>14724.818108000001</v>
      </c>
      <c r="AU127">
        <v>14887.201681999999</v>
      </c>
      <c r="AV127">
        <v>18042.484765000001</v>
      </c>
      <c r="AW127">
        <v>21031.821716000006</v>
      </c>
      <c r="AX127">
        <v>25467.426317999994</v>
      </c>
    </row>
    <row r="135" spans="40:51">
      <c r="AN135" t="s">
        <v>270</v>
      </c>
    </row>
    <row r="136" spans="40:51">
      <c r="AN136" t="s">
        <v>16</v>
      </c>
      <c r="AR136" t="s">
        <v>17</v>
      </c>
    </row>
    <row r="137" spans="40:51">
      <c r="AN137" t="s">
        <v>18</v>
      </c>
      <c r="AO137" t="s">
        <v>19</v>
      </c>
      <c r="AP137" t="s">
        <v>215</v>
      </c>
      <c r="AQ137" t="s">
        <v>197</v>
      </c>
      <c r="AR137">
        <v>2010</v>
      </c>
      <c r="AS137">
        <v>2011</v>
      </c>
      <c r="AT137">
        <v>2012</v>
      </c>
      <c r="AU137">
        <v>2013</v>
      </c>
      <c r="AV137">
        <v>2014</v>
      </c>
      <c r="AW137">
        <v>2015</v>
      </c>
      <c r="AX137">
        <v>2016</v>
      </c>
      <c r="AY137">
        <v>2017</v>
      </c>
    </row>
    <row r="138" spans="40:51">
      <c r="AN138" t="s">
        <v>21</v>
      </c>
      <c r="AO138" t="s">
        <v>22</v>
      </c>
      <c r="AP138" t="s">
        <v>23</v>
      </c>
      <c r="AQ138" t="s">
        <v>198</v>
      </c>
      <c r="AU138">
        <v>38.136000000000003</v>
      </c>
      <c r="AV138">
        <v>37.1</v>
      </c>
      <c r="AW138">
        <v>45.084000000000003</v>
      </c>
      <c r="AX138">
        <v>53.89</v>
      </c>
      <c r="AY138">
        <v>64.375</v>
      </c>
    </row>
    <row r="139" spans="40:51">
      <c r="AQ139" t="s">
        <v>199</v>
      </c>
      <c r="AR139">
        <v>38.22</v>
      </c>
      <c r="AS139">
        <v>35.92868</v>
      </c>
      <c r="AT139">
        <v>36.036000000000001</v>
      </c>
    </row>
    <row r="140" spans="40:51" ht="18.899999999999999" thickBot="1">
      <c r="AO140" t="s">
        <v>24</v>
      </c>
      <c r="AP140" t="s">
        <v>216</v>
      </c>
      <c r="AQ140" t="s">
        <v>199</v>
      </c>
      <c r="AY140">
        <v>0.95</v>
      </c>
    </row>
    <row r="141" spans="40:51" ht="18.899999999999999" thickBot="1">
      <c r="AO141" t="s">
        <v>26</v>
      </c>
      <c r="AP141" s="6" t="s">
        <v>27</v>
      </c>
      <c r="AQ141" s="23" t="s">
        <v>199</v>
      </c>
      <c r="AR141" s="6">
        <v>529.75</v>
      </c>
      <c r="AS141" s="6">
        <v>469.86250000000001</v>
      </c>
      <c r="AT141" s="6">
        <v>134.39449999999999</v>
      </c>
      <c r="AU141" s="6"/>
      <c r="AV141" s="6"/>
      <c r="AW141" s="6"/>
      <c r="AX141" s="6">
        <v>653.07000000000005</v>
      </c>
      <c r="AY141" s="6">
        <v>789.69</v>
      </c>
    </row>
    <row r="142" spans="40:51">
      <c r="AQ142" t="s">
        <v>202</v>
      </c>
      <c r="AR142">
        <v>111.684</v>
      </c>
      <c r="AS142">
        <v>92.54598</v>
      </c>
      <c r="AT142">
        <v>62.996900000000004</v>
      </c>
      <c r="AU142">
        <v>162.72</v>
      </c>
      <c r="AV142">
        <v>92.28540000000001</v>
      </c>
      <c r="AW142">
        <v>129.91460000000001</v>
      </c>
      <c r="AX142">
        <v>329.68799999999999</v>
      </c>
      <c r="AY142" s="25">
        <v>319.01980000000003</v>
      </c>
    </row>
    <row r="143" spans="40:51">
      <c r="AP143" t="s">
        <v>217</v>
      </c>
      <c r="AQ143" t="s">
        <v>202</v>
      </c>
      <c r="AR143">
        <v>20.937999999999999</v>
      </c>
      <c r="AS143">
        <v>18.9374</v>
      </c>
      <c r="AT143">
        <v>25.336300000000001</v>
      </c>
      <c r="AU143">
        <v>20.693000000000001</v>
      </c>
      <c r="AV143">
        <v>16.326499999999999</v>
      </c>
      <c r="AW143">
        <v>59.093800000000002</v>
      </c>
      <c r="AX143">
        <v>34.865000000000002</v>
      </c>
      <c r="AY143">
        <v>100.9212</v>
      </c>
    </row>
    <row r="144" spans="40:51">
      <c r="AP144" t="s">
        <v>218</v>
      </c>
      <c r="AQ144" t="s">
        <v>202</v>
      </c>
      <c r="AR144">
        <v>887.375</v>
      </c>
      <c r="AS144">
        <v>901.90800000000002</v>
      </c>
      <c r="AT144">
        <v>1105.98</v>
      </c>
      <c r="AU144">
        <v>1369.9749999999999</v>
      </c>
      <c r="AV144">
        <v>1173.383</v>
      </c>
      <c r="AW144">
        <v>1466.4214999999999</v>
      </c>
      <c r="AX144">
        <v>968.16060000000004</v>
      </c>
      <c r="AY144">
        <v>1299.1099999999999</v>
      </c>
    </row>
    <row r="145" spans="41:51">
      <c r="AO145" t="s">
        <v>30</v>
      </c>
      <c r="AP145" s="6" t="s">
        <v>27</v>
      </c>
      <c r="AQ145" s="6" t="s">
        <v>199</v>
      </c>
      <c r="AR145" s="6">
        <v>83.094499999999996</v>
      </c>
      <c r="AS145" s="6">
        <v>73.503</v>
      </c>
      <c r="AT145" s="6">
        <v>84.855999999999995</v>
      </c>
      <c r="AU145" s="6">
        <v>73.700999999999993</v>
      </c>
      <c r="AV145" s="6">
        <v>2.2957999999999998</v>
      </c>
      <c r="AW145" s="6">
        <v>41.768000000000001</v>
      </c>
      <c r="AX145" s="6">
        <v>99.168000000000006</v>
      </c>
      <c r="AY145" s="6">
        <v>77.483800000000002</v>
      </c>
    </row>
    <row r="146" spans="41:51">
      <c r="AP146" t="s">
        <v>219</v>
      </c>
      <c r="AQ146" t="s">
        <v>199</v>
      </c>
      <c r="AY146">
        <v>0.121</v>
      </c>
    </row>
    <row r="147" spans="41:51">
      <c r="AP147" t="s">
        <v>23</v>
      </c>
      <c r="AQ147" t="s">
        <v>199</v>
      </c>
      <c r="AX147">
        <v>23.949000000000002</v>
      </c>
      <c r="AY147">
        <v>1.675</v>
      </c>
    </row>
    <row r="148" spans="41:51">
      <c r="AP148" t="s">
        <v>220</v>
      </c>
      <c r="AQ148" t="s">
        <v>199</v>
      </c>
      <c r="AY148">
        <v>42.83</v>
      </c>
    </row>
    <row r="149" spans="41:51">
      <c r="AP149" t="s">
        <v>32</v>
      </c>
      <c r="AQ149" t="s">
        <v>199</v>
      </c>
      <c r="AR149">
        <v>22.976489999999998</v>
      </c>
      <c r="AS149">
        <v>32.193199999999997</v>
      </c>
      <c r="AT149">
        <v>27.215199999999999</v>
      </c>
      <c r="AU149">
        <v>25.701000000000001</v>
      </c>
      <c r="AV149">
        <v>26.443999999999999</v>
      </c>
      <c r="AW149">
        <v>43.895000000000003</v>
      </c>
    </row>
    <row r="150" spans="41:51">
      <c r="AP150" t="s">
        <v>221</v>
      </c>
      <c r="AQ150" t="s">
        <v>199</v>
      </c>
      <c r="AR150">
        <v>121.70193999999999</v>
      </c>
      <c r="AS150">
        <v>28.420999999999999</v>
      </c>
      <c r="AT150">
        <v>35.564900000000002</v>
      </c>
      <c r="AU150">
        <v>120.447</v>
      </c>
      <c r="AV150">
        <v>118.1412</v>
      </c>
      <c r="AW150">
        <v>166.36099999999999</v>
      </c>
      <c r="AX150">
        <v>211.05402000000001</v>
      </c>
      <c r="AY150">
        <v>223.14099999999999</v>
      </c>
    </row>
    <row r="151" spans="41:51">
      <c r="AP151" t="s">
        <v>222</v>
      </c>
      <c r="AQ151" t="s">
        <v>199</v>
      </c>
      <c r="AY151">
        <v>4.4169999999999998</v>
      </c>
    </row>
    <row r="152" spans="41:51">
      <c r="AP152" t="s">
        <v>223</v>
      </c>
      <c r="AQ152" t="s">
        <v>199</v>
      </c>
      <c r="AR152">
        <v>0.3599</v>
      </c>
      <c r="AS152">
        <v>0.4007</v>
      </c>
      <c r="AU152">
        <v>3.1160000000000001</v>
      </c>
      <c r="AV152">
        <v>64.685249999999996</v>
      </c>
      <c r="AW152">
        <v>2.2959999999999998</v>
      </c>
      <c r="AX152">
        <v>8.7082999999999995</v>
      </c>
    </row>
    <row r="153" spans="41:51">
      <c r="AO153" t="s">
        <v>34</v>
      </c>
      <c r="AP153" t="s">
        <v>222</v>
      </c>
      <c r="AQ153" t="s">
        <v>199</v>
      </c>
      <c r="AR153">
        <v>2.15</v>
      </c>
      <c r="AS153">
        <v>4.3899999999999997</v>
      </c>
      <c r="AT153">
        <v>10.423</v>
      </c>
      <c r="AU153">
        <v>13.1</v>
      </c>
      <c r="AV153">
        <v>19.420999999999999</v>
      </c>
      <c r="AW153">
        <v>14.233000000000001</v>
      </c>
      <c r="AX153">
        <v>31.747</v>
      </c>
      <c r="AY153">
        <v>16.111999999999998</v>
      </c>
    </row>
    <row r="154" spans="41:51">
      <c r="AO154" t="s">
        <v>35</v>
      </c>
      <c r="AP154" t="s">
        <v>221</v>
      </c>
      <c r="AQ154" t="s">
        <v>199</v>
      </c>
      <c r="AY154">
        <v>0.39400000000000002</v>
      </c>
    </row>
    <row r="155" spans="41:51">
      <c r="AP155" t="s">
        <v>222</v>
      </c>
      <c r="AQ155" t="s">
        <v>199</v>
      </c>
      <c r="AX155">
        <v>1.7909999999999999</v>
      </c>
    </row>
    <row r="156" spans="41:51">
      <c r="AO156" t="s">
        <v>36</v>
      </c>
      <c r="AP156" t="s">
        <v>27</v>
      </c>
      <c r="AQ156" t="s">
        <v>201</v>
      </c>
      <c r="AX156">
        <v>3.0375000000000001</v>
      </c>
    </row>
    <row r="157" spans="41:51">
      <c r="AQ157" t="s">
        <v>202</v>
      </c>
      <c r="AX157">
        <v>0.32540000000000002</v>
      </c>
      <c r="AY157">
        <v>8.3850999999999996</v>
      </c>
    </row>
    <row r="158" spans="41:51">
      <c r="AP158" t="s">
        <v>23</v>
      </c>
      <c r="AQ158" t="s">
        <v>202</v>
      </c>
      <c r="AX158">
        <v>3.9264999999999999</v>
      </c>
      <c r="AY158">
        <v>9.7070000000000007</v>
      </c>
    </row>
    <row r="159" spans="41:51">
      <c r="AP159" t="s">
        <v>224</v>
      </c>
      <c r="AQ159" t="s">
        <v>199</v>
      </c>
      <c r="AU159">
        <v>0.34200000000000003</v>
      </c>
      <c r="AY159">
        <v>1.6268</v>
      </c>
    </row>
    <row r="160" spans="41:51">
      <c r="AQ160" t="s">
        <v>201</v>
      </c>
      <c r="AW160">
        <v>0.32500000000000001</v>
      </c>
      <c r="AY160">
        <v>1.7121299999999999</v>
      </c>
    </row>
    <row r="161" spans="41:51">
      <c r="AQ161" t="s">
        <v>202</v>
      </c>
      <c r="AT161">
        <v>7.5259999999999998</v>
      </c>
      <c r="AX161">
        <v>5.0599999999999996</v>
      </c>
    </row>
    <row r="162" spans="41:51">
      <c r="AP162" t="s">
        <v>37</v>
      </c>
      <c r="AQ162" t="s">
        <v>199</v>
      </c>
      <c r="AR162">
        <v>0.31490000000000001</v>
      </c>
      <c r="AT162">
        <v>0.14000000000000001</v>
      </c>
      <c r="AU162">
        <v>1.4630000000000001</v>
      </c>
      <c r="AY162">
        <v>1.5469999999999999</v>
      </c>
    </row>
    <row r="163" spans="41:51">
      <c r="AQ163" t="s">
        <v>202</v>
      </c>
      <c r="AR163">
        <v>0.31519999999999998</v>
      </c>
      <c r="AS163">
        <v>0.33350000000000002</v>
      </c>
    </row>
    <row r="164" spans="41:51">
      <c r="AP164" t="s">
        <v>38</v>
      </c>
      <c r="AQ164" t="s">
        <v>202</v>
      </c>
      <c r="AX164">
        <v>0.223</v>
      </c>
    </row>
    <row r="165" spans="41:51">
      <c r="AP165" t="s">
        <v>218</v>
      </c>
      <c r="AQ165" t="s">
        <v>202</v>
      </c>
      <c r="AR165">
        <v>57.097999999999999</v>
      </c>
      <c r="AS165">
        <v>179.91900000000001</v>
      </c>
      <c r="AT165">
        <v>215.38</v>
      </c>
      <c r="AU165">
        <v>233.19200000000001</v>
      </c>
      <c r="AV165">
        <v>243.0916</v>
      </c>
      <c r="AW165">
        <v>262.88799999999998</v>
      </c>
      <c r="AX165">
        <v>314.798</v>
      </c>
      <c r="AY165">
        <v>360.637</v>
      </c>
    </row>
    <row r="166" spans="41:51">
      <c r="AP166" t="s">
        <v>225</v>
      </c>
      <c r="AQ166" t="s">
        <v>199</v>
      </c>
      <c r="AY166">
        <v>45.588000000000001</v>
      </c>
    </row>
    <row r="167" spans="41:51">
      <c r="AQ167" t="s">
        <v>202</v>
      </c>
      <c r="AY167">
        <v>0.184</v>
      </c>
    </row>
    <row r="168" spans="41:51">
      <c r="AO168" t="s">
        <v>40</v>
      </c>
      <c r="AP168" t="s">
        <v>216</v>
      </c>
      <c r="AQ168" t="s">
        <v>199</v>
      </c>
      <c r="AX168">
        <v>2.976</v>
      </c>
    </row>
    <row r="169" spans="41:51">
      <c r="AO169" t="s">
        <v>41</v>
      </c>
      <c r="AP169" t="s">
        <v>217</v>
      </c>
      <c r="AQ169" t="s">
        <v>203</v>
      </c>
      <c r="AW169">
        <v>1.26</v>
      </c>
    </row>
    <row r="170" spans="41:51">
      <c r="AO170" t="s">
        <v>42</v>
      </c>
      <c r="AP170" t="s">
        <v>27</v>
      </c>
      <c r="AQ170" t="s">
        <v>199</v>
      </c>
      <c r="AT170">
        <v>0.63454999999999995</v>
      </c>
      <c r="AU170">
        <v>0.70130000000000003</v>
      </c>
      <c r="AW170">
        <v>0.11899999999999999</v>
      </c>
    </row>
    <row r="171" spans="41:51">
      <c r="AP171" t="s">
        <v>32</v>
      </c>
      <c r="AQ171" t="s">
        <v>199</v>
      </c>
      <c r="AY171">
        <v>0.25800000000000001</v>
      </c>
    </row>
    <row r="172" spans="41:51">
      <c r="AP172" t="s">
        <v>218</v>
      </c>
      <c r="AQ172" t="s">
        <v>202</v>
      </c>
      <c r="AX172">
        <v>0.22120000000000001</v>
      </c>
    </row>
    <row r="173" spans="41:51">
      <c r="AP173" t="s">
        <v>223</v>
      </c>
      <c r="AQ173" t="s">
        <v>199</v>
      </c>
      <c r="AT173">
        <v>0.26039000000000001</v>
      </c>
    </row>
    <row r="174" spans="41:51">
      <c r="AO174" t="s">
        <v>43</v>
      </c>
      <c r="AP174" t="s">
        <v>23</v>
      </c>
      <c r="AQ174" t="s">
        <v>198</v>
      </c>
      <c r="AT174">
        <v>2.6629999999999998</v>
      </c>
      <c r="AV174">
        <v>22.443000000000001</v>
      </c>
    </row>
    <row r="175" spans="41:51">
      <c r="AQ175" t="s">
        <v>199</v>
      </c>
      <c r="AW175">
        <v>26.966999999999999</v>
      </c>
      <c r="AX175">
        <v>3.0110000000000001</v>
      </c>
    </row>
    <row r="176" spans="41:51">
      <c r="AP176" t="s">
        <v>216</v>
      </c>
      <c r="AQ176" t="s">
        <v>198</v>
      </c>
      <c r="AY176">
        <v>0.41900000000000004</v>
      </c>
    </row>
    <row r="177" spans="40:51">
      <c r="AP177" t="s">
        <v>221</v>
      </c>
      <c r="AQ177" t="s">
        <v>198</v>
      </c>
      <c r="AS177">
        <v>2.0619999999999998</v>
      </c>
      <c r="AT177">
        <v>2.4060000000000001</v>
      </c>
      <c r="AU177">
        <v>2.4380000000000002</v>
      </c>
      <c r="AV177">
        <v>7.99</v>
      </c>
      <c r="AW177">
        <v>3.218</v>
      </c>
      <c r="AX177">
        <v>0.35799999999999998</v>
      </c>
    </row>
    <row r="178" spans="40:51">
      <c r="AQ178" t="s">
        <v>199</v>
      </c>
      <c r="AU178">
        <v>1.3640000000000001</v>
      </c>
      <c r="AW178">
        <v>7.2439999999999998</v>
      </c>
      <c r="AX178">
        <v>2.3889999999999998</v>
      </c>
    </row>
    <row r="179" spans="40:51">
      <c r="AO179" t="s">
        <v>11</v>
      </c>
      <c r="AP179" t="s">
        <v>23</v>
      </c>
      <c r="AQ179" t="s">
        <v>198</v>
      </c>
      <c r="AR179">
        <v>549.45720000000006</v>
      </c>
      <c r="AS179">
        <v>1079.124</v>
      </c>
      <c r="AT179">
        <v>1089.7639999999999</v>
      </c>
      <c r="AU179">
        <v>1044.5219999999999</v>
      </c>
      <c r="AV179">
        <v>829.625</v>
      </c>
      <c r="AW179">
        <v>745.65611999999999</v>
      </c>
      <c r="AX179">
        <v>297.69312000000002</v>
      </c>
      <c r="AY179">
        <v>932.91094700000008</v>
      </c>
    </row>
    <row r="180" spans="40:51">
      <c r="AQ180" t="s">
        <v>199</v>
      </c>
      <c r="AR180">
        <v>591.02116000000001</v>
      </c>
      <c r="AS180">
        <v>9.6999999999999993</v>
      </c>
      <c r="AT180">
        <v>2.835</v>
      </c>
      <c r="AU180">
        <v>84.444999999999993</v>
      </c>
      <c r="AV180">
        <v>304.84899999999999</v>
      </c>
      <c r="AW180">
        <v>640.20632000000001</v>
      </c>
      <c r="AX180">
        <v>1280.2421200000001</v>
      </c>
      <c r="AY180">
        <v>977.69886199999996</v>
      </c>
    </row>
    <row r="181" spans="40:51">
      <c r="AQ181" t="s">
        <v>202</v>
      </c>
      <c r="AR181">
        <v>14.807399999999999</v>
      </c>
    </row>
    <row r="182" spans="40:51">
      <c r="AO182" t="s">
        <v>44</v>
      </c>
      <c r="AP182" t="s">
        <v>23</v>
      </c>
      <c r="AQ182" t="s">
        <v>198</v>
      </c>
      <c r="AX182">
        <v>7.1950000000000003</v>
      </c>
      <c r="AY182">
        <v>90.906000000000006</v>
      </c>
    </row>
    <row r="183" spans="40:51">
      <c r="AQ183" t="s">
        <v>199</v>
      </c>
      <c r="AX183">
        <v>153.881</v>
      </c>
      <c r="AY183">
        <v>90.284000000000006</v>
      </c>
    </row>
    <row r="184" spans="40:51">
      <c r="AO184" t="s">
        <v>45</v>
      </c>
      <c r="AP184" t="s">
        <v>218</v>
      </c>
      <c r="AQ184" t="s">
        <v>202</v>
      </c>
      <c r="AR184">
        <v>1348</v>
      </c>
      <c r="AS184">
        <v>1055</v>
      </c>
      <c r="AT184">
        <v>990</v>
      </c>
      <c r="AU184">
        <v>960.47</v>
      </c>
      <c r="AV184">
        <v>959.46</v>
      </c>
      <c r="AW184">
        <v>1176</v>
      </c>
      <c r="AX184">
        <v>1432.96</v>
      </c>
      <c r="AY184">
        <v>1702.7</v>
      </c>
    </row>
    <row r="185" spans="40:51">
      <c r="AO185" t="s">
        <v>46</v>
      </c>
      <c r="AP185" t="s">
        <v>23</v>
      </c>
      <c r="AQ185" t="s">
        <v>199</v>
      </c>
      <c r="AW185">
        <v>8.2889999999999997</v>
      </c>
    </row>
    <row r="186" spans="40:51">
      <c r="AP186" t="s">
        <v>37</v>
      </c>
      <c r="AQ186" t="s">
        <v>199</v>
      </c>
      <c r="AU186">
        <v>0.13</v>
      </c>
      <c r="AV186">
        <v>0.115</v>
      </c>
      <c r="AX186">
        <v>41.738</v>
      </c>
      <c r="AY186">
        <v>47.14</v>
      </c>
    </row>
    <row r="187" spans="40:51">
      <c r="AP187" t="s">
        <v>218</v>
      </c>
      <c r="AQ187" t="s">
        <v>199</v>
      </c>
      <c r="AY187">
        <v>0.3</v>
      </c>
    </row>
    <row r="188" spans="40:51">
      <c r="AP188" t="s">
        <v>216</v>
      </c>
      <c r="AQ188" t="s">
        <v>199</v>
      </c>
      <c r="AX188">
        <v>1.643</v>
      </c>
      <c r="AY188">
        <v>3.42266</v>
      </c>
    </row>
    <row r="189" spans="40:51">
      <c r="AP189" t="s">
        <v>221</v>
      </c>
      <c r="AQ189" t="s">
        <v>199</v>
      </c>
      <c r="AU189">
        <v>0.18</v>
      </c>
    </row>
    <row r="190" spans="40:51">
      <c r="AP190" t="s">
        <v>225</v>
      </c>
      <c r="AQ190" t="s">
        <v>199</v>
      </c>
      <c r="AX190">
        <v>0.38700000000000001</v>
      </c>
    </row>
    <row r="191" spans="40:51">
      <c r="AO191" t="s">
        <v>47</v>
      </c>
      <c r="AP191" t="s">
        <v>27</v>
      </c>
      <c r="AQ191" t="s">
        <v>198</v>
      </c>
      <c r="AU191">
        <v>5.9</v>
      </c>
    </row>
    <row r="192" spans="40:51">
      <c r="AN192" t="s">
        <v>226</v>
      </c>
      <c r="AR192">
        <v>4379.2636899999998</v>
      </c>
      <c r="AS192">
        <v>3984.2289599999999</v>
      </c>
      <c r="AT192">
        <v>3834.41174</v>
      </c>
      <c r="AU192">
        <v>4162.7363000000005</v>
      </c>
      <c r="AV192">
        <v>3917.6557499999999</v>
      </c>
      <c r="AW192">
        <v>4841.2393400000001</v>
      </c>
      <c r="AX192">
        <v>5968.1557600000006</v>
      </c>
      <c r="AY192">
        <v>7215.6662990000004</v>
      </c>
    </row>
    <row r="193" spans="40:51">
      <c r="AN193" t="s">
        <v>48</v>
      </c>
      <c r="AO193" t="s">
        <v>49</v>
      </c>
      <c r="AP193" t="s">
        <v>23</v>
      </c>
      <c r="AQ193" t="s">
        <v>204</v>
      </c>
      <c r="AT193">
        <v>0.5</v>
      </c>
    </row>
    <row r="194" spans="40:51">
      <c r="AO194" t="s">
        <v>50</v>
      </c>
      <c r="AP194" t="s">
        <v>217</v>
      </c>
      <c r="AQ194" t="s">
        <v>205</v>
      </c>
      <c r="AW194">
        <v>1.736</v>
      </c>
      <c r="AX194">
        <v>13.167</v>
      </c>
    </row>
    <row r="195" spans="40:51">
      <c r="AP195" t="s">
        <v>227</v>
      </c>
      <c r="AQ195" t="s">
        <v>205</v>
      </c>
      <c r="AW195">
        <v>6.5170000000000003</v>
      </c>
      <c r="AX195">
        <v>3.524</v>
      </c>
      <c r="AY195">
        <v>3.9791699999999999</v>
      </c>
    </row>
    <row r="196" spans="40:51">
      <c r="AQ196" t="s">
        <v>206</v>
      </c>
      <c r="AR196">
        <v>22.045000000000002</v>
      </c>
      <c r="AS196">
        <v>25.587</v>
      </c>
      <c r="AT196">
        <v>23.015000000000001</v>
      </c>
      <c r="AU196">
        <v>20.83</v>
      </c>
      <c r="AV196">
        <v>11.314</v>
      </c>
      <c r="AW196">
        <v>19.205860000000001</v>
      </c>
      <c r="AX196">
        <v>21.438185000000001</v>
      </c>
      <c r="AY196">
        <v>13.317607000000001</v>
      </c>
    </row>
    <row r="197" spans="40:51">
      <c r="AQ197" t="s">
        <v>207</v>
      </c>
      <c r="AR197">
        <v>15.367000000000001</v>
      </c>
      <c r="AS197">
        <v>4.5970000000000004</v>
      </c>
      <c r="AT197">
        <v>7.6849999999999996</v>
      </c>
      <c r="AU197">
        <v>3.7370000000000001</v>
      </c>
    </row>
    <row r="198" spans="40:51">
      <c r="AP198" t="s">
        <v>224</v>
      </c>
      <c r="AQ198" t="s">
        <v>205</v>
      </c>
      <c r="AX198">
        <v>0.17350099999999999</v>
      </c>
      <c r="AY198">
        <v>7.3143E-2</v>
      </c>
    </row>
    <row r="199" spans="40:51">
      <c r="AQ199" t="s">
        <v>206</v>
      </c>
      <c r="AR199">
        <v>69.436000000000007</v>
      </c>
      <c r="AS199">
        <v>87.50200000000001</v>
      </c>
      <c r="AT199">
        <v>54.151000000000003</v>
      </c>
      <c r="AU199">
        <v>50.091999999999999</v>
      </c>
      <c r="AV199">
        <v>44.72</v>
      </c>
      <c r="AW199">
        <v>46.097999999999999</v>
      </c>
      <c r="AX199">
        <v>55.496093000000002</v>
      </c>
      <c r="AY199">
        <v>51.630277</v>
      </c>
    </row>
    <row r="200" spans="40:51">
      <c r="AQ200" t="s">
        <v>207</v>
      </c>
      <c r="AR200">
        <v>19.946000000000002</v>
      </c>
      <c r="AS200">
        <v>24.561</v>
      </c>
      <c r="AT200">
        <v>10.698</v>
      </c>
      <c r="AU200">
        <v>17.332000000000001</v>
      </c>
      <c r="AV200">
        <v>15.977</v>
      </c>
      <c r="AW200">
        <v>28.075719999999997</v>
      </c>
      <c r="AX200">
        <v>29.714891999999999</v>
      </c>
      <c r="AY200">
        <v>22.600999999999999</v>
      </c>
    </row>
    <row r="201" spans="40:51">
      <c r="AP201" t="s">
        <v>32</v>
      </c>
      <c r="AQ201" t="s">
        <v>205</v>
      </c>
      <c r="AW201">
        <v>74.412999999999997</v>
      </c>
      <c r="AX201">
        <v>263.05700000000002</v>
      </c>
      <c r="AY201">
        <v>271.05770000000001</v>
      </c>
    </row>
    <row r="202" spans="40:51">
      <c r="AQ202" t="s">
        <v>206</v>
      </c>
      <c r="AR202">
        <v>322.40699999999998</v>
      </c>
      <c r="AS202">
        <v>294.56200000000001</v>
      </c>
      <c r="AT202">
        <v>345.488</v>
      </c>
      <c r="AU202">
        <v>315.13799999999998</v>
      </c>
      <c r="AV202">
        <v>326.22500000000002</v>
      </c>
      <c r="AW202">
        <v>312.774</v>
      </c>
      <c r="AX202">
        <v>53.959000000000003</v>
      </c>
      <c r="AY202">
        <v>66.072422000000003</v>
      </c>
    </row>
    <row r="203" spans="40:51">
      <c r="AQ203" t="s">
        <v>207</v>
      </c>
      <c r="AR203">
        <v>1.5940000000000001</v>
      </c>
      <c r="AS203">
        <v>0.24199999999999999</v>
      </c>
      <c r="AT203">
        <v>1.296</v>
      </c>
      <c r="AU203">
        <v>10.084</v>
      </c>
      <c r="AV203">
        <v>4.9692999999999996</v>
      </c>
      <c r="AW203">
        <v>2.0640000000000001</v>
      </c>
      <c r="AX203">
        <v>5.6639999999999997</v>
      </c>
      <c r="AY203">
        <v>6.9901989999999996</v>
      </c>
    </row>
    <row r="204" spans="40:51">
      <c r="AP204" t="s">
        <v>51</v>
      </c>
      <c r="AQ204" t="s">
        <v>205</v>
      </c>
      <c r="AW204">
        <v>18.882999999999999</v>
      </c>
      <c r="AX204">
        <v>1.2450000000000001</v>
      </c>
      <c r="AY204">
        <v>10.22124</v>
      </c>
    </row>
    <row r="205" spans="40:51">
      <c r="AQ205" t="s">
        <v>206</v>
      </c>
      <c r="AR205">
        <v>20.856000000000002</v>
      </c>
      <c r="AS205">
        <v>30.428999999999998</v>
      </c>
      <c r="AT205">
        <v>16.321000000000002</v>
      </c>
      <c r="AU205">
        <v>29.742000000000001</v>
      </c>
      <c r="AV205">
        <v>16.081</v>
      </c>
      <c r="AW205">
        <v>16.315000000000001</v>
      </c>
      <c r="AX205">
        <v>13.644</v>
      </c>
      <c r="AY205">
        <v>13.086494</v>
      </c>
    </row>
    <row r="206" spans="40:51">
      <c r="AQ206" t="s">
        <v>207</v>
      </c>
      <c r="AR206">
        <v>19.425000000000001</v>
      </c>
      <c r="AT206">
        <v>17.887</v>
      </c>
      <c r="AU206">
        <v>22.032</v>
      </c>
      <c r="AV206">
        <v>24.12031</v>
      </c>
    </row>
    <row r="207" spans="40:51">
      <c r="AP207" t="s">
        <v>218</v>
      </c>
      <c r="AQ207" t="s">
        <v>206</v>
      </c>
      <c r="AR207">
        <v>38.786999999999999</v>
      </c>
      <c r="AS207">
        <v>26.259</v>
      </c>
      <c r="AT207">
        <v>16.574999999999999</v>
      </c>
      <c r="AU207">
        <v>11.372</v>
      </c>
      <c r="AV207">
        <v>19.544</v>
      </c>
      <c r="AW207">
        <v>6.4728000000000003</v>
      </c>
      <c r="AX207">
        <v>9.5175979999999996</v>
      </c>
      <c r="AY207">
        <v>12.627234</v>
      </c>
    </row>
    <row r="208" spans="40:51">
      <c r="AP208" t="s">
        <v>216</v>
      </c>
      <c r="AQ208" t="s">
        <v>206</v>
      </c>
      <c r="AW208">
        <v>0.78300000000000003</v>
      </c>
      <c r="AX208">
        <v>3.089</v>
      </c>
      <c r="AY208">
        <v>1.37</v>
      </c>
    </row>
    <row r="209" spans="41:51">
      <c r="AP209" t="s">
        <v>223</v>
      </c>
      <c r="AQ209" t="s">
        <v>207</v>
      </c>
      <c r="AS209">
        <v>16.346</v>
      </c>
    </row>
    <row r="210" spans="41:51">
      <c r="AO210" t="s">
        <v>52</v>
      </c>
      <c r="AP210" t="s">
        <v>217</v>
      </c>
      <c r="AQ210" t="s">
        <v>208</v>
      </c>
      <c r="AV210">
        <v>4.7300000000000002E-2</v>
      </c>
    </row>
    <row r="211" spans="41:51">
      <c r="AP211" t="s">
        <v>228</v>
      </c>
      <c r="AQ211" t="s">
        <v>208</v>
      </c>
      <c r="AX211">
        <v>1.7000000000000001E-2</v>
      </c>
    </row>
    <row r="212" spans="41:51">
      <c r="AP212" t="s">
        <v>224</v>
      </c>
      <c r="AQ212" t="s">
        <v>208</v>
      </c>
      <c r="AV212">
        <v>8.9399999999999993E-2</v>
      </c>
      <c r="AW212">
        <v>7.4899999999999994E-2</v>
      </c>
    </row>
    <row r="213" spans="41:51">
      <c r="AP213" t="s">
        <v>223</v>
      </c>
      <c r="AQ213" t="s">
        <v>208</v>
      </c>
      <c r="AV213">
        <v>5.45E-2</v>
      </c>
    </row>
    <row r="214" spans="41:51">
      <c r="AO214" t="s">
        <v>53</v>
      </c>
      <c r="AP214" t="s">
        <v>23</v>
      </c>
      <c r="AQ214" t="s">
        <v>207</v>
      </c>
      <c r="AR214">
        <v>8.0879999999999992</v>
      </c>
      <c r="AS214">
        <v>0.434</v>
      </c>
      <c r="AU214">
        <v>0.318</v>
      </c>
      <c r="AV214">
        <v>0.17399999999999999</v>
      </c>
      <c r="AW214">
        <v>9.3450000000000006</v>
      </c>
    </row>
    <row r="215" spans="41:51">
      <c r="AO215" t="s">
        <v>42</v>
      </c>
      <c r="AP215" t="s">
        <v>32</v>
      </c>
      <c r="AQ215" t="s">
        <v>206</v>
      </c>
      <c r="AU215">
        <v>0.22500000000000001</v>
      </c>
    </row>
    <row r="216" spans="41:51">
      <c r="AO216" t="s">
        <v>11</v>
      </c>
      <c r="AP216" t="s">
        <v>23</v>
      </c>
      <c r="AQ216" t="s">
        <v>207</v>
      </c>
      <c r="AR216">
        <v>124.42044</v>
      </c>
      <c r="AS216">
        <v>512.99800000000005</v>
      </c>
      <c r="AT216">
        <v>289.17899999999997</v>
      </c>
      <c r="AU216">
        <v>316.65800000000002</v>
      </c>
      <c r="AV216">
        <v>301.54199999999997</v>
      </c>
      <c r="AW216">
        <v>346.60219999999998</v>
      </c>
      <c r="AX216">
        <v>345.40508</v>
      </c>
      <c r="AY216">
        <v>345.82731999999999</v>
      </c>
    </row>
    <row r="217" spans="41:51">
      <c r="AQ217" t="s">
        <v>209</v>
      </c>
      <c r="AR217">
        <v>18.452120000000001</v>
      </c>
      <c r="AS217">
        <v>4.9009999999999998</v>
      </c>
    </row>
    <row r="218" spans="41:51">
      <c r="AQ218" t="s">
        <v>210</v>
      </c>
      <c r="AR218">
        <v>209.89735999999999</v>
      </c>
      <c r="AS218">
        <v>59.68</v>
      </c>
    </row>
    <row r="219" spans="41:51">
      <c r="AO219" t="s">
        <v>54</v>
      </c>
      <c r="AP219" t="s">
        <v>23</v>
      </c>
      <c r="AQ219" t="s">
        <v>211</v>
      </c>
      <c r="AR219">
        <v>14.058</v>
      </c>
      <c r="AS219">
        <v>13.700999999999999</v>
      </c>
      <c r="AT219">
        <v>51.716999999999999</v>
      </c>
      <c r="AU219">
        <v>22.582999999999998</v>
      </c>
      <c r="AV219">
        <v>51.16</v>
      </c>
      <c r="AW219">
        <v>53.110000000000007</v>
      </c>
      <c r="AX219">
        <v>55.100999999999999</v>
      </c>
      <c r="AY219">
        <v>33.969000000000001</v>
      </c>
    </row>
    <row r="220" spans="41:51">
      <c r="AO220" t="s">
        <v>55</v>
      </c>
      <c r="AP220" t="s">
        <v>217</v>
      </c>
      <c r="AQ220" t="s">
        <v>206</v>
      </c>
      <c r="AS220">
        <v>0.86599999999999999</v>
      </c>
      <c r="AT220">
        <v>1.3129999999999999</v>
      </c>
      <c r="AU220">
        <v>0.38700000000000001</v>
      </c>
      <c r="AX220">
        <v>1.0649999999999999</v>
      </c>
      <c r="AY220">
        <v>5.0430000000000001</v>
      </c>
    </row>
    <row r="221" spans="41:51">
      <c r="AQ221" t="s">
        <v>209</v>
      </c>
      <c r="AU221">
        <v>9.7000000000000003E-2</v>
      </c>
    </row>
    <row r="222" spans="41:51">
      <c r="AQ222" t="s">
        <v>200</v>
      </c>
      <c r="AR222">
        <v>2.6766760000000001</v>
      </c>
    </row>
    <row r="223" spans="41:51">
      <c r="AP223" t="s">
        <v>219</v>
      </c>
      <c r="AQ223" t="s">
        <v>206</v>
      </c>
      <c r="AR223">
        <v>28.990746999999999</v>
      </c>
      <c r="AS223">
        <v>70.100999999999999</v>
      </c>
      <c r="AT223">
        <v>52.353999999999999</v>
      </c>
      <c r="AU223">
        <v>44.99</v>
      </c>
      <c r="AV223">
        <v>67.55</v>
      </c>
      <c r="AW223">
        <v>77.13</v>
      </c>
      <c r="AX223">
        <v>52.930999999999997</v>
      </c>
      <c r="AY223">
        <v>81.683000000000007</v>
      </c>
    </row>
    <row r="224" spans="41:51">
      <c r="AP224" t="s">
        <v>23</v>
      </c>
      <c r="AQ224" t="s">
        <v>206</v>
      </c>
      <c r="AS224">
        <v>24.521599999999999</v>
      </c>
      <c r="AT224">
        <v>12.237</v>
      </c>
      <c r="AU224">
        <v>17.888399999999997</v>
      </c>
      <c r="AV224">
        <v>28.609025000000003</v>
      </c>
      <c r="AW224">
        <v>32.957000000000001</v>
      </c>
      <c r="AX224">
        <v>0.56637099999999996</v>
      </c>
      <c r="AY224">
        <v>10.508492</v>
      </c>
    </row>
    <row r="225" spans="42:51">
      <c r="AQ225" t="s">
        <v>207</v>
      </c>
      <c r="AS225">
        <v>11.3203</v>
      </c>
      <c r="AT225">
        <v>3.9099999999999997</v>
      </c>
      <c r="AU225">
        <v>11.952332999999999</v>
      </c>
      <c r="AV225">
        <v>8.9363329999999994</v>
      </c>
      <c r="AW225">
        <v>8.2669999999999995</v>
      </c>
      <c r="AX225">
        <v>11.986000000000001</v>
      </c>
      <c r="AY225">
        <v>32.671255000000002</v>
      </c>
    </row>
    <row r="226" spans="42:51">
      <c r="AQ226" t="s">
        <v>209</v>
      </c>
      <c r="AR226">
        <v>110.127</v>
      </c>
      <c r="AS226">
        <v>157.21</v>
      </c>
      <c r="AT226">
        <v>128.774</v>
      </c>
      <c r="AU226">
        <v>81.869259</v>
      </c>
      <c r="AV226">
        <v>72.924622999999997</v>
      </c>
      <c r="AW226">
        <v>11.619</v>
      </c>
      <c r="AX226">
        <v>58.429599000000003</v>
      </c>
      <c r="AY226">
        <v>43.204404000000004</v>
      </c>
    </row>
    <row r="227" spans="42:51">
      <c r="AQ227" t="s">
        <v>212</v>
      </c>
      <c r="AR227">
        <v>17.779673000000003</v>
      </c>
    </row>
    <row r="228" spans="42:51">
      <c r="AQ228" t="s">
        <v>211</v>
      </c>
      <c r="AR228">
        <v>56.249928999999995</v>
      </c>
      <c r="AS228">
        <v>13.183900000000001</v>
      </c>
      <c r="AT228">
        <v>101.18899999999999</v>
      </c>
      <c r="AU228">
        <v>32.533894000000004</v>
      </c>
      <c r="AV228">
        <v>41.287072000000002</v>
      </c>
      <c r="AW228">
        <v>9.2919999999999998</v>
      </c>
      <c r="AX228">
        <v>10.725441999999999</v>
      </c>
      <c r="AY228">
        <v>11.674991</v>
      </c>
    </row>
    <row r="229" spans="42:51">
      <c r="AQ229" t="s">
        <v>210</v>
      </c>
      <c r="AS229">
        <v>34.565300000000001</v>
      </c>
      <c r="AT229">
        <v>48.414000000000001</v>
      </c>
      <c r="AU229">
        <v>63.039050000000003</v>
      </c>
      <c r="AV229">
        <v>70.181350999999992</v>
      </c>
      <c r="AW229">
        <v>26.390999999999998</v>
      </c>
      <c r="AX229">
        <v>23.454868999999999</v>
      </c>
      <c r="AY229">
        <v>18.435019</v>
      </c>
    </row>
    <row r="230" spans="42:51">
      <c r="AQ230" t="s">
        <v>208</v>
      </c>
      <c r="AS230">
        <v>0.60199999999999998</v>
      </c>
      <c r="AT230">
        <v>0.94399999999999995</v>
      </c>
      <c r="AU230">
        <v>0.41599999999999998</v>
      </c>
      <c r="AV230">
        <v>0.47</v>
      </c>
      <c r="AX230">
        <v>0.16900000000000001</v>
      </c>
    </row>
    <row r="231" spans="42:51">
      <c r="AQ231" t="s">
        <v>213</v>
      </c>
      <c r="AU231">
        <v>0.183</v>
      </c>
    </row>
    <row r="232" spans="42:51">
      <c r="AQ232" t="s">
        <v>200</v>
      </c>
      <c r="AR232">
        <v>54.622604000000003</v>
      </c>
    </row>
    <row r="233" spans="42:51">
      <c r="AP233" t="s">
        <v>37</v>
      </c>
      <c r="AQ233" t="s">
        <v>206</v>
      </c>
      <c r="AT233">
        <v>1.6779999999999999</v>
      </c>
      <c r="AU233">
        <v>42.540999999999997</v>
      </c>
      <c r="AV233">
        <v>41.84</v>
      </c>
      <c r="AW233">
        <v>38.848999999999997</v>
      </c>
    </row>
    <row r="234" spans="42:51">
      <c r="AP234" t="s">
        <v>32</v>
      </c>
      <c r="AQ234" t="s">
        <v>206</v>
      </c>
      <c r="AW234">
        <v>634.63670300000001</v>
      </c>
      <c r="AX234">
        <v>762.73349799999994</v>
      </c>
      <c r="AY234">
        <v>729.44912799999997</v>
      </c>
    </row>
    <row r="235" spans="42:51">
      <c r="AQ235" t="s">
        <v>209</v>
      </c>
      <c r="AW235">
        <v>58.826663000000003</v>
      </c>
      <c r="AX235">
        <v>102.89923400000001</v>
      </c>
      <c r="AY235">
        <v>63.088545999999994</v>
      </c>
    </row>
    <row r="236" spans="42:51">
      <c r="AQ236" t="s">
        <v>211</v>
      </c>
      <c r="AX236">
        <v>1.708</v>
      </c>
      <c r="AY236">
        <v>1.708</v>
      </c>
    </row>
    <row r="237" spans="42:51">
      <c r="AQ237" t="s">
        <v>210</v>
      </c>
      <c r="AW237">
        <v>0.88127</v>
      </c>
      <c r="AY237">
        <v>0.40300000000000002</v>
      </c>
    </row>
    <row r="238" spans="42:51">
      <c r="AP238" t="s">
        <v>229</v>
      </c>
      <c r="AQ238" t="s">
        <v>206</v>
      </c>
      <c r="AS238">
        <v>408.37400000000002</v>
      </c>
      <c r="AT238">
        <v>380.65800000000002</v>
      </c>
      <c r="AU238">
        <v>218.309</v>
      </c>
      <c r="AV238">
        <v>328.85599999999999</v>
      </c>
    </row>
    <row r="239" spans="42:51">
      <c r="AQ239" t="s">
        <v>209</v>
      </c>
      <c r="AS239">
        <v>10.186999999999999</v>
      </c>
      <c r="AT239">
        <v>38.878</v>
      </c>
      <c r="AU239">
        <v>30.824000000000002</v>
      </c>
      <c r="AV239">
        <v>49.588000000000001</v>
      </c>
    </row>
    <row r="240" spans="42:51">
      <c r="AQ240" t="s">
        <v>210</v>
      </c>
      <c r="AU240">
        <v>0.40799999999999997</v>
      </c>
    </row>
    <row r="241" spans="40:51">
      <c r="AQ241" t="s">
        <v>200</v>
      </c>
      <c r="AR241">
        <v>570.78613800000005</v>
      </c>
    </row>
    <row r="242" spans="40:51">
      <c r="AP242" t="s">
        <v>230</v>
      </c>
      <c r="AQ242" t="s">
        <v>206</v>
      </c>
      <c r="AS242">
        <v>136.68709999999999</v>
      </c>
      <c r="AT242">
        <v>109.57</v>
      </c>
      <c r="AU242">
        <v>53.922721000000003</v>
      </c>
      <c r="AV242">
        <v>74.402069999999995</v>
      </c>
    </row>
    <row r="243" spans="40:51">
      <c r="AQ243" t="s">
        <v>209</v>
      </c>
      <c r="AS243">
        <v>36.577472</v>
      </c>
      <c r="AT243">
        <v>38.811</v>
      </c>
      <c r="AU243">
        <v>60.844616000000002</v>
      </c>
      <c r="AV243">
        <v>25.103548</v>
      </c>
    </row>
    <row r="244" spans="40:51">
      <c r="AQ244" t="s">
        <v>211</v>
      </c>
      <c r="AV244">
        <v>0.46899999999999997</v>
      </c>
    </row>
    <row r="245" spans="40:51">
      <c r="AQ245" t="s">
        <v>210</v>
      </c>
      <c r="AR245">
        <v>111.411</v>
      </c>
      <c r="AS245">
        <v>0.108</v>
      </c>
      <c r="AT245">
        <v>0.27400000000000002</v>
      </c>
      <c r="AU245">
        <v>0.53300000000000003</v>
      </c>
      <c r="AV245">
        <v>7.0000000000000007E-2</v>
      </c>
    </row>
    <row r="246" spans="40:51">
      <c r="AP246" t="s">
        <v>216</v>
      </c>
      <c r="AQ246" t="s">
        <v>206</v>
      </c>
      <c r="AS246">
        <v>0.4</v>
      </c>
    </row>
    <row r="247" spans="40:51">
      <c r="AO247" t="s">
        <v>56</v>
      </c>
      <c r="AP247" t="s">
        <v>231</v>
      </c>
      <c r="AQ247" t="s">
        <v>209</v>
      </c>
      <c r="AS247">
        <v>0.255</v>
      </c>
      <c r="AW247">
        <v>0.33300000000000002</v>
      </c>
    </row>
    <row r="248" spans="40:51">
      <c r="AP248" t="s">
        <v>32</v>
      </c>
      <c r="AQ248" t="s">
        <v>209</v>
      </c>
      <c r="AT248">
        <v>0.41</v>
      </c>
      <c r="AU248">
        <v>0.747</v>
      </c>
    </row>
    <row r="249" spans="40:51">
      <c r="AP249" t="s">
        <v>223</v>
      </c>
      <c r="AQ249" t="s">
        <v>209</v>
      </c>
      <c r="AY249">
        <v>0.45500000000000002</v>
      </c>
    </row>
    <row r="250" spans="40:51">
      <c r="AO250" t="s">
        <v>57</v>
      </c>
      <c r="AP250" t="s">
        <v>32</v>
      </c>
      <c r="AQ250" t="s">
        <v>208</v>
      </c>
      <c r="AV250">
        <v>7.4999999999999997E-2</v>
      </c>
      <c r="AW250">
        <v>0.06</v>
      </c>
    </row>
    <row r="251" spans="40:51">
      <c r="AO251" t="s">
        <v>58</v>
      </c>
      <c r="AP251" t="s">
        <v>23</v>
      </c>
      <c r="AQ251" t="s">
        <v>210</v>
      </c>
      <c r="AV251">
        <v>0.28899999999999998</v>
      </c>
    </row>
    <row r="252" spans="40:51">
      <c r="AN252" t="s">
        <v>232</v>
      </c>
      <c r="AR252">
        <v>1857.4226870000002</v>
      </c>
      <c r="AS252">
        <v>2006.7576720000004</v>
      </c>
      <c r="AT252">
        <v>1753.9259999999999</v>
      </c>
      <c r="AU252">
        <v>1481.6282729999996</v>
      </c>
      <c r="AV252">
        <v>1626.6688319999998</v>
      </c>
      <c r="AW252">
        <v>1841.7121160000002</v>
      </c>
      <c r="AX252">
        <v>1900.8803620000003</v>
      </c>
      <c r="AY252">
        <v>1851.1466410000003</v>
      </c>
    </row>
    <row r="253" spans="40:51">
      <c r="AN253" t="s">
        <v>59</v>
      </c>
      <c r="AO253" t="s">
        <v>60</v>
      </c>
      <c r="AP253" t="s">
        <v>37</v>
      </c>
      <c r="AQ253" t="s">
        <v>214</v>
      </c>
      <c r="AS253">
        <v>0.154</v>
      </c>
      <c r="AU253">
        <v>8.5939999999999994</v>
      </c>
      <c r="AV253">
        <v>33.549999999999997</v>
      </c>
      <c r="AW253">
        <v>39.6</v>
      </c>
      <c r="AX253">
        <v>47.39</v>
      </c>
      <c r="AY253">
        <v>56</v>
      </c>
    </row>
    <row r="254" spans="40:51">
      <c r="AO254" t="s">
        <v>61</v>
      </c>
      <c r="AP254" t="s">
        <v>37</v>
      </c>
      <c r="AQ254" t="s">
        <v>214</v>
      </c>
      <c r="AT254">
        <v>69</v>
      </c>
      <c r="AU254">
        <v>243.83</v>
      </c>
      <c r="AV254">
        <v>243.83</v>
      </c>
      <c r="AW254">
        <v>370.25799000000001</v>
      </c>
      <c r="AX254">
        <v>448.39699999999999</v>
      </c>
      <c r="AY254">
        <v>1037.6750000000002</v>
      </c>
    </row>
    <row r="255" spans="40:51">
      <c r="AO255" t="s">
        <v>62</v>
      </c>
      <c r="AP255" t="s">
        <v>37</v>
      </c>
      <c r="AQ255" t="s">
        <v>214</v>
      </c>
      <c r="AT255">
        <v>63.7</v>
      </c>
      <c r="AU255">
        <v>77.085999999999999</v>
      </c>
      <c r="AV255">
        <v>77.08</v>
      </c>
      <c r="AW255">
        <v>155</v>
      </c>
      <c r="AX255">
        <v>99.334800000000001</v>
      </c>
      <c r="AY255">
        <v>123.6696</v>
      </c>
    </row>
    <row r="256" spans="40:51">
      <c r="AO256" t="s">
        <v>63</v>
      </c>
      <c r="AP256" t="s">
        <v>217</v>
      </c>
      <c r="AQ256" t="s">
        <v>214</v>
      </c>
      <c r="AR256">
        <v>18.946000000000002</v>
      </c>
      <c r="AS256">
        <v>8.6029999999999998</v>
      </c>
      <c r="AT256">
        <v>6.1680000000000001</v>
      </c>
      <c r="AU256">
        <v>6.9909999999999997</v>
      </c>
      <c r="AV256">
        <v>7.9684999999999997</v>
      </c>
      <c r="AW256">
        <v>19.641999999999999</v>
      </c>
      <c r="AX256">
        <v>81.038509999999988</v>
      </c>
      <c r="AY256">
        <v>48.365450000000003</v>
      </c>
    </row>
    <row r="257" spans="41:51">
      <c r="AP257" t="s">
        <v>23</v>
      </c>
      <c r="AQ257" t="s">
        <v>214</v>
      </c>
      <c r="AR257">
        <v>7.1999999999999995E-2</v>
      </c>
      <c r="AS257">
        <v>0.41699999999999998</v>
      </c>
      <c r="AT257">
        <v>0.84</v>
      </c>
      <c r="AU257">
        <v>1.671</v>
      </c>
      <c r="AV257">
        <v>1.1245000000000001</v>
      </c>
      <c r="AW257">
        <v>0.51400000000000001</v>
      </c>
      <c r="AX257">
        <v>1.90985</v>
      </c>
      <c r="AY257">
        <v>0.26745000000000002</v>
      </c>
    </row>
    <row r="258" spans="41:51">
      <c r="AP258" t="s">
        <v>37</v>
      </c>
      <c r="AQ258" t="s">
        <v>214</v>
      </c>
      <c r="AR258">
        <v>369.53899999999999</v>
      </c>
      <c r="AS258">
        <v>366.005</v>
      </c>
      <c r="AT258">
        <v>366.779</v>
      </c>
      <c r="AU258">
        <v>380.32499999999999</v>
      </c>
      <c r="AV258">
        <v>377.86689999999999</v>
      </c>
      <c r="AW258">
        <v>437.73599999999999</v>
      </c>
      <c r="AX258">
        <v>436.06853999999998</v>
      </c>
      <c r="AY258">
        <v>586.63412000000005</v>
      </c>
    </row>
    <row r="259" spans="41:51">
      <c r="AO259" t="s">
        <v>64</v>
      </c>
      <c r="AP259" t="s">
        <v>233</v>
      </c>
      <c r="AQ259" t="s">
        <v>214</v>
      </c>
      <c r="AT259">
        <v>0.4</v>
      </c>
      <c r="AU259">
        <v>0.39100000000000001</v>
      </c>
      <c r="AV259">
        <v>0.09</v>
      </c>
    </row>
    <row r="260" spans="41:51">
      <c r="AP260" t="s">
        <v>234</v>
      </c>
      <c r="AQ260" t="s">
        <v>214</v>
      </c>
      <c r="AS260">
        <v>7.39</v>
      </c>
      <c r="AT260">
        <v>16.742999999999999</v>
      </c>
      <c r="AU260">
        <v>15.385999999999999</v>
      </c>
      <c r="AV260">
        <v>15.202</v>
      </c>
      <c r="AW260">
        <v>18.015000000000001</v>
      </c>
      <c r="AX260">
        <v>56.692</v>
      </c>
      <c r="AY260">
        <v>50.508000000000003</v>
      </c>
    </row>
    <row r="261" spans="41:51">
      <c r="AP261" t="s">
        <v>231</v>
      </c>
      <c r="AQ261" t="s">
        <v>214</v>
      </c>
      <c r="AR261">
        <v>2.8690000000000002</v>
      </c>
      <c r="AS261">
        <v>2.4870000000000001</v>
      </c>
      <c r="AT261">
        <v>0.42199999999999999</v>
      </c>
      <c r="AU261">
        <v>1.3548</v>
      </c>
      <c r="AV261">
        <v>3.109</v>
      </c>
      <c r="AW261">
        <v>4.3550000000000004</v>
      </c>
      <c r="AX261">
        <v>2.1269999999999998</v>
      </c>
      <c r="AY261">
        <v>0.80800000000000005</v>
      </c>
    </row>
    <row r="262" spans="41:51">
      <c r="AP262" t="s">
        <v>235</v>
      </c>
      <c r="AQ262" t="s">
        <v>214</v>
      </c>
      <c r="AY262">
        <v>58.811999999999998</v>
      </c>
    </row>
    <row r="263" spans="41:51">
      <c r="AO263" t="s">
        <v>26</v>
      </c>
      <c r="AP263" t="s">
        <v>217</v>
      </c>
      <c r="AQ263" t="s">
        <v>214</v>
      </c>
      <c r="AR263">
        <v>12.785</v>
      </c>
      <c r="AS263">
        <v>7.4946999999999999</v>
      </c>
      <c r="AT263">
        <v>3.9838999999999998</v>
      </c>
      <c r="AU263">
        <v>7.0569999999999995</v>
      </c>
      <c r="AV263">
        <v>7.9939999999999998</v>
      </c>
      <c r="AW263">
        <v>20.825499999999998</v>
      </c>
      <c r="AX263">
        <v>25.070700000000002</v>
      </c>
      <c r="AY263">
        <v>39.574100000000001</v>
      </c>
    </row>
    <row r="264" spans="41:51">
      <c r="AP264" t="s">
        <v>233</v>
      </c>
      <c r="AQ264" t="s">
        <v>214</v>
      </c>
      <c r="AR264">
        <v>45.863</v>
      </c>
      <c r="AS264">
        <v>31.081199999999999</v>
      </c>
      <c r="AT264">
        <v>19.0243</v>
      </c>
      <c r="AU264">
        <v>17.263000000000002</v>
      </c>
      <c r="AV264">
        <v>29.041599999999999</v>
      </c>
      <c r="AW264">
        <v>32.714400000000005</v>
      </c>
      <c r="AX264">
        <v>60.847499999999997</v>
      </c>
      <c r="AY264">
        <v>7.7097699999999998</v>
      </c>
    </row>
    <row r="265" spans="41:51">
      <c r="AP265" t="s">
        <v>234</v>
      </c>
      <c r="AQ265" t="s">
        <v>214</v>
      </c>
      <c r="AY265">
        <v>87.188649999999996</v>
      </c>
    </row>
    <row r="266" spans="41:51">
      <c r="AP266" t="s">
        <v>236</v>
      </c>
      <c r="AQ266" t="s">
        <v>214</v>
      </c>
      <c r="AR266">
        <v>16.725000000000001</v>
      </c>
      <c r="AS266">
        <v>4.4093</v>
      </c>
      <c r="AT266">
        <v>5.7954999999999997</v>
      </c>
      <c r="AU266">
        <v>6.718</v>
      </c>
      <c r="AV266">
        <v>5.3009000000000004</v>
      </c>
      <c r="AW266">
        <v>11.466000000000001</v>
      </c>
      <c r="AX266">
        <v>79.793999999999997</v>
      </c>
      <c r="AY266">
        <v>12.595269999999999</v>
      </c>
    </row>
    <row r="267" spans="41:51">
      <c r="AP267" t="s">
        <v>237</v>
      </c>
      <c r="AQ267" t="s">
        <v>214</v>
      </c>
      <c r="AR267">
        <v>177.465</v>
      </c>
      <c r="AS267">
        <v>22.314699999999998</v>
      </c>
      <c r="AT267">
        <v>1.5067999999999999</v>
      </c>
      <c r="AW267">
        <v>12.776</v>
      </c>
      <c r="AX267">
        <v>349.15809999999999</v>
      </c>
      <c r="AY267">
        <v>17.648703999999999</v>
      </c>
    </row>
    <row r="268" spans="41:51">
      <c r="AP268" t="s">
        <v>238</v>
      </c>
      <c r="AQ268" t="s">
        <v>214</v>
      </c>
      <c r="AY268">
        <v>0.40660000000000002</v>
      </c>
    </row>
    <row r="269" spans="41:51">
      <c r="AP269" t="s">
        <v>37</v>
      </c>
      <c r="AQ269" t="s">
        <v>214</v>
      </c>
      <c r="AR269">
        <v>803.56</v>
      </c>
      <c r="AS269">
        <v>877.04899999999998</v>
      </c>
      <c r="AT269">
        <v>1033.7456999999999</v>
      </c>
      <c r="AU269">
        <v>917.42700000000002</v>
      </c>
      <c r="AV269">
        <v>1122.0999999999999</v>
      </c>
      <c r="AW269">
        <v>1168.694</v>
      </c>
      <c r="AX269">
        <v>951.90809999999999</v>
      </c>
      <c r="AY269">
        <v>1522.94</v>
      </c>
    </row>
    <row r="270" spans="41:51">
      <c r="AO270" t="s">
        <v>30</v>
      </c>
      <c r="AP270" t="s">
        <v>27</v>
      </c>
      <c r="AQ270" t="s">
        <v>214</v>
      </c>
      <c r="AR270">
        <v>1</v>
      </c>
      <c r="AV270">
        <v>9</v>
      </c>
      <c r="AW270">
        <v>25.366</v>
      </c>
      <c r="AY270">
        <v>50.477199999999996</v>
      </c>
    </row>
    <row r="271" spans="41:51">
      <c r="AP271" t="s">
        <v>239</v>
      </c>
      <c r="AQ271" t="s">
        <v>214</v>
      </c>
      <c r="AY271">
        <v>6.7000000000000004E-2</v>
      </c>
    </row>
    <row r="272" spans="41:51">
      <c r="AP272" t="s">
        <v>219</v>
      </c>
      <c r="AQ272" t="s">
        <v>214</v>
      </c>
      <c r="AY272">
        <v>0.33400000000000002</v>
      </c>
    </row>
    <row r="273" spans="41:51">
      <c r="AP273" t="s">
        <v>23</v>
      </c>
      <c r="AQ273" t="s">
        <v>214</v>
      </c>
      <c r="AR273">
        <v>184.39148</v>
      </c>
      <c r="AS273">
        <v>112.37408000000001</v>
      </c>
      <c r="AT273">
        <v>111.85119</v>
      </c>
      <c r="AU273">
        <v>231.61799999999999</v>
      </c>
      <c r="AV273">
        <v>233.99445</v>
      </c>
      <c r="AW273">
        <v>237.643</v>
      </c>
      <c r="AX273">
        <v>259.46449000000001</v>
      </c>
    </row>
    <row r="274" spans="41:51">
      <c r="AP274" t="s">
        <v>234</v>
      </c>
      <c r="AQ274" t="s">
        <v>214</v>
      </c>
      <c r="AY274">
        <v>207.74299999999999</v>
      </c>
    </row>
    <row r="275" spans="41:51">
      <c r="AP275" t="s">
        <v>220</v>
      </c>
      <c r="AQ275" t="s">
        <v>214</v>
      </c>
      <c r="AY275">
        <v>81.424000000000007</v>
      </c>
    </row>
    <row r="276" spans="41:51">
      <c r="AP276" t="s">
        <v>37</v>
      </c>
      <c r="AQ276" t="s">
        <v>214</v>
      </c>
      <c r="AR276">
        <v>1545.69119</v>
      </c>
      <c r="AS276">
        <v>677.63786000000005</v>
      </c>
      <c r="AT276">
        <v>677.77499999999998</v>
      </c>
      <c r="AU276">
        <v>1939.8779999999999</v>
      </c>
      <c r="AV276">
        <v>1943.5718199999999</v>
      </c>
      <c r="AW276">
        <v>2298.8649999999998</v>
      </c>
      <c r="AX276">
        <v>2762.625</v>
      </c>
      <c r="AY276">
        <v>3319.9079999999999</v>
      </c>
    </row>
    <row r="277" spans="41:51">
      <c r="AP277" t="s">
        <v>32</v>
      </c>
      <c r="AQ277" t="s">
        <v>214</v>
      </c>
      <c r="AR277">
        <v>23.090779999999999</v>
      </c>
      <c r="AS277">
        <v>13.971</v>
      </c>
    </row>
    <row r="278" spans="41:51">
      <c r="AP278" t="s">
        <v>216</v>
      </c>
      <c r="AQ278" t="s">
        <v>214</v>
      </c>
      <c r="AY278">
        <v>0.59799999999999998</v>
      </c>
    </row>
    <row r="279" spans="41:51">
      <c r="AP279" t="s">
        <v>221</v>
      </c>
      <c r="AQ279" t="s">
        <v>214</v>
      </c>
      <c r="AR279">
        <v>1.0476000000000001</v>
      </c>
      <c r="AS279">
        <v>0.79161999999999999</v>
      </c>
      <c r="AT279">
        <v>1.1929000000000001</v>
      </c>
      <c r="AU279">
        <v>2.371</v>
      </c>
      <c r="AV279">
        <v>1.4795</v>
      </c>
      <c r="AW279">
        <v>0.88700000000000001</v>
      </c>
    </row>
    <row r="280" spans="41:51">
      <c r="AP280" t="s">
        <v>223</v>
      </c>
      <c r="AQ280" t="s">
        <v>214</v>
      </c>
      <c r="AU280">
        <v>17.388999999999999</v>
      </c>
      <c r="AV280">
        <v>27.941600000000001</v>
      </c>
      <c r="AW280">
        <v>1.8520000000000001</v>
      </c>
      <c r="AX280">
        <v>31.504390000000001</v>
      </c>
    </row>
    <row r="281" spans="41:51">
      <c r="AO281" t="s">
        <v>66</v>
      </c>
      <c r="AP281" t="s">
        <v>217</v>
      </c>
      <c r="AQ281" t="s">
        <v>214</v>
      </c>
      <c r="AR281">
        <v>135.11199999999999</v>
      </c>
      <c r="AS281">
        <v>52.238849999999999</v>
      </c>
      <c r="AT281">
        <v>39.457000000000001</v>
      </c>
      <c r="AU281">
        <v>34.968000000000004</v>
      </c>
      <c r="AV281">
        <v>77.680000000000007</v>
      </c>
      <c r="AW281">
        <v>89.704689999999999</v>
      </c>
      <c r="AX281">
        <v>34.330689999999997</v>
      </c>
      <c r="AY281">
        <v>44.552660000000003</v>
      </c>
    </row>
    <row r="282" spans="41:51">
      <c r="AP282" t="s">
        <v>23</v>
      </c>
      <c r="AQ282" t="s">
        <v>214</v>
      </c>
      <c r="AY282">
        <v>190.828791</v>
      </c>
    </row>
    <row r="283" spans="41:51">
      <c r="AP283" t="s">
        <v>234</v>
      </c>
      <c r="AQ283" t="s">
        <v>214</v>
      </c>
      <c r="AX283">
        <v>182.57185999999999</v>
      </c>
    </row>
    <row r="284" spans="41:51">
      <c r="AP284" t="s">
        <v>220</v>
      </c>
      <c r="AQ284" t="s">
        <v>214</v>
      </c>
      <c r="AR284">
        <v>51.585999999999999</v>
      </c>
      <c r="AS284">
        <v>19.058579999999999</v>
      </c>
      <c r="AT284">
        <v>35.444000000000003</v>
      </c>
      <c r="AU284">
        <v>51.256</v>
      </c>
      <c r="AV284">
        <v>83.35</v>
      </c>
      <c r="AW284">
        <v>104.9663</v>
      </c>
    </row>
    <row r="285" spans="41:51">
      <c r="AP285" t="s">
        <v>37</v>
      </c>
      <c r="AQ285" t="s">
        <v>214</v>
      </c>
      <c r="AR285">
        <v>37.04</v>
      </c>
      <c r="AS285">
        <v>100.994</v>
      </c>
      <c r="AT285">
        <v>101.467</v>
      </c>
      <c r="AU285">
        <v>91.33</v>
      </c>
    </row>
    <row r="286" spans="41:51">
      <c r="AP286" t="s">
        <v>225</v>
      </c>
      <c r="AQ286" t="s">
        <v>214</v>
      </c>
      <c r="AX286">
        <v>0.67766000000000004</v>
      </c>
      <c r="AY286">
        <v>8.2000000000000003E-2</v>
      </c>
    </row>
    <row r="287" spans="41:51">
      <c r="AO287" t="s">
        <v>67</v>
      </c>
      <c r="AP287" t="s">
        <v>217</v>
      </c>
      <c r="AQ287" t="s">
        <v>214</v>
      </c>
      <c r="AR287">
        <v>93.197810000000004</v>
      </c>
      <c r="AS287">
        <v>130.03890999999999</v>
      </c>
      <c r="AT287">
        <v>24.611799999999999</v>
      </c>
      <c r="AU287">
        <v>51.13738</v>
      </c>
      <c r="AV287">
        <v>50.428190000000001</v>
      </c>
      <c r="AW287">
        <v>79.361748000000006</v>
      </c>
    </row>
    <row r="288" spans="41:51">
      <c r="AP288" t="s">
        <v>23</v>
      </c>
      <c r="AQ288" t="s">
        <v>214</v>
      </c>
      <c r="AX288">
        <v>433.86430000000001</v>
      </c>
    </row>
    <row r="289" spans="41:51">
      <c r="AP289" t="s">
        <v>234</v>
      </c>
      <c r="AQ289" t="s">
        <v>214</v>
      </c>
      <c r="AR289">
        <v>519.43384300000002</v>
      </c>
      <c r="AS289">
        <v>669.51657</v>
      </c>
      <c r="AT289">
        <v>256.35130000000004</v>
      </c>
      <c r="AU289">
        <v>180.38427000000001</v>
      </c>
      <c r="AV289">
        <v>114.95159</v>
      </c>
      <c r="AW289">
        <v>312.49266</v>
      </c>
      <c r="AY289">
        <v>411.45598000000001</v>
      </c>
    </row>
    <row r="290" spans="41:51">
      <c r="AP290" t="s">
        <v>224</v>
      </c>
      <c r="AQ290" t="s">
        <v>214</v>
      </c>
      <c r="AR290">
        <v>1.108717</v>
      </c>
    </row>
    <row r="291" spans="41:51">
      <c r="AP291" t="s">
        <v>37</v>
      </c>
      <c r="AQ291" t="s">
        <v>214</v>
      </c>
      <c r="AX291">
        <v>2049.819</v>
      </c>
      <c r="AY291">
        <v>2409.3142699999999</v>
      </c>
    </row>
    <row r="292" spans="41:51">
      <c r="AP292" t="s">
        <v>235</v>
      </c>
      <c r="AQ292" t="s">
        <v>214</v>
      </c>
      <c r="AR292">
        <v>1.76</v>
      </c>
      <c r="AS292">
        <v>752.15476999999998</v>
      </c>
      <c r="AT292">
        <v>1373.8291999999999</v>
      </c>
      <c r="AU292">
        <v>1474.499</v>
      </c>
      <c r="AV292">
        <v>1539.3150000000001</v>
      </c>
      <c r="AW292">
        <v>1677.8259800000001</v>
      </c>
    </row>
    <row r="293" spans="41:51">
      <c r="AP293" t="s">
        <v>32</v>
      </c>
      <c r="AQ293" t="s">
        <v>214</v>
      </c>
      <c r="AR293">
        <v>164.97499999999999</v>
      </c>
      <c r="AS293">
        <v>66.051199999999994</v>
      </c>
      <c r="AT293">
        <v>7.5650000000000004</v>
      </c>
      <c r="AU293">
        <v>9.7089999999999996</v>
      </c>
      <c r="AV293">
        <v>9.8629999999999995</v>
      </c>
      <c r="AW293">
        <v>10.879</v>
      </c>
      <c r="AY293">
        <v>14.83742</v>
      </c>
    </row>
    <row r="294" spans="41:51">
      <c r="AP294" t="s">
        <v>218</v>
      </c>
      <c r="AQ294" t="s">
        <v>214</v>
      </c>
      <c r="AR294">
        <v>280.8347</v>
      </c>
      <c r="AS294">
        <v>164.74719999999999</v>
      </c>
      <c r="AT294">
        <v>125.2239</v>
      </c>
      <c r="AU294">
        <v>222.0025</v>
      </c>
      <c r="AV294">
        <v>231.05199999999999</v>
      </c>
      <c r="AW294">
        <v>192.01669999999999</v>
      </c>
    </row>
    <row r="295" spans="41:51">
      <c r="AP295" t="s">
        <v>240</v>
      </c>
      <c r="AQ295" t="s">
        <v>214</v>
      </c>
      <c r="AY295">
        <v>271.50697700000001</v>
      </c>
    </row>
    <row r="296" spans="41:51">
      <c r="AP296" t="s">
        <v>222</v>
      </c>
      <c r="AQ296" t="s">
        <v>214</v>
      </c>
      <c r="AX296">
        <v>4.4919799999999999</v>
      </c>
    </row>
    <row r="297" spans="41:51">
      <c r="AP297" t="s">
        <v>225</v>
      </c>
      <c r="AQ297" t="s">
        <v>214</v>
      </c>
      <c r="AY297">
        <v>88.880160000000004</v>
      </c>
    </row>
    <row r="298" spans="41:51">
      <c r="AO298" t="s">
        <v>68</v>
      </c>
      <c r="AP298" t="s">
        <v>23</v>
      </c>
      <c r="AQ298" t="s">
        <v>214</v>
      </c>
      <c r="AX298">
        <v>3.3459300000000001</v>
      </c>
    </row>
    <row r="299" spans="41:51">
      <c r="AP299" t="s">
        <v>234</v>
      </c>
      <c r="AQ299" t="s">
        <v>214</v>
      </c>
      <c r="AT299">
        <v>126.71062999999999</v>
      </c>
      <c r="AU299">
        <v>86.975195999999997</v>
      </c>
      <c r="AV299">
        <v>2.5666000000000002</v>
      </c>
      <c r="AW299">
        <v>45.660136000000001</v>
      </c>
      <c r="AX299">
        <v>86.037235999999993</v>
      </c>
      <c r="AY299">
        <v>105.39617</v>
      </c>
    </row>
    <row r="300" spans="41:51">
      <c r="AP300" t="s">
        <v>224</v>
      </c>
      <c r="AQ300" t="s">
        <v>214</v>
      </c>
      <c r="AR300">
        <v>135.5889</v>
      </c>
      <c r="AS300">
        <v>91.770600000000002</v>
      </c>
      <c r="AT300">
        <v>9.8427520000000008</v>
      </c>
      <c r="AU300">
        <v>2.4755590000000001</v>
      </c>
      <c r="AV300">
        <v>88.89</v>
      </c>
      <c r="AW300">
        <v>3.7332399999999999</v>
      </c>
    </row>
    <row r="301" spans="41:51">
      <c r="AP301" t="s">
        <v>231</v>
      </c>
      <c r="AQ301" t="s">
        <v>214</v>
      </c>
      <c r="AX301">
        <v>7.3498340000000004</v>
      </c>
      <c r="AY301">
        <v>9.8000089999999993</v>
      </c>
    </row>
    <row r="302" spans="41:51">
      <c r="AP302" t="s">
        <v>37</v>
      </c>
      <c r="AQ302" t="s">
        <v>214</v>
      </c>
      <c r="AS302">
        <v>50.02</v>
      </c>
      <c r="AU302">
        <v>65.932199999999995</v>
      </c>
      <c r="AV302">
        <v>67.593999999999994</v>
      </c>
      <c r="AW302">
        <v>130.45099999999999</v>
      </c>
      <c r="AX302">
        <v>114.02688999999999</v>
      </c>
      <c r="AY302">
        <v>143.06</v>
      </c>
    </row>
    <row r="303" spans="41:51">
      <c r="AP303" t="s">
        <v>32</v>
      </c>
      <c r="AQ303" t="s">
        <v>214</v>
      </c>
      <c r="AV303">
        <v>1.2313499999999999</v>
      </c>
      <c r="AW303">
        <v>1.9242649999999999</v>
      </c>
      <c r="AX303">
        <v>1.724</v>
      </c>
      <c r="AY303">
        <v>2.5017</v>
      </c>
    </row>
    <row r="304" spans="41:51">
      <c r="AO304" t="s">
        <v>42</v>
      </c>
      <c r="AP304" t="s">
        <v>27</v>
      </c>
      <c r="AQ304" t="s">
        <v>214</v>
      </c>
      <c r="AT304">
        <v>1.86233</v>
      </c>
      <c r="AU304">
        <v>2.0038999999999998</v>
      </c>
      <c r="AX304">
        <v>0.20300000000000001</v>
      </c>
    </row>
    <row r="305" spans="41:51">
      <c r="AP305" t="s">
        <v>217</v>
      </c>
      <c r="AQ305" t="s">
        <v>214</v>
      </c>
      <c r="AT305">
        <v>8.8020000000000001E-2</v>
      </c>
      <c r="AV305">
        <v>0.10095</v>
      </c>
      <c r="AX305">
        <v>0.25624999999999998</v>
      </c>
      <c r="AY305">
        <v>0.17813999999999999</v>
      </c>
    </row>
    <row r="306" spans="41:51">
      <c r="AP306" t="s">
        <v>23</v>
      </c>
      <c r="AQ306" t="s">
        <v>214</v>
      </c>
      <c r="AT306">
        <v>1.6012999999999999</v>
      </c>
      <c r="AV306">
        <v>5.3920000000000003E-2</v>
      </c>
      <c r="AX306">
        <v>0.1313</v>
      </c>
    </row>
    <row r="307" spans="41:51">
      <c r="AP307" t="s">
        <v>37</v>
      </c>
      <c r="AQ307" t="s">
        <v>214</v>
      </c>
      <c r="AT307">
        <v>0.59289999999999998</v>
      </c>
      <c r="AU307">
        <v>1.33935</v>
      </c>
      <c r="AX307">
        <v>1.49E-3</v>
      </c>
      <c r="AY307">
        <v>0.83855000000000002</v>
      </c>
    </row>
    <row r="308" spans="41:51">
      <c r="AP308" t="s">
        <v>32</v>
      </c>
      <c r="AQ308" t="s">
        <v>214</v>
      </c>
      <c r="AV308">
        <v>2.4109999999999999E-2</v>
      </c>
    </row>
    <row r="309" spans="41:51">
      <c r="AP309" t="s">
        <v>218</v>
      </c>
      <c r="AQ309" t="s">
        <v>214</v>
      </c>
      <c r="AU309">
        <v>0.1096</v>
      </c>
      <c r="AV309">
        <v>0.70879999999999999</v>
      </c>
    </row>
    <row r="310" spans="41:51">
      <c r="AP310" t="s">
        <v>223</v>
      </c>
      <c r="AQ310" t="s">
        <v>214</v>
      </c>
      <c r="AU310">
        <v>1.3610000000000001E-2</v>
      </c>
      <c r="AX310">
        <v>6.1620000000000001E-2</v>
      </c>
      <c r="AY310">
        <v>4.5039999999999997E-2</v>
      </c>
    </row>
    <row r="311" spans="41:51">
      <c r="AP311" t="s">
        <v>225</v>
      </c>
      <c r="AQ311" t="s">
        <v>214</v>
      </c>
      <c r="AW311">
        <v>0.20569999999999999</v>
      </c>
    </row>
    <row r="312" spans="41:51">
      <c r="AO312" t="s">
        <v>44</v>
      </c>
      <c r="AP312" t="s">
        <v>37</v>
      </c>
      <c r="AQ312" t="s">
        <v>214</v>
      </c>
      <c r="AT312">
        <v>77.039000000000001</v>
      </c>
      <c r="AU312">
        <v>80.495999999999995</v>
      </c>
      <c r="AV312">
        <v>80.525000000000006</v>
      </c>
    </row>
    <row r="313" spans="41:51">
      <c r="AO313" t="s">
        <v>69</v>
      </c>
      <c r="AP313" t="s">
        <v>37</v>
      </c>
      <c r="AQ313" t="s">
        <v>214</v>
      </c>
      <c r="AR313">
        <v>644.58299999999997</v>
      </c>
      <c r="AT313">
        <v>762.94600000000003</v>
      </c>
      <c r="AU313">
        <v>933.09999999999991</v>
      </c>
      <c r="AV313">
        <v>932.63</v>
      </c>
      <c r="AW313">
        <v>1153.4490000000001</v>
      </c>
      <c r="AX313">
        <v>1367.7971239999999</v>
      </c>
      <c r="AY313">
        <v>1630.7459799999999</v>
      </c>
    </row>
    <row r="314" spans="41:51">
      <c r="AO314" t="s">
        <v>45</v>
      </c>
      <c r="AP314" t="s">
        <v>217</v>
      </c>
      <c r="AQ314" t="s">
        <v>214</v>
      </c>
      <c r="AS314">
        <v>78</v>
      </c>
      <c r="AT314">
        <v>120</v>
      </c>
      <c r="AU314">
        <v>130</v>
      </c>
      <c r="AV314">
        <v>134</v>
      </c>
      <c r="AW314">
        <v>138.19999999999999</v>
      </c>
      <c r="AX314">
        <v>140.35900000000001</v>
      </c>
      <c r="AY314">
        <v>184.5</v>
      </c>
    </row>
    <row r="315" spans="41:51">
      <c r="AP315" t="s">
        <v>23</v>
      </c>
      <c r="AQ315" t="s">
        <v>214</v>
      </c>
      <c r="AR315">
        <v>107</v>
      </c>
      <c r="AS315">
        <v>1</v>
      </c>
      <c r="AU315">
        <v>9.4280000000000008</v>
      </c>
    </row>
    <row r="316" spans="41:51">
      <c r="AP316" t="s">
        <v>37</v>
      </c>
      <c r="AQ316" t="s">
        <v>214</v>
      </c>
      <c r="AR316">
        <v>98</v>
      </c>
      <c r="AS316">
        <v>103</v>
      </c>
      <c r="AT316">
        <v>103</v>
      </c>
      <c r="AU316">
        <v>169.982</v>
      </c>
      <c r="AV316">
        <v>176</v>
      </c>
      <c r="AW316">
        <v>183.9</v>
      </c>
      <c r="AX316">
        <v>209.99</v>
      </c>
      <c r="AY316">
        <v>254</v>
      </c>
    </row>
    <row r="317" spans="41:51">
      <c r="AO317" t="s">
        <v>70</v>
      </c>
      <c r="AP317" t="s">
        <v>37</v>
      </c>
      <c r="AQ317" t="s">
        <v>214</v>
      </c>
      <c r="AR317">
        <v>33.83</v>
      </c>
      <c r="AW317">
        <v>39.627000000000002</v>
      </c>
      <c r="AX317">
        <v>47.393000000000001</v>
      </c>
      <c r="AY317">
        <v>56.905999999999999</v>
      </c>
    </row>
    <row r="318" spans="41:51">
      <c r="AO318" t="s">
        <v>71</v>
      </c>
      <c r="AP318" t="s">
        <v>37</v>
      </c>
      <c r="AQ318" t="s">
        <v>214</v>
      </c>
      <c r="AR318">
        <v>1042.18</v>
      </c>
      <c r="AS318">
        <v>851.52700000000004</v>
      </c>
      <c r="AT318">
        <v>1017.4</v>
      </c>
      <c r="AU318">
        <v>1056.5999999999999</v>
      </c>
      <c r="AV318">
        <v>1056.5640000000001</v>
      </c>
      <c r="AW318">
        <v>1247.83</v>
      </c>
      <c r="AX318">
        <v>1460.73</v>
      </c>
      <c r="AY318">
        <v>1755.132617</v>
      </c>
    </row>
    <row r="319" spans="41:51">
      <c r="AO319" t="s">
        <v>72</v>
      </c>
      <c r="AP319" t="s">
        <v>239</v>
      </c>
      <c r="AQ319" t="s">
        <v>214</v>
      </c>
      <c r="AR319">
        <v>0.121</v>
      </c>
    </row>
    <row r="320" spans="41:51">
      <c r="AP320" t="s">
        <v>217</v>
      </c>
      <c r="AQ320" t="s">
        <v>214</v>
      </c>
      <c r="AW320">
        <v>0.114</v>
      </c>
      <c r="AX320">
        <v>0.77175000000000005</v>
      </c>
    </row>
    <row r="321" spans="40:51">
      <c r="AP321" t="s">
        <v>23</v>
      </c>
      <c r="AQ321" t="s">
        <v>214</v>
      </c>
      <c r="AV321">
        <v>10.72106</v>
      </c>
    </row>
    <row r="322" spans="40:51">
      <c r="AP322" t="s">
        <v>37</v>
      </c>
      <c r="AQ322" t="s">
        <v>214</v>
      </c>
      <c r="AR322">
        <v>409.37700000000001</v>
      </c>
      <c r="AS322">
        <v>527.53199999999993</v>
      </c>
      <c r="AT322">
        <v>535.79259999999988</v>
      </c>
      <c r="AU322">
        <v>551.36216999999999</v>
      </c>
      <c r="AV322">
        <v>544.38275999999996</v>
      </c>
      <c r="AW322">
        <v>1090.9830000000002</v>
      </c>
      <c r="AX322">
        <v>1323.5217</v>
      </c>
      <c r="AY322">
        <v>1514.6969999999999</v>
      </c>
    </row>
    <row r="323" spans="40:51">
      <c r="AN323" t="s">
        <v>241</v>
      </c>
      <c r="AR323">
        <v>6958.7730200000015</v>
      </c>
      <c r="AS323">
        <v>5789.8291399999998</v>
      </c>
      <c r="AT323">
        <v>7099.7520219999979</v>
      </c>
      <c r="AU323">
        <v>9080.4535349999987</v>
      </c>
      <c r="AV323">
        <v>9342.8771000000015</v>
      </c>
      <c r="AW323">
        <v>11359.533309</v>
      </c>
      <c r="AX323">
        <v>13162.785594000001</v>
      </c>
      <c r="AY323">
        <v>16400.613378000002</v>
      </c>
    </row>
    <row r="324" spans="40:51">
      <c r="AN324" t="s">
        <v>73</v>
      </c>
      <c r="AR324">
        <v>13195.459397000001</v>
      </c>
      <c r="AS324">
        <v>11780.815771999998</v>
      </c>
      <c r="AT324">
        <v>12688.089762000001</v>
      </c>
      <c r="AU324">
        <v>14724.818108000001</v>
      </c>
      <c r="AV324">
        <v>14887.201681999999</v>
      </c>
      <c r="AW324">
        <v>18042.484765000001</v>
      </c>
      <c r="AX324">
        <v>21031.821716000002</v>
      </c>
      <c r="AY324">
        <v>25467.426317999998</v>
      </c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 by Fleet</vt:lpstr>
      <vt:lpstr>calc_AK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Kimoto</dc:creator>
  <cp:lastModifiedBy>Ai Kimoto</cp:lastModifiedBy>
  <dcterms:created xsi:type="dcterms:W3CDTF">2019-01-14T09:51:15Z</dcterms:created>
  <dcterms:modified xsi:type="dcterms:W3CDTF">2019-01-15T15:53:02Z</dcterms:modified>
</cp:coreProperties>
</file>