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15" windowWidth="23235" windowHeight="9465"/>
  </bookViews>
  <sheets>
    <sheet name="Hoja1" sheetId="1" r:id="rId1"/>
    <sheet name="Hoja2" sheetId="2" r:id="rId2"/>
    <sheet name="Hoja3" sheetId="3" r:id="rId3"/>
  </sheets>
  <calcPr calcId="145621" concurrentCalc="0"/>
</workbook>
</file>

<file path=xl/calcChain.xml><?xml version="1.0" encoding="utf-8"?>
<calcChain xmlns="http://schemas.openxmlformats.org/spreadsheetml/2006/main">
  <c r="AD46" i="1" l="1"/>
  <c r="AD42" i="1"/>
  <c r="AD38" i="1"/>
  <c r="AC46" i="1"/>
  <c r="AC42" i="1"/>
  <c r="AC38" i="1"/>
  <c r="Z42" i="1"/>
  <c r="Z38" i="1"/>
  <c r="Y42" i="1"/>
  <c r="Y38" i="1"/>
  <c r="V42" i="1"/>
  <c r="U42" i="1"/>
  <c r="R42" i="1"/>
  <c r="R41" i="1"/>
  <c r="R40" i="1"/>
  <c r="R37" i="1"/>
  <c r="R36" i="1"/>
  <c r="Q42" i="1"/>
  <c r="Q41" i="1"/>
  <c r="Q40" i="1"/>
  <c r="Q37" i="1"/>
  <c r="Q36" i="1"/>
  <c r="N48" i="1"/>
  <c r="N47" i="1"/>
  <c r="N44" i="1"/>
  <c r="N42" i="1"/>
  <c r="N41" i="1"/>
  <c r="N40" i="1"/>
  <c r="N36" i="1"/>
  <c r="M48" i="1"/>
  <c r="M47" i="1"/>
  <c r="M44" i="1"/>
  <c r="M42" i="1"/>
  <c r="M41" i="1"/>
  <c r="M40" i="1"/>
  <c r="M36" i="1"/>
  <c r="J46" i="1"/>
  <c r="J42" i="1"/>
  <c r="J38" i="1"/>
  <c r="J34" i="1"/>
  <c r="I46" i="1"/>
  <c r="I42" i="1"/>
  <c r="I38" i="1"/>
  <c r="I34" i="1"/>
  <c r="F42" i="1"/>
  <c r="F41" i="1"/>
  <c r="F38" i="1"/>
  <c r="F37" i="1"/>
  <c r="F34" i="1"/>
  <c r="F33" i="1"/>
  <c r="E34" i="1"/>
  <c r="E37" i="1"/>
  <c r="E38" i="1"/>
  <c r="E41" i="1"/>
  <c r="E42" i="1"/>
  <c r="E33" i="1"/>
  <c r="P48" i="1"/>
  <c r="P47" i="1"/>
  <c r="AF46" i="1"/>
  <c r="L46" i="1"/>
  <c r="P44" i="1"/>
  <c r="AF42" i="1"/>
  <c r="AB42" i="1"/>
  <c r="X42" i="1"/>
  <c r="T42" i="1"/>
  <c r="P42" i="1"/>
  <c r="L42" i="1"/>
  <c r="H42" i="1"/>
  <c r="T41" i="1"/>
  <c r="P41" i="1"/>
  <c r="H41" i="1"/>
  <c r="T40" i="1"/>
  <c r="P40" i="1"/>
  <c r="AF38" i="1"/>
  <c r="AB38" i="1"/>
  <c r="L38" i="1"/>
  <c r="H38" i="1"/>
  <c r="H37" i="1"/>
  <c r="T36" i="1"/>
  <c r="P36" i="1"/>
  <c r="L34" i="1"/>
  <c r="H34" i="1"/>
  <c r="H33" i="1"/>
  <c r="L21" i="1"/>
  <c r="L17" i="1"/>
  <c r="L13" i="1"/>
  <c r="L9" i="1"/>
  <c r="AF21" i="1"/>
  <c r="AF17" i="1"/>
  <c r="AF13" i="1"/>
  <c r="AB17" i="1"/>
  <c r="AB13" i="1"/>
  <c r="X17" i="1"/>
  <c r="T17" i="1"/>
  <c r="T16" i="1"/>
  <c r="T15" i="1"/>
  <c r="T11" i="1"/>
  <c r="P23" i="1"/>
  <c r="P22" i="1"/>
  <c r="P19" i="1"/>
  <c r="P17" i="1"/>
  <c r="P16" i="1"/>
  <c r="P15" i="1"/>
  <c r="P11" i="1"/>
  <c r="H17" i="1"/>
  <c r="H16" i="1"/>
  <c r="H13" i="1"/>
  <c r="H12" i="1"/>
  <c r="H9" i="1"/>
  <c r="H8" i="1"/>
  <c r="O23" i="1"/>
  <c r="N23" i="1"/>
  <c r="M23" i="1"/>
  <c r="O22" i="1"/>
  <c r="N22" i="1"/>
  <c r="M22" i="1"/>
  <c r="AE21" i="1"/>
  <c r="AD21" i="1"/>
  <c r="AC21" i="1"/>
  <c r="K21" i="1"/>
  <c r="J21" i="1"/>
  <c r="I21" i="1"/>
  <c r="O19" i="1"/>
  <c r="N19" i="1"/>
  <c r="M19" i="1"/>
  <c r="AE17" i="1"/>
  <c r="AD17" i="1"/>
  <c r="AC17" i="1"/>
  <c r="Y17" i="1"/>
  <c r="W17" i="1"/>
  <c r="V17" i="1"/>
  <c r="U17" i="1"/>
  <c r="S17" i="1"/>
  <c r="R17" i="1"/>
  <c r="Q17" i="1"/>
  <c r="O17" i="1"/>
  <c r="N17" i="1"/>
  <c r="M17" i="1"/>
  <c r="K17" i="1"/>
  <c r="J17" i="1"/>
  <c r="I17" i="1"/>
  <c r="G17" i="1"/>
  <c r="F17" i="1"/>
  <c r="E17" i="1"/>
  <c r="S16" i="1"/>
  <c r="R16" i="1"/>
  <c r="Q16" i="1"/>
  <c r="O16" i="1"/>
  <c r="N16" i="1"/>
  <c r="M16" i="1"/>
  <c r="G16" i="1"/>
  <c r="F16" i="1"/>
  <c r="E16" i="1"/>
  <c r="S15" i="1"/>
  <c r="R15" i="1"/>
  <c r="Q15" i="1"/>
  <c r="O15" i="1"/>
  <c r="N15" i="1"/>
  <c r="M15" i="1"/>
  <c r="AE13" i="1"/>
  <c r="AC13" i="1"/>
  <c r="AA13" i="1"/>
  <c r="Z13" i="1"/>
  <c r="Y13" i="1"/>
  <c r="K13" i="1"/>
  <c r="J13" i="1"/>
  <c r="I13" i="1"/>
  <c r="G13" i="1"/>
  <c r="E13" i="1"/>
  <c r="Q12" i="1"/>
  <c r="G12" i="1"/>
  <c r="E12" i="1"/>
  <c r="Q11" i="1"/>
  <c r="O11" i="1"/>
  <c r="N11" i="1"/>
  <c r="M11" i="1"/>
  <c r="K9" i="1"/>
  <c r="J9" i="1"/>
  <c r="G9" i="1"/>
  <c r="F9" i="1"/>
  <c r="E9" i="1"/>
  <c r="G8" i="1"/>
  <c r="F8" i="1"/>
  <c r="E8" i="1"/>
</calcChain>
</file>

<file path=xl/sharedStrings.xml><?xml version="1.0" encoding="utf-8"?>
<sst xmlns="http://schemas.openxmlformats.org/spreadsheetml/2006/main" count="629" uniqueCount="15">
  <si>
    <t>E_ATL</t>
  </si>
  <si>
    <t>NE_ATL</t>
  </si>
  <si>
    <t>SE_ATL</t>
  </si>
  <si>
    <t>W_MED</t>
  </si>
  <si>
    <t>E_MED</t>
  </si>
  <si>
    <t>NC_ATL</t>
  </si>
  <si>
    <t>W_ATL</t>
  </si>
  <si>
    <t xml:space="preserve">year </t>
  </si>
  <si>
    <t>Subyear</t>
  </si>
  <si>
    <t>%East</t>
  </si>
  <si>
    <t>%West</t>
  </si>
  <si>
    <t>%NA</t>
  </si>
  <si>
    <t>-</t>
  </si>
  <si>
    <t>N</t>
  </si>
  <si>
    <t>Ignoring NAs: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</si>
</sst>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0" fillId="0" borderId="6" xfId="0" applyNumberFormat="1" applyBorder="1"/>
    <xf numFmtId="2" fontId="0" fillId="0" borderId="8" xfId="0" applyNumberForma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0" fillId="0" borderId="10" xfId="0" applyNumberFormat="1" applyBorder="1"/>
    <xf numFmtId="2" fontId="0" fillId="0" borderId="12" xfId="0" applyNumberForma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2" fontId="0" fillId="0" borderId="14" xfId="0" applyNumberFormat="1" applyBorder="1"/>
    <xf numFmtId="2" fontId="0" fillId="0" borderId="16" xfId="0" applyNumberFormat="1" applyBorder="1"/>
    <xf numFmtId="0" fontId="2" fillId="0" borderId="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2" fontId="0" fillId="0" borderId="4" xfId="0" applyNumberFormat="1" applyBorder="1"/>
    <xf numFmtId="2" fontId="0" fillId="0" borderId="5" xfId="0" applyNumberForma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2" fontId="0" fillId="0" borderId="19" xfId="0" applyNumberFormat="1" applyBorder="1"/>
    <xf numFmtId="2" fontId="0" fillId="0" borderId="21" xfId="0" applyNumberFormat="1" applyBorder="1"/>
    <xf numFmtId="0" fontId="2" fillId="0" borderId="9" xfId="0" applyFont="1" applyBorder="1" applyAlignment="1">
      <alignment horizontal="center"/>
    </xf>
    <xf numFmtId="2" fontId="0" fillId="0" borderId="22" xfId="0" applyNumberFormat="1" applyBorder="1"/>
    <xf numFmtId="0" fontId="2" fillId="0" borderId="13" xfId="0" applyFont="1" applyBorder="1" applyAlignment="1">
      <alignment horizontal="center"/>
    </xf>
    <xf numFmtId="2" fontId="0" fillId="0" borderId="23" xfId="0" applyNumberFormat="1" applyBorder="1"/>
    <xf numFmtId="0" fontId="2" fillId="0" borderId="17" xfId="0" applyFont="1" applyBorder="1" applyAlignment="1">
      <alignment horizontal="center"/>
    </xf>
    <xf numFmtId="2" fontId="0" fillId="0" borderId="24" xfId="0" applyNumberFormat="1" applyBorder="1"/>
    <xf numFmtId="2" fontId="0" fillId="0" borderId="7" xfId="0" applyNumberFormat="1" applyBorder="1"/>
    <xf numFmtId="2" fontId="0" fillId="0" borderId="11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0" xfId="0" applyBorder="1" applyAlignment="1"/>
    <xf numFmtId="0" fontId="1" fillId="0" borderId="25" xfId="0" applyFont="1" applyBorder="1" applyAlignment="1">
      <alignment horizontal="center"/>
    </xf>
    <xf numFmtId="1" fontId="1" fillId="0" borderId="9" xfId="0" applyNumberFormat="1" applyFont="1" applyBorder="1"/>
    <xf numFmtId="1" fontId="1" fillId="0" borderId="31" xfId="0" applyNumberFormat="1" applyFont="1" applyBorder="1"/>
    <xf numFmtId="1" fontId="1" fillId="0" borderId="32" xfId="0" applyNumberFormat="1" applyFont="1" applyBorder="1"/>
    <xf numFmtId="1" fontId="1" fillId="0" borderId="29" xfId="0" applyNumberFormat="1" applyFont="1" applyBorder="1"/>
    <xf numFmtId="1" fontId="1" fillId="0" borderId="27" xfId="0" applyNumberFormat="1" applyFont="1" applyBorder="1"/>
    <xf numFmtId="1" fontId="1" fillId="0" borderId="25" xfId="0" applyNumberFormat="1" applyFont="1" applyBorder="1"/>
    <xf numFmtId="1" fontId="1" fillId="0" borderId="26" xfId="0" applyNumberFormat="1" applyFont="1" applyBorder="1"/>
    <xf numFmtId="1" fontId="1" fillId="0" borderId="28" xfId="0" applyNumberFormat="1" applyFont="1" applyBorder="1"/>
    <xf numFmtId="1" fontId="1" fillId="0" borderId="1" xfId="0" applyNumberFormat="1" applyFont="1" applyBorder="1"/>
    <xf numFmtId="1" fontId="1" fillId="0" borderId="13" xfId="0" applyNumberFormat="1" applyFont="1" applyBorder="1"/>
    <xf numFmtId="0" fontId="1" fillId="0" borderId="34" xfId="0" applyFont="1" applyBorder="1" applyAlignment="1">
      <alignment horizontal="center"/>
    </xf>
    <xf numFmtId="1" fontId="1" fillId="0" borderId="35" xfId="0" applyNumberFormat="1" applyFont="1" applyBorder="1"/>
    <xf numFmtId="1" fontId="1" fillId="0" borderId="34" xfId="0" applyNumberFormat="1" applyFont="1" applyBorder="1"/>
    <xf numFmtId="1" fontId="1" fillId="0" borderId="30" xfId="0" applyNumberFormat="1" applyFont="1" applyBorder="1"/>
    <xf numFmtId="0" fontId="0" fillId="2" borderId="16" xfId="0" applyFill="1" applyBorder="1" applyAlignment="1">
      <alignment horizontal="center"/>
    </xf>
    <xf numFmtId="2" fontId="0" fillId="2" borderId="8" xfId="0" applyNumberFormat="1" applyFill="1" applyBorder="1"/>
    <xf numFmtId="2" fontId="0" fillId="2" borderId="12" xfId="0" applyNumberFormat="1" applyFill="1" applyBorder="1"/>
    <xf numFmtId="2" fontId="0" fillId="2" borderId="16" xfId="0" applyNumberFormat="1" applyFill="1" applyBorder="1"/>
    <xf numFmtId="2" fontId="0" fillId="2" borderId="7" xfId="0" applyNumberFormat="1" applyFill="1" applyBorder="1"/>
    <xf numFmtId="2" fontId="0" fillId="2" borderId="11" xfId="0" applyNumberFormat="1" applyFill="1" applyBorder="1"/>
    <xf numFmtId="2" fontId="0" fillId="2" borderId="5" xfId="0" applyNumberFormat="1" applyFill="1" applyBorder="1"/>
    <xf numFmtId="2" fontId="0" fillId="2" borderId="21" xfId="0" applyNumberFormat="1" applyFill="1" applyBorder="1"/>
    <xf numFmtId="1" fontId="1" fillId="0" borderId="17" xfId="0" applyNumberFormat="1" applyFont="1" applyBorder="1"/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F50"/>
  <sheetViews>
    <sheetView tabSelected="1" topLeftCell="A23" workbookViewId="0">
      <selection activeCell="AG36" sqref="AG36"/>
    </sheetView>
  </sheetViews>
  <sheetFormatPr baseColWidth="10" defaultRowHeight="15" x14ac:dyDescent="0.25"/>
  <cols>
    <col min="3" max="32" width="7.7109375" customWidth="1"/>
  </cols>
  <sheetData>
    <row r="3" spans="3:32" ht="15.75" thickBot="1" x14ac:dyDescent="0.3"/>
    <row r="4" spans="3:32" ht="15.75" thickBot="1" x14ac:dyDescent="0.3">
      <c r="E4" s="33" t="s">
        <v>0</v>
      </c>
      <c r="F4" s="34"/>
      <c r="G4" s="34"/>
      <c r="H4" s="35"/>
      <c r="I4" s="33" t="s">
        <v>1</v>
      </c>
      <c r="J4" s="34"/>
      <c r="K4" s="34"/>
      <c r="L4" s="35"/>
      <c r="M4" s="33" t="s">
        <v>2</v>
      </c>
      <c r="N4" s="34"/>
      <c r="O4" s="34"/>
      <c r="P4" s="35"/>
      <c r="Q4" s="33" t="s">
        <v>3</v>
      </c>
      <c r="R4" s="34"/>
      <c r="S4" s="34"/>
      <c r="T4" s="35"/>
      <c r="U4" s="33" t="s">
        <v>4</v>
      </c>
      <c r="V4" s="34"/>
      <c r="W4" s="34"/>
      <c r="X4" s="35"/>
      <c r="Y4" s="33" t="s">
        <v>5</v>
      </c>
      <c r="Z4" s="34"/>
      <c r="AA4" s="34"/>
      <c r="AB4" s="35"/>
      <c r="AC4" s="33" t="s">
        <v>6</v>
      </c>
      <c r="AD4" s="34"/>
      <c r="AE4" s="34"/>
      <c r="AF4" s="37"/>
    </row>
    <row r="5" spans="3:32" ht="15.75" thickBot="1" x14ac:dyDescent="0.3">
      <c r="C5" s="1" t="s">
        <v>7</v>
      </c>
      <c r="D5" s="2" t="s">
        <v>8</v>
      </c>
      <c r="E5" s="31" t="s">
        <v>9</v>
      </c>
      <c r="F5" s="32" t="s">
        <v>10</v>
      </c>
      <c r="G5" s="36" t="s">
        <v>11</v>
      </c>
      <c r="H5" s="38" t="s">
        <v>13</v>
      </c>
      <c r="I5" s="31" t="s">
        <v>9</v>
      </c>
      <c r="J5" s="32" t="s">
        <v>10</v>
      </c>
      <c r="K5" s="32" t="s">
        <v>11</v>
      </c>
      <c r="L5" s="38" t="s">
        <v>13</v>
      </c>
      <c r="M5" s="31" t="s">
        <v>9</v>
      </c>
      <c r="N5" s="32" t="s">
        <v>10</v>
      </c>
      <c r="O5" s="32" t="s">
        <v>11</v>
      </c>
      <c r="P5" s="38" t="s">
        <v>13</v>
      </c>
      <c r="Q5" s="31" t="s">
        <v>9</v>
      </c>
      <c r="R5" s="32" t="s">
        <v>10</v>
      </c>
      <c r="S5" s="32" t="s">
        <v>11</v>
      </c>
      <c r="T5" s="38" t="s">
        <v>13</v>
      </c>
      <c r="U5" s="31" t="s">
        <v>9</v>
      </c>
      <c r="V5" s="32" t="s">
        <v>10</v>
      </c>
      <c r="W5" s="32" t="s">
        <v>11</v>
      </c>
      <c r="X5" s="38" t="s">
        <v>13</v>
      </c>
      <c r="Y5" s="31" t="s">
        <v>9</v>
      </c>
      <c r="Z5" s="32" t="s">
        <v>10</v>
      </c>
      <c r="AA5" s="32" t="s">
        <v>11</v>
      </c>
      <c r="AB5" s="38" t="s">
        <v>13</v>
      </c>
      <c r="AC5" s="31" t="s">
        <v>9</v>
      </c>
      <c r="AD5" s="32" t="s">
        <v>10</v>
      </c>
      <c r="AE5" s="32" t="s">
        <v>11</v>
      </c>
      <c r="AF5" s="49" t="s">
        <v>13</v>
      </c>
    </row>
    <row r="6" spans="3:32" x14ac:dyDescent="0.25">
      <c r="C6" s="3">
        <v>2009</v>
      </c>
      <c r="D6" s="4">
        <v>1</v>
      </c>
      <c r="E6" s="5" t="s">
        <v>12</v>
      </c>
      <c r="F6" s="6" t="s">
        <v>12</v>
      </c>
      <c r="G6" s="6" t="s">
        <v>12</v>
      </c>
      <c r="H6" s="39"/>
      <c r="I6" s="24" t="s">
        <v>12</v>
      </c>
      <c r="J6" s="6" t="s">
        <v>12</v>
      </c>
      <c r="K6" s="6" t="s">
        <v>12</v>
      </c>
      <c r="L6" s="45"/>
      <c r="M6" s="5" t="s">
        <v>12</v>
      </c>
      <c r="N6" s="6" t="s">
        <v>12</v>
      </c>
      <c r="O6" s="6" t="s">
        <v>12</v>
      </c>
      <c r="P6" s="45"/>
      <c r="Q6" s="5" t="s">
        <v>12</v>
      </c>
      <c r="R6" s="6" t="s">
        <v>12</v>
      </c>
      <c r="S6" s="6" t="s">
        <v>12</v>
      </c>
      <c r="T6" s="45"/>
      <c r="U6" s="5" t="s">
        <v>12</v>
      </c>
      <c r="V6" s="6" t="s">
        <v>12</v>
      </c>
      <c r="W6" s="6" t="s">
        <v>12</v>
      </c>
      <c r="X6" s="45"/>
      <c r="Y6" s="5" t="s">
        <v>12</v>
      </c>
      <c r="Z6" s="6" t="s">
        <v>12</v>
      </c>
      <c r="AA6" s="6" t="s">
        <v>12</v>
      </c>
      <c r="AB6" s="45"/>
      <c r="AC6" s="5" t="s">
        <v>12</v>
      </c>
      <c r="AD6" s="6" t="s">
        <v>12</v>
      </c>
      <c r="AE6" s="6" t="s">
        <v>12</v>
      </c>
      <c r="AF6" s="39"/>
    </row>
    <row r="7" spans="3:32" x14ac:dyDescent="0.25">
      <c r="C7" s="7">
        <v>2009</v>
      </c>
      <c r="D7" s="8">
        <v>2</v>
      </c>
      <c r="E7" s="9" t="s">
        <v>12</v>
      </c>
      <c r="F7" s="10" t="s">
        <v>12</v>
      </c>
      <c r="G7" s="10" t="s">
        <v>12</v>
      </c>
      <c r="H7" s="40"/>
      <c r="I7" s="26" t="s">
        <v>12</v>
      </c>
      <c r="J7" s="10" t="s">
        <v>12</v>
      </c>
      <c r="K7" s="10" t="s">
        <v>12</v>
      </c>
      <c r="L7" s="43"/>
      <c r="M7" s="9" t="s">
        <v>12</v>
      </c>
      <c r="N7" s="10" t="s">
        <v>12</v>
      </c>
      <c r="O7" s="10" t="s">
        <v>12</v>
      </c>
      <c r="P7" s="43"/>
      <c r="Q7" s="9" t="s">
        <v>12</v>
      </c>
      <c r="R7" s="10" t="s">
        <v>12</v>
      </c>
      <c r="S7" s="10" t="s">
        <v>12</v>
      </c>
      <c r="T7" s="43"/>
      <c r="U7" s="9" t="s">
        <v>12</v>
      </c>
      <c r="V7" s="10" t="s">
        <v>12</v>
      </c>
      <c r="W7" s="10" t="s">
        <v>12</v>
      </c>
      <c r="X7" s="43"/>
      <c r="Y7" s="9" t="s">
        <v>12</v>
      </c>
      <c r="Z7" s="10" t="s">
        <v>12</v>
      </c>
      <c r="AA7" s="10" t="s">
        <v>12</v>
      </c>
      <c r="AB7" s="43"/>
      <c r="AC7" s="9" t="s">
        <v>12</v>
      </c>
      <c r="AD7" s="10" t="s">
        <v>12</v>
      </c>
      <c r="AE7" s="10" t="s">
        <v>12</v>
      </c>
      <c r="AF7" s="40"/>
    </row>
    <row r="8" spans="3:32" x14ac:dyDescent="0.25">
      <c r="C8" s="7">
        <v>2009</v>
      </c>
      <c r="D8" s="8">
        <v>3</v>
      </c>
      <c r="E8" s="9">
        <f>7900/(79+7+11)</f>
        <v>81.44329896907216</v>
      </c>
      <c r="F8" s="10">
        <f>700/(79+7+11)</f>
        <v>7.2164948453608249</v>
      </c>
      <c r="G8" s="10">
        <f>1100/(79+7+11)</f>
        <v>11.340206185567011</v>
      </c>
      <c r="H8" s="40">
        <f>79+7+11</f>
        <v>97</v>
      </c>
      <c r="I8" s="26" t="s">
        <v>12</v>
      </c>
      <c r="J8" s="10" t="s">
        <v>12</v>
      </c>
      <c r="K8" s="10" t="s">
        <v>12</v>
      </c>
      <c r="L8" s="43"/>
      <c r="M8" s="9" t="s">
        <v>12</v>
      </c>
      <c r="N8" s="10" t="s">
        <v>12</v>
      </c>
      <c r="O8" s="10" t="s">
        <v>12</v>
      </c>
      <c r="P8" s="43"/>
      <c r="Q8" s="9" t="s">
        <v>12</v>
      </c>
      <c r="R8" s="10" t="s">
        <v>12</v>
      </c>
      <c r="S8" s="10" t="s">
        <v>12</v>
      </c>
      <c r="T8" s="43"/>
      <c r="U8" s="9" t="s">
        <v>12</v>
      </c>
      <c r="V8" s="10" t="s">
        <v>12</v>
      </c>
      <c r="W8" s="10" t="s">
        <v>12</v>
      </c>
      <c r="X8" s="43"/>
      <c r="Y8" s="9" t="s">
        <v>12</v>
      </c>
      <c r="Z8" s="10" t="s">
        <v>12</v>
      </c>
      <c r="AA8" s="10" t="s">
        <v>12</v>
      </c>
      <c r="AB8" s="43"/>
      <c r="AC8" s="9" t="s">
        <v>12</v>
      </c>
      <c r="AD8" s="10" t="s">
        <v>12</v>
      </c>
      <c r="AE8" s="10" t="s">
        <v>12</v>
      </c>
      <c r="AF8" s="40"/>
    </row>
    <row r="9" spans="3:32" ht="15.75" thickBot="1" x14ac:dyDescent="0.3">
      <c r="C9" s="11">
        <v>2009</v>
      </c>
      <c r="D9" s="12">
        <v>4</v>
      </c>
      <c r="E9" s="13">
        <f>400/(4+1)</f>
        <v>80</v>
      </c>
      <c r="F9" s="14">
        <f>0/(4+8)</f>
        <v>0</v>
      </c>
      <c r="G9" s="14">
        <f>100/(4+1)</f>
        <v>20</v>
      </c>
      <c r="H9" s="41">
        <f>4+1</f>
        <v>5</v>
      </c>
      <c r="I9" s="28">
        <v>0</v>
      </c>
      <c r="J9" s="14">
        <f>200/(2+1)</f>
        <v>66.666666666666671</v>
      </c>
      <c r="K9" s="14">
        <f>100/(1+2)</f>
        <v>33.333333333333336</v>
      </c>
      <c r="L9" s="46">
        <f>1+2</f>
        <v>3</v>
      </c>
      <c r="M9" s="13" t="s">
        <v>12</v>
      </c>
      <c r="N9" s="14" t="s">
        <v>12</v>
      </c>
      <c r="O9" s="14" t="s">
        <v>12</v>
      </c>
      <c r="P9" s="46"/>
      <c r="Q9" s="13" t="s">
        <v>12</v>
      </c>
      <c r="R9" s="14" t="s">
        <v>12</v>
      </c>
      <c r="S9" s="14" t="s">
        <v>12</v>
      </c>
      <c r="T9" s="46"/>
      <c r="U9" s="13" t="s">
        <v>12</v>
      </c>
      <c r="V9" s="14" t="s">
        <v>12</v>
      </c>
      <c r="W9" s="14" t="s">
        <v>12</v>
      </c>
      <c r="X9" s="46"/>
      <c r="Y9" s="13" t="s">
        <v>12</v>
      </c>
      <c r="Z9" s="14" t="s">
        <v>12</v>
      </c>
      <c r="AA9" s="14" t="s">
        <v>12</v>
      </c>
      <c r="AB9" s="46"/>
      <c r="AC9" s="13" t="s">
        <v>12</v>
      </c>
      <c r="AD9" s="14" t="s">
        <v>12</v>
      </c>
      <c r="AE9" s="14" t="s">
        <v>12</v>
      </c>
      <c r="AF9" s="41"/>
    </row>
    <row r="10" spans="3:32" x14ac:dyDescent="0.25">
      <c r="C10" s="3">
        <v>2010</v>
      </c>
      <c r="D10" s="4">
        <v>1</v>
      </c>
      <c r="E10" s="21" t="s">
        <v>12</v>
      </c>
      <c r="F10" s="22" t="s">
        <v>12</v>
      </c>
      <c r="G10" s="6" t="s">
        <v>12</v>
      </c>
      <c r="H10" s="42"/>
      <c r="I10" s="5" t="s">
        <v>12</v>
      </c>
      <c r="J10" s="6" t="s">
        <v>12</v>
      </c>
      <c r="K10" s="6" t="s">
        <v>12</v>
      </c>
      <c r="L10" s="45"/>
      <c r="M10" s="5" t="s">
        <v>12</v>
      </c>
      <c r="N10" s="6" t="s">
        <v>12</v>
      </c>
      <c r="O10" s="6" t="s">
        <v>12</v>
      </c>
      <c r="P10" s="45"/>
      <c r="Q10" s="5" t="s">
        <v>12</v>
      </c>
      <c r="R10" s="6" t="s">
        <v>12</v>
      </c>
      <c r="S10" s="6" t="s">
        <v>12</v>
      </c>
      <c r="T10" s="45"/>
      <c r="U10" s="5" t="s">
        <v>12</v>
      </c>
      <c r="V10" s="6" t="s">
        <v>12</v>
      </c>
      <c r="W10" s="6" t="s">
        <v>12</v>
      </c>
      <c r="X10" s="45"/>
      <c r="Y10" s="5" t="s">
        <v>12</v>
      </c>
      <c r="Z10" s="6" t="s">
        <v>12</v>
      </c>
      <c r="AA10" s="6" t="s">
        <v>12</v>
      </c>
      <c r="AB10" s="45"/>
      <c r="AC10" s="5" t="s">
        <v>12</v>
      </c>
      <c r="AD10" s="6" t="s">
        <v>12</v>
      </c>
      <c r="AE10" s="6" t="s">
        <v>12</v>
      </c>
      <c r="AF10" s="50"/>
    </row>
    <row r="11" spans="3:32" x14ac:dyDescent="0.25">
      <c r="C11" s="7">
        <v>2010</v>
      </c>
      <c r="D11" s="8">
        <v>2</v>
      </c>
      <c r="E11" s="9" t="s">
        <v>12</v>
      </c>
      <c r="F11" s="10" t="s">
        <v>12</v>
      </c>
      <c r="G11" s="10" t="s">
        <v>12</v>
      </c>
      <c r="H11" s="43"/>
      <c r="I11" s="9" t="s">
        <v>12</v>
      </c>
      <c r="J11" s="10" t="s">
        <v>12</v>
      </c>
      <c r="K11" s="10" t="s">
        <v>12</v>
      </c>
      <c r="L11" s="43"/>
      <c r="M11" s="9">
        <f>1500/(15+0+1)</f>
        <v>93.75</v>
      </c>
      <c r="N11" s="10">
        <f>0/(15+0+1)</f>
        <v>0</v>
      </c>
      <c r="O11" s="10">
        <f>100/(15+0+1)</f>
        <v>6.25</v>
      </c>
      <c r="P11" s="43">
        <f>15+1</f>
        <v>16</v>
      </c>
      <c r="Q11" s="9">
        <f>600/(6+0+0)</f>
        <v>100</v>
      </c>
      <c r="R11" s="10">
        <v>0</v>
      </c>
      <c r="S11" s="10">
        <v>0</v>
      </c>
      <c r="T11" s="43">
        <f>6</f>
        <v>6</v>
      </c>
      <c r="U11" s="9" t="s">
        <v>12</v>
      </c>
      <c r="V11" s="10" t="s">
        <v>12</v>
      </c>
      <c r="W11" s="10" t="s">
        <v>12</v>
      </c>
      <c r="X11" s="43"/>
      <c r="Y11" s="9" t="s">
        <v>12</v>
      </c>
      <c r="Z11" s="10" t="s">
        <v>12</v>
      </c>
      <c r="AA11" s="10" t="s">
        <v>12</v>
      </c>
      <c r="AB11" s="43"/>
      <c r="AC11" s="9" t="s">
        <v>12</v>
      </c>
      <c r="AD11" s="10" t="s">
        <v>12</v>
      </c>
      <c r="AE11" s="10" t="s">
        <v>12</v>
      </c>
      <c r="AF11" s="40"/>
    </row>
    <row r="12" spans="3:32" x14ac:dyDescent="0.25">
      <c r="C12" s="7">
        <v>2010</v>
      </c>
      <c r="D12" s="8">
        <v>3</v>
      </c>
      <c r="E12" s="9">
        <f>4300/(43+0+8)</f>
        <v>84.313725490196077</v>
      </c>
      <c r="F12" s="10">
        <v>0</v>
      </c>
      <c r="G12" s="10">
        <f>800/(43+8)</f>
        <v>15.686274509803921</v>
      </c>
      <c r="H12" s="43">
        <f>43+8</f>
        <v>51</v>
      </c>
      <c r="I12" s="9" t="s">
        <v>12</v>
      </c>
      <c r="J12" s="10" t="s">
        <v>12</v>
      </c>
      <c r="K12" s="10" t="s">
        <v>12</v>
      </c>
      <c r="L12" s="43"/>
      <c r="M12" s="9" t="s">
        <v>12</v>
      </c>
      <c r="N12" s="10" t="s">
        <v>12</v>
      </c>
      <c r="O12" s="10" t="s">
        <v>12</v>
      </c>
      <c r="P12" s="43"/>
      <c r="Q12" s="9">
        <f>600/(6+0+0)</f>
        <v>100</v>
      </c>
      <c r="R12" s="10">
        <v>0</v>
      </c>
      <c r="S12" s="10">
        <v>0</v>
      </c>
      <c r="T12" s="43">
        <v>6</v>
      </c>
      <c r="U12" s="9" t="s">
        <v>12</v>
      </c>
      <c r="V12" s="10" t="s">
        <v>12</v>
      </c>
      <c r="W12" s="10" t="s">
        <v>12</v>
      </c>
      <c r="X12" s="43"/>
      <c r="Y12" s="9" t="s">
        <v>12</v>
      </c>
      <c r="Z12" s="10" t="s">
        <v>12</v>
      </c>
      <c r="AA12" s="10" t="s">
        <v>12</v>
      </c>
      <c r="AB12" s="43"/>
      <c r="AC12" s="9" t="s">
        <v>12</v>
      </c>
      <c r="AD12" s="10" t="s">
        <v>12</v>
      </c>
      <c r="AE12" s="10" t="s">
        <v>12</v>
      </c>
      <c r="AF12" s="40"/>
    </row>
    <row r="13" spans="3:32" ht="15.75" thickBot="1" x14ac:dyDescent="0.3">
      <c r="C13" s="15">
        <v>2010</v>
      </c>
      <c r="D13" s="16">
        <v>4</v>
      </c>
      <c r="E13" s="17">
        <f>5200/(52+0+5)</f>
        <v>91.228070175438603</v>
      </c>
      <c r="F13" s="18">
        <v>0</v>
      </c>
      <c r="G13" s="14">
        <f>500/(52+0+5)</f>
        <v>8.7719298245614041</v>
      </c>
      <c r="H13" s="44">
        <f>52+5</f>
        <v>57</v>
      </c>
      <c r="I13" s="17">
        <f>3700/(37+22+30)</f>
        <v>41.573033707865171</v>
      </c>
      <c r="J13" s="18">
        <f>2200/(37+22+30)</f>
        <v>24.719101123595507</v>
      </c>
      <c r="K13" s="18">
        <f>3000/(37+22+30)</f>
        <v>33.707865168539328</v>
      </c>
      <c r="L13" s="44">
        <f>37+22+30</f>
        <v>89</v>
      </c>
      <c r="M13" s="17" t="s">
        <v>12</v>
      </c>
      <c r="N13" s="18" t="s">
        <v>12</v>
      </c>
      <c r="O13" s="18" t="s">
        <v>12</v>
      </c>
      <c r="P13" s="44"/>
      <c r="Q13" s="17" t="s">
        <v>12</v>
      </c>
      <c r="R13" s="18" t="s">
        <v>12</v>
      </c>
      <c r="S13" s="18" t="s">
        <v>12</v>
      </c>
      <c r="T13" s="44"/>
      <c r="U13" s="17" t="s">
        <v>12</v>
      </c>
      <c r="V13" s="18" t="s">
        <v>12</v>
      </c>
      <c r="W13" s="18" t="s">
        <v>12</v>
      </c>
      <c r="X13" s="44"/>
      <c r="Y13" s="17">
        <f>1000/(10+7+7)</f>
        <v>41.666666666666664</v>
      </c>
      <c r="Z13" s="18">
        <f>700/(10+7+7)</f>
        <v>29.166666666666668</v>
      </c>
      <c r="AA13" s="18">
        <f>700/(10+7+7)</f>
        <v>29.166666666666668</v>
      </c>
      <c r="AB13" s="44">
        <f>10+7+7</f>
        <v>24</v>
      </c>
      <c r="AC13" s="17">
        <f>100/(1+1)</f>
        <v>50</v>
      </c>
      <c r="AD13" s="18">
        <v>0</v>
      </c>
      <c r="AE13" s="18">
        <f>100/(1+1)</f>
        <v>50</v>
      </c>
      <c r="AF13" s="51">
        <f>1+1</f>
        <v>2</v>
      </c>
    </row>
    <row r="14" spans="3:32" x14ac:dyDescent="0.25">
      <c r="C14" s="3">
        <v>2011</v>
      </c>
      <c r="D14" s="4">
        <v>1</v>
      </c>
      <c r="E14" s="5" t="s">
        <v>12</v>
      </c>
      <c r="F14" s="6" t="s">
        <v>12</v>
      </c>
      <c r="G14" s="6" t="s">
        <v>12</v>
      </c>
      <c r="H14" s="45"/>
      <c r="I14" s="5" t="s">
        <v>12</v>
      </c>
      <c r="J14" s="6" t="s">
        <v>12</v>
      </c>
      <c r="K14" s="6" t="s">
        <v>12</v>
      </c>
      <c r="L14" s="45"/>
      <c r="M14" s="5" t="s">
        <v>12</v>
      </c>
      <c r="N14" s="6" t="s">
        <v>12</v>
      </c>
      <c r="O14" s="6" t="s">
        <v>12</v>
      </c>
      <c r="P14" s="45"/>
      <c r="Q14" s="5" t="s">
        <v>12</v>
      </c>
      <c r="R14" s="6" t="s">
        <v>12</v>
      </c>
      <c r="S14" s="6" t="s">
        <v>12</v>
      </c>
      <c r="T14" s="45"/>
      <c r="U14" s="5" t="s">
        <v>12</v>
      </c>
      <c r="V14" s="6" t="s">
        <v>12</v>
      </c>
      <c r="W14" s="6" t="s">
        <v>12</v>
      </c>
      <c r="X14" s="45"/>
      <c r="Y14" s="5" t="s">
        <v>12</v>
      </c>
      <c r="Z14" s="6" t="s">
        <v>12</v>
      </c>
      <c r="AA14" s="6" t="s">
        <v>12</v>
      </c>
      <c r="AB14" s="45"/>
      <c r="AC14" s="5" t="s">
        <v>12</v>
      </c>
      <c r="AD14" s="6" t="s">
        <v>12</v>
      </c>
      <c r="AE14" s="6" t="s">
        <v>12</v>
      </c>
      <c r="AF14" s="52"/>
    </row>
    <row r="15" spans="3:32" x14ac:dyDescent="0.25">
      <c r="C15" s="7">
        <v>2011</v>
      </c>
      <c r="D15" s="8">
        <v>2</v>
      </c>
      <c r="E15" s="9" t="s">
        <v>12</v>
      </c>
      <c r="F15" s="10" t="s">
        <v>12</v>
      </c>
      <c r="G15" s="10" t="s">
        <v>12</v>
      </c>
      <c r="H15" s="43"/>
      <c r="I15" s="9" t="s">
        <v>12</v>
      </c>
      <c r="J15" s="10" t="s">
        <v>12</v>
      </c>
      <c r="K15" s="10" t="s">
        <v>12</v>
      </c>
      <c r="L15" s="43"/>
      <c r="M15" s="9">
        <f>4800/(48+16+14)</f>
        <v>61.53846153846154</v>
      </c>
      <c r="N15" s="10">
        <f>1600/(48+16+14)</f>
        <v>20.512820512820515</v>
      </c>
      <c r="O15" s="10">
        <f>1400/(48+16+14)</f>
        <v>17.948717948717949</v>
      </c>
      <c r="P15" s="43">
        <f>48+16+14</f>
        <v>78</v>
      </c>
      <c r="Q15" s="9">
        <f>4800/(48+1+9)</f>
        <v>82.758620689655174</v>
      </c>
      <c r="R15" s="10">
        <f>100/(48+1+9)</f>
        <v>1.7241379310344827</v>
      </c>
      <c r="S15" s="10">
        <f>900/(48+1+9)</f>
        <v>15.517241379310345</v>
      </c>
      <c r="T15" s="43">
        <f>48+1+9</f>
        <v>58</v>
      </c>
      <c r="U15" s="9" t="s">
        <v>12</v>
      </c>
      <c r="V15" s="10" t="s">
        <v>12</v>
      </c>
      <c r="W15" s="10" t="s">
        <v>12</v>
      </c>
      <c r="X15" s="43"/>
      <c r="Y15" s="9" t="s">
        <v>12</v>
      </c>
      <c r="Z15" s="10" t="s">
        <v>12</v>
      </c>
      <c r="AA15" s="10" t="s">
        <v>12</v>
      </c>
      <c r="AB15" s="43"/>
      <c r="AC15" s="9" t="s">
        <v>12</v>
      </c>
      <c r="AD15" s="10" t="s">
        <v>12</v>
      </c>
      <c r="AE15" s="10" t="s">
        <v>12</v>
      </c>
      <c r="AF15" s="40"/>
    </row>
    <row r="16" spans="3:32" x14ac:dyDescent="0.25">
      <c r="C16" s="7">
        <v>2011</v>
      </c>
      <c r="D16" s="8">
        <v>3</v>
      </c>
      <c r="E16" s="9">
        <f>5600/(56+0+16)</f>
        <v>77.777777777777771</v>
      </c>
      <c r="F16" s="10">
        <f>0/(56+0+16)</f>
        <v>0</v>
      </c>
      <c r="G16" s="10">
        <f>1600/(56+0+16)</f>
        <v>22.222222222222221</v>
      </c>
      <c r="H16" s="43">
        <f>56+16</f>
        <v>72</v>
      </c>
      <c r="I16" s="9" t="s">
        <v>12</v>
      </c>
      <c r="J16" s="10" t="s">
        <v>12</v>
      </c>
      <c r="K16" s="10" t="s">
        <v>12</v>
      </c>
      <c r="L16" s="43"/>
      <c r="M16" s="9">
        <f>6100/(61+2+10)</f>
        <v>83.561643835616437</v>
      </c>
      <c r="N16" s="10">
        <f>200/(61+2+10)</f>
        <v>2.7397260273972601</v>
      </c>
      <c r="O16" s="10">
        <f>1000/(61+2+10)</f>
        <v>13.698630136986301</v>
      </c>
      <c r="P16" s="43">
        <f>61+2+10</f>
        <v>73</v>
      </c>
      <c r="Q16" s="9">
        <f>7800/(78+3+34)</f>
        <v>67.826086956521735</v>
      </c>
      <c r="R16" s="10">
        <f>300/(78+3+34)</f>
        <v>2.6086956521739131</v>
      </c>
      <c r="S16" s="10">
        <f>3400/(78+3+34)</f>
        <v>29.565217391304348</v>
      </c>
      <c r="T16" s="43">
        <f>78+3+34</f>
        <v>115</v>
      </c>
      <c r="U16" s="9" t="s">
        <v>12</v>
      </c>
      <c r="V16" s="10" t="s">
        <v>12</v>
      </c>
      <c r="W16" s="10" t="s">
        <v>12</v>
      </c>
      <c r="X16" s="43"/>
      <c r="Y16" s="9" t="s">
        <v>12</v>
      </c>
      <c r="Z16" s="10" t="s">
        <v>12</v>
      </c>
      <c r="AA16" s="10" t="s">
        <v>12</v>
      </c>
      <c r="AB16" s="43"/>
      <c r="AC16" s="9" t="s">
        <v>12</v>
      </c>
      <c r="AD16" s="10" t="s">
        <v>12</v>
      </c>
      <c r="AE16" s="10" t="s">
        <v>12</v>
      </c>
      <c r="AF16" s="40"/>
    </row>
    <row r="17" spans="3:32" ht="15.75" thickBot="1" x14ac:dyDescent="0.3">
      <c r="C17" s="11">
        <v>2011</v>
      </c>
      <c r="D17" s="12">
        <v>4</v>
      </c>
      <c r="E17" s="13">
        <f>2200/(22+0+10)</f>
        <v>68.75</v>
      </c>
      <c r="F17" s="14">
        <f>0/(22+0+10)</f>
        <v>0</v>
      </c>
      <c r="G17" s="14">
        <f>1000/(22+0+10)</f>
        <v>31.25</v>
      </c>
      <c r="H17" s="46">
        <f>22+10</f>
        <v>32</v>
      </c>
      <c r="I17" s="13">
        <f>4600/(46+12+12)</f>
        <v>65.714285714285708</v>
      </c>
      <c r="J17" s="14">
        <f>1200/(46+12+12)</f>
        <v>17.142857142857142</v>
      </c>
      <c r="K17" s="14">
        <f>1200/(46+12+12)</f>
        <v>17.142857142857142</v>
      </c>
      <c r="L17" s="46">
        <f>46+12+12</f>
        <v>70</v>
      </c>
      <c r="M17" s="13">
        <f>4600/(46+3+7)</f>
        <v>82.142857142857139</v>
      </c>
      <c r="N17" s="14">
        <f>300/(46+3+7)</f>
        <v>5.3571428571428568</v>
      </c>
      <c r="O17" s="14">
        <f>700/(46+3+7)</f>
        <v>12.5</v>
      </c>
      <c r="P17" s="46">
        <f>46+3+7</f>
        <v>56</v>
      </c>
      <c r="Q17" s="13">
        <f>600/(6+1+5)</f>
        <v>50</v>
      </c>
      <c r="R17" s="14">
        <f>100/(6+1+5)</f>
        <v>8.3333333333333339</v>
      </c>
      <c r="S17" s="14">
        <f>500/(6+1+5)</f>
        <v>41.666666666666664</v>
      </c>
      <c r="T17" s="46">
        <f>6+1+5</f>
        <v>12</v>
      </c>
      <c r="U17" s="13">
        <f>3400/(34+7+7)</f>
        <v>70.833333333333329</v>
      </c>
      <c r="V17" s="14">
        <f>700/(34+7+7)</f>
        <v>14.583333333333334</v>
      </c>
      <c r="W17" s="14">
        <f>700/(34+7+7)</f>
        <v>14.583333333333334</v>
      </c>
      <c r="X17" s="46">
        <f>34+7+7</f>
        <v>48</v>
      </c>
      <c r="Y17" s="13">
        <f>100/(1+0+0)</f>
        <v>100</v>
      </c>
      <c r="Z17" s="14">
        <v>0</v>
      </c>
      <c r="AA17" s="14">
        <v>0</v>
      </c>
      <c r="AB17" s="46">
        <f>1</f>
        <v>1</v>
      </c>
      <c r="AC17" s="13">
        <f>500/(5+10+2)</f>
        <v>29.411764705882351</v>
      </c>
      <c r="AD17" s="14">
        <f>1000/(5+10+2)</f>
        <v>58.823529411764703</v>
      </c>
      <c r="AE17" s="14">
        <f>200/(5+10+2)</f>
        <v>11.764705882352942</v>
      </c>
      <c r="AF17" s="41">
        <f>5+10+2</f>
        <v>17</v>
      </c>
    </row>
    <row r="18" spans="3:32" x14ac:dyDescent="0.25">
      <c r="C18" s="19">
        <v>2012</v>
      </c>
      <c r="D18" s="20">
        <v>1</v>
      </c>
      <c r="E18" s="21" t="s">
        <v>12</v>
      </c>
      <c r="F18" s="22" t="s">
        <v>12</v>
      </c>
      <c r="G18" s="6" t="s">
        <v>12</v>
      </c>
      <c r="H18" s="39"/>
      <c r="I18" s="21" t="s">
        <v>12</v>
      </c>
      <c r="J18" s="22" t="s">
        <v>12</v>
      </c>
      <c r="K18" s="22" t="s">
        <v>12</v>
      </c>
      <c r="L18" s="42"/>
      <c r="M18" s="21" t="s">
        <v>12</v>
      </c>
      <c r="N18" s="22" t="s">
        <v>12</v>
      </c>
      <c r="O18" s="22" t="s">
        <v>12</v>
      </c>
      <c r="P18" s="42"/>
      <c r="Q18" s="21" t="s">
        <v>12</v>
      </c>
      <c r="R18" s="22" t="s">
        <v>12</v>
      </c>
      <c r="S18" s="22" t="s">
        <v>12</v>
      </c>
      <c r="T18" s="42"/>
      <c r="U18" s="21" t="s">
        <v>12</v>
      </c>
      <c r="V18" s="22" t="s">
        <v>12</v>
      </c>
      <c r="W18" s="22" t="s">
        <v>12</v>
      </c>
      <c r="X18" s="42"/>
      <c r="Y18" s="21" t="s">
        <v>12</v>
      </c>
      <c r="Z18" s="22" t="s">
        <v>12</v>
      </c>
      <c r="AA18" s="22" t="s">
        <v>12</v>
      </c>
      <c r="AB18" s="42"/>
      <c r="AC18" s="5" t="s">
        <v>12</v>
      </c>
      <c r="AD18" s="6" t="s">
        <v>12</v>
      </c>
      <c r="AE18" s="6" t="s">
        <v>12</v>
      </c>
      <c r="AF18" s="47"/>
    </row>
    <row r="19" spans="3:32" x14ac:dyDescent="0.25">
      <c r="C19" s="7">
        <v>2012</v>
      </c>
      <c r="D19" s="8">
        <v>2</v>
      </c>
      <c r="E19" s="9" t="s">
        <v>12</v>
      </c>
      <c r="F19" s="10" t="s">
        <v>12</v>
      </c>
      <c r="G19" s="10" t="s">
        <v>12</v>
      </c>
      <c r="H19" s="42"/>
      <c r="I19" s="9" t="s">
        <v>12</v>
      </c>
      <c r="J19" s="10" t="s">
        <v>12</v>
      </c>
      <c r="K19" s="10" t="s">
        <v>12</v>
      </c>
      <c r="L19" s="43"/>
      <c r="M19" s="9">
        <f>4500/(45+1+3)</f>
        <v>91.836734693877546</v>
      </c>
      <c r="N19" s="10">
        <f>100/(45+1+3)</f>
        <v>2.0408163265306123</v>
      </c>
      <c r="O19" s="10">
        <f>300/(45+1+3)</f>
        <v>6.1224489795918364</v>
      </c>
      <c r="P19" s="43">
        <f>45+1+3</f>
        <v>49</v>
      </c>
      <c r="Q19" s="9" t="s">
        <v>12</v>
      </c>
      <c r="R19" s="10" t="s">
        <v>12</v>
      </c>
      <c r="S19" s="10" t="s">
        <v>12</v>
      </c>
      <c r="T19" s="43"/>
      <c r="U19" s="9" t="s">
        <v>12</v>
      </c>
      <c r="V19" s="10" t="s">
        <v>12</v>
      </c>
      <c r="W19" s="10" t="s">
        <v>12</v>
      </c>
      <c r="X19" s="43"/>
      <c r="Y19" s="9" t="s">
        <v>12</v>
      </c>
      <c r="Z19" s="10" t="s">
        <v>12</v>
      </c>
      <c r="AA19" s="10" t="s">
        <v>12</v>
      </c>
      <c r="AB19" s="43"/>
      <c r="AC19" s="9" t="s">
        <v>12</v>
      </c>
      <c r="AD19" s="10" t="s">
        <v>12</v>
      </c>
      <c r="AE19" s="10" t="s">
        <v>12</v>
      </c>
      <c r="AF19" s="40"/>
    </row>
    <row r="20" spans="3:32" x14ac:dyDescent="0.25">
      <c r="C20" s="7">
        <v>2012</v>
      </c>
      <c r="D20" s="8">
        <v>3</v>
      </c>
      <c r="E20" s="9" t="s">
        <v>12</v>
      </c>
      <c r="F20" s="10" t="s">
        <v>12</v>
      </c>
      <c r="G20" s="10" t="s">
        <v>12</v>
      </c>
      <c r="H20" s="43"/>
      <c r="I20" s="9" t="s">
        <v>12</v>
      </c>
      <c r="J20" s="10" t="s">
        <v>12</v>
      </c>
      <c r="K20" s="10" t="s">
        <v>12</v>
      </c>
      <c r="L20" s="43"/>
      <c r="M20" s="9" t="s">
        <v>12</v>
      </c>
      <c r="N20" s="10" t="s">
        <v>12</v>
      </c>
      <c r="O20" s="10" t="s">
        <v>12</v>
      </c>
      <c r="P20" s="43"/>
      <c r="Q20" s="9" t="s">
        <v>12</v>
      </c>
      <c r="R20" s="10" t="s">
        <v>12</v>
      </c>
      <c r="S20" s="10" t="s">
        <v>12</v>
      </c>
      <c r="T20" s="43"/>
      <c r="U20" s="9" t="s">
        <v>12</v>
      </c>
      <c r="V20" s="10" t="s">
        <v>12</v>
      </c>
      <c r="W20" s="10" t="s">
        <v>12</v>
      </c>
      <c r="X20" s="43"/>
      <c r="Y20" s="9" t="s">
        <v>12</v>
      </c>
      <c r="Z20" s="10" t="s">
        <v>12</v>
      </c>
      <c r="AA20" s="10" t="s">
        <v>12</v>
      </c>
      <c r="AB20" s="43"/>
      <c r="AC20" s="9" t="s">
        <v>12</v>
      </c>
      <c r="AD20" s="10" t="s">
        <v>12</v>
      </c>
      <c r="AE20" s="10" t="s">
        <v>12</v>
      </c>
      <c r="AF20" s="40"/>
    </row>
    <row r="21" spans="3:32" ht="15.75" thickBot="1" x14ac:dyDescent="0.3">
      <c r="C21" s="15">
        <v>2012</v>
      </c>
      <c r="D21" s="16">
        <v>4</v>
      </c>
      <c r="E21" s="13" t="s">
        <v>12</v>
      </c>
      <c r="F21" s="14" t="s">
        <v>12</v>
      </c>
      <c r="G21" s="14" t="s">
        <v>12</v>
      </c>
      <c r="H21" s="46"/>
      <c r="I21" s="13">
        <f>8100/(81+25+43)</f>
        <v>54.36241610738255</v>
      </c>
      <c r="J21" s="14">
        <f>2500/(81+25+43)</f>
        <v>16.778523489932887</v>
      </c>
      <c r="K21" s="14">
        <f>4300/(81+25+43)</f>
        <v>28.859060402684563</v>
      </c>
      <c r="L21" s="46">
        <f>81+25+43</f>
        <v>149</v>
      </c>
      <c r="M21" s="13" t="s">
        <v>12</v>
      </c>
      <c r="N21" s="14" t="s">
        <v>12</v>
      </c>
      <c r="O21" s="14" t="s">
        <v>12</v>
      </c>
      <c r="P21" s="46"/>
      <c r="Q21" s="13" t="s">
        <v>12</v>
      </c>
      <c r="R21" s="14" t="s">
        <v>12</v>
      </c>
      <c r="S21" s="14" t="s">
        <v>12</v>
      </c>
      <c r="T21" s="46"/>
      <c r="U21" s="13" t="s">
        <v>12</v>
      </c>
      <c r="V21" s="14" t="s">
        <v>12</v>
      </c>
      <c r="W21" s="14" t="s">
        <v>12</v>
      </c>
      <c r="X21" s="46"/>
      <c r="Y21" s="13" t="s">
        <v>12</v>
      </c>
      <c r="Z21" s="14" t="s">
        <v>12</v>
      </c>
      <c r="AA21" s="14" t="s">
        <v>12</v>
      </c>
      <c r="AB21" s="46"/>
      <c r="AC21" s="13">
        <f>300/(3+12+3)</f>
        <v>16.666666666666668</v>
      </c>
      <c r="AD21" s="14">
        <f>1200/(3+12+3)</f>
        <v>66.666666666666671</v>
      </c>
      <c r="AE21" s="14">
        <f>300/(3+12+3)</f>
        <v>16.666666666666668</v>
      </c>
      <c r="AF21" s="41">
        <f>3+12+3</f>
        <v>18</v>
      </c>
    </row>
    <row r="22" spans="3:32" x14ac:dyDescent="0.25">
      <c r="C22" s="3">
        <v>2013</v>
      </c>
      <c r="D22" s="23">
        <v>1</v>
      </c>
      <c r="E22" s="24" t="s">
        <v>12</v>
      </c>
      <c r="F22" s="6" t="s">
        <v>12</v>
      </c>
      <c r="G22" s="29" t="s">
        <v>12</v>
      </c>
      <c r="H22" s="39"/>
      <c r="I22" s="5" t="s">
        <v>12</v>
      </c>
      <c r="J22" s="6" t="s">
        <v>12</v>
      </c>
      <c r="K22" s="6" t="s">
        <v>12</v>
      </c>
      <c r="L22" s="45"/>
      <c r="M22" s="5">
        <f>1200/(12+5+6)</f>
        <v>52.173913043478258</v>
      </c>
      <c r="N22" s="6">
        <f>500/(12+5+6)</f>
        <v>21.739130434782609</v>
      </c>
      <c r="O22" s="6">
        <f>600/(12+5+6)</f>
        <v>26.086956521739129</v>
      </c>
      <c r="P22" s="45">
        <f>12+5+6</f>
        <v>23</v>
      </c>
      <c r="Q22" s="5" t="s">
        <v>12</v>
      </c>
      <c r="R22" s="6" t="s">
        <v>12</v>
      </c>
      <c r="S22" s="6" t="s">
        <v>12</v>
      </c>
      <c r="T22" s="45"/>
      <c r="U22" s="5" t="s">
        <v>12</v>
      </c>
      <c r="V22" s="6" t="s">
        <v>12</v>
      </c>
      <c r="W22" s="6" t="s">
        <v>12</v>
      </c>
      <c r="X22" s="45"/>
      <c r="Y22" s="5" t="s">
        <v>12</v>
      </c>
      <c r="Z22" s="6" t="s">
        <v>12</v>
      </c>
      <c r="AA22" s="6" t="s">
        <v>12</v>
      </c>
      <c r="AB22" s="45"/>
      <c r="AC22" s="5" t="s">
        <v>12</v>
      </c>
      <c r="AD22" s="6" t="s">
        <v>12</v>
      </c>
      <c r="AE22" s="6" t="s">
        <v>12</v>
      </c>
      <c r="AF22" s="39"/>
    </row>
    <row r="23" spans="3:32" x14ac:dyDescent="0.25">
      <c r="C23" s="7">
        <v>2013</v>
      </c>
      <c r="D23" s="25">
        <v>2</v>
      </c>
      <c r="E23" s="26" t="s">
        <v>12</v>
      </c>
      <c r="F23" s="10" t="s">
        <v>12</v>
      </c>
      <c r="G23" s="30" t="s">
        <v>12</v>
      </c>
      <c r="H23" s="48"/>
      <c r="I23" s="9" t="s">
        <v>12</v>
      </c>
      <c r="J23" s="10" t="s">
        <v>12</v>
      </c>
      <c r="K23" s="10" t="s">
        <v>12</v>
      </c>
      <c r="L23" s="43"/>
      <c r="M23" s="9">
        <f>3300/(33+6+18)</f>
        <v>57.89473684210526</v>
      </c>
      <c r="N23" s="10">
        <f>600/(33+6+18)</f>
        <v>10.526315789473685</v>
      </c>
      <c r="O23" s="10">
        <f>1800/(33+6+18)</f>
        <v>31.578947368421051</v>
      </c>
      <c r="P23" s="43">
        <f>33+6+18</f>
        <v>57</v>
      </c>
      <c r="Q23" s="9" t="s">
        <v>12</v>
      </c>
      <c r="R23" s="10" t="s">
        <v>12</v>
      </c>
      <c r="S23" s="10" t="s">
        <v>12</v>
      </c>
      <c r="T23" s="43"/>
      <c r="U23" s="9" t="s">
        <v>12</v>
      </c>
      <c r="V23" s="10" t="s">
        <v>12</v>
      </c>
      <c r="W23" s="10" t="s">
        <v>12</v>
      </c>
      <c r="X23" s="43"/>
      <c r="Y23" s="9" t="s">
        <v>12</v>
      </c>
      <c r="Z23" s="10" t="s">
        <v>12</v>
      </c>
      <c r="AA23" s="10" t="s">
        <v>12</v>
      </c>
      <c r="AB23" s="43"/>
      <c r="AC23" s="9" t="s">
        <v>12</v>
      </c>
      <c r="AD23" s="10" t="s">
        <v>12</v>
      </c>
      <c r="AE23" s="10" t="s">
        <v>12</v>
      </c>
      <c r="AF23" s="48"/>
    </row>
    <row r="24" spans="3:32" x14ac:dyDescent="0.25">
      <c r="C24" s="7">
        <v>2013</v>
      </c>
      <c r="D24" s="25">
        <v>3</v>
      </c>
      <c r="E24" s="26" t="s">
        <v>12</v>
      </c>
      <c r="F24" s="10" t="s">
        <v>12</v>
      </c>
      <c r="G24" s="30" t="s">
        <v>12</v>
      </c>
      <c r="H24" s="48"/>
      <c r="I24" s="9" t="s">
        <v>12</v>
      </c>
      <c r="J24" s="10" t="s">
        <v>12</v>
      </c>
      <c r="K24" s="10" t="s">
        <v>12</v>
      </c>
      <c r="L24" s="43"/>
      <c r="M24" s="9" t="s">
        <v>12</v>
      </c>
      <c r="N24" s="10" t="s">
        <v>12</v>
      </c>
      <c r="O24" s="10" t="s">
        <v>12</v>
      </c>
      <c r="P24" s="43"/>
      <c r="Q24" s="9" t="s">
        <v>12</v>
      </c>
      <c r="R24" s="10" t="s">
        <v>12</v>
      </c>
      <c r="S24" s="10" t="s">
        <v>12</v>
      </c>
      <c r="T24" s="43"/>
      <c r="U24" s="9" t="s">
        <v>12</v>
      </c>
      <c r="V24" s="10" t="s">
        <v>12</v>
      </c>
      <c r="W24" s="10" t="s">
        <v>12</v>
      </c>
      <c r="X24" s="43"/>
      <c r="Y24" s="9" t="s">
        <v>12</v>
      </c>
      <c r="Z24" s="10" t="s">
        <v>12</v>
      </c>
      <c r="AA24" s="10" t="s">
        <v>12</v>
      </c>
      <c r="AB24" s="43"/>
      <c r="AC24" s="9" t="s">
        <v>12</v>
      </c>
      <c r="AD24" s="10" t="s">
        <v>12</v>
      </c>
      <c r="AE24" s="10" t="s">
        <v>12</v>
      </c>
      <c r="AF24" s="48"/>
    </row>
    <row r="25" spans="3:32" ht="15.75" thickBot="1" x14ac:dyDescent="0.3">
      <c r="C25" s="11">
        <v>2013</v>
      </c>
      <c r="D25" s="27">
        <v>4</v>
      </c>
      <c r="E25" s="28" t="s">
        <v>12</v>
      </c>
      <c r="F25" s="14" t="s">
        <v>12</v>
      </c>
      <c r="G25" s="14" t="s">
        <v>12</v>
      </c>
      <c r="H25" s="46"/>
      <c r="I25" s="13" t="s">
        <v>12</v>
      </c>
      <c r="J25" s="14" t="s">
        <v>12</v>
      </c>
      <c r="K25" s="14" t="s">
        <v>12</v>
      </c>
      <c r="L25" s="46"/>
      <c r="M25" s="13" t="s">
        <v>12</v>
      </c>
      <c r="N25" s="14" t="s">
        <v>12</v>
      </c>
      <c r="O25" s="14" t="s">
        <v>12</v>
      </c>
      <c r="P25" s="46"/>
      <c r="Q25" s="13" t="s">
        <v>12</v>
      </c>
      <c r="R25" s="14" t="s">
        <v>12</v>
      </c>
      <c r="S25" s="14" t="s">
        <v>12</v>
      </c>
      <c r="T25" s="46"/>
      <c r="U25" s="13" t="s">
        <v>12</v>
      </c>
      <c r="V25" s="14" t="s">
        <v>12</v>
      </c>
      <c r="W25" s="14" t="s">
        <v>12</v>
      </c>
      <c r="X25" s="46"/>
      <c r="Y25" s="13" t="s">
        <v>12</v>
      </c>
      <c r="Z25" s="14" t="s">
        <v>12</v>
      </c>
      <c r="AA25" s="14" t="s">
        <v>12</v>
      </c>
      <c r="AB25" s="46"/>
      <c r="AC25" s="13" t="s">
        <v>12</v>
      </c>
      <c r="AD25" s="14" t="s">
        <v>12</v>
      </c>
      <c r="AE25" s="14" t="s">
        <v>12</v>
      </c>
      <c r="AF25" s="41"/>
    </row>
    <row r="28" spans="3:32" ht="15.75" thickBot="1" x14ac:dyDescent="0.3">
      <c r="C28" t="s">
        <v>14</v>
      </c>
    </row>
    <row r="29" spans="3:32" ht="15.75" thickBot="1" x14ac:dyDescent="0.3">
      <c r="E29" s="33" t="s">
        <v>0</v>
      </c>
      <c r="F29" s="34"/>
      <c r="G29" s="34"/>
      <c r="H29" s="35"/>
      <c r="I29" s="33" t="s">
        <v>1</v>
      </c>
      <c r="J29" s="34"/>
      <c r="K29" s="34"/>
      <c r="L29" s="35"/>
      <c r="M29" s="33" t="s">
        <v>2</v>
      </c>
      <c r="N29" s="34"/>
      <c r="O29" s="34"/>
      <c r="P29" s="35"/>
      <c r="Q29" s="33" t="s">
        <v>3</v>
      </c>
      <c r="R29" s="34"/>
      <c r="S29" s="34"/>
      <c r="T29" s="35"/>
      <c r="U29" s="33" t="s">
        <v>4</v>
      </c>
      <c r="V29" s="34"/>
      <c r="W29" s="34"/>
      <c r="X29" s="35"/>
      <c r="Y29" s="33" t="s">
        <v>5</v>
      </c>
      <c r="Z29" s="34"/>
      <c r="AA29" s="34"/>
      <c r="AB29" s="35"/>
      <c r="AC29" s="33" t="s">
        <v>6</v>
      </c>
      <c r="AD29" s="34"/>
      <c r="AE29" s="34"/>
      <c r="AF29" s="37"/>
    </row>
    <row r="30" spans="3:32" ht="15.75" thickBot="1" x14ac:dyDescent="0.3">
      <c r="C30" s="1" t="s">
        <v>7</v>
      </c>
      <c r="D30" s="2" t="s">
        <v>8</v>
      </c>
      <c r="E30" s="31" t="s">
        <v>9</v>
      </c>
      <c r="F30" s="32" t="s">
        <v>10</v>
      </c>
      <c r="G30" s="53"/>
      <c r="H30" s="38" t="s">
        <v>13</v>
      </c>
      <c r="I30" s="31" t="s">
        <v>9</v>
      </c>
      <c r="J30" s="32" t="s">
        <v>10</v>
      </c>
      <c r="K30" s="62"/>
      <c r="L30" s="38" t="s">
        <v>13</v>
      </c>
      <c r="M30" s="31" t="s">
        <v>9</v>
      </c>
      <c r="N30" s="32" t="s">
        <v>10</v>
      </c>
      <c r="O30" s="62"/>
      <c r="P30" s="38" t="s">
        <v>13</v>
      </c>
      <c r="Q30" s="31" t="s">
        <v>9</v>
      </c>
      <c r="R30" s="32" t="s">
        <v>10</v>
      </c>
      <c r="S30" s="62"/>
      <c r="T30" s="38" t="s">
        <v>13</v>
      </c>
      <c r="U30" s="31" t="s">
        <v>9</v>
      </c>
      <c r="V30" s="32" t="s">
        <v>10</v>
      </c>
      <c r="W30" s="62"/>
      <c r="X30" s="38" t="s">
        <v>13</v>
      </c>
      <c r="Y30" s="31" t="s">
        <v>9</v>
      </c>
      <c r="Z30" s="32" t="s">
        <v>10</v>
      </c>
      <c r="AA30" s="32" t="s">
        <v>11</v>
      </c>
      <c r="AB30" s="38" t="s">
        <v>13</v>
      </c>
      <c r="AC30" s="31" t="s">
        <v>9</v>
      </c>
      <c r="AD30" s="32" t="s">
        <v>10</v>
      </c>
      <c r="AE30" s="62"/>
      <c r="AF30" s="49" t="s">
        <v>13</v>
      </c>
    </row>
    <row r="31" spans="3:32" x14ac:dyDescent="0.25">
      <c r="C31" s="3">
        <v>2009</v>
      </c>
      <c r="D31" s="4">
        <v>1</v>
      </c>
      <c r="E31" s="5" t="s">
        <v>12</v>
      </c>
      <c r="F31" s="6" t="s">
        <v>12</v>
      </c>
      <c r="G31" s="54"/>
      <c r="H31" s="39"/>
      <c r="I31" s="24" t="s">
        <v>12</v>
      </c>
      <c r="J31" s="6" t="s">
        <v>12</v>
      </c>
      <c r="K31" s="54"/>
      <c r="L31" s="45"/>
      <c r="M31" s="5" t="s">
        <v>12</v>
      </c>
      <c r="N31" s="6" t="s">
        <v>12</v>
      </c>
      <c r="O31" s="54"/>
      <c r="P31" s="45"/>
      <c r="Q31" s="5" t="s">
        <v>12</v>
      </c>
      <c r="R31" s="6" t="s">
        <v>12</v>
      </c>
      <c r="S31" s="54"/>
      <c r="T31" s="45"/>
      <c r="U31" s="5" t="s">
        <v>12</v>
      </c>
      <c r="V31" s="6" t="s">
        <v>12</v>
      </c>
      <c r="W31" s="54"/>
      <c r="X31" s="45"/>
      <c r="Y31" s="5" t="s">
        <v>12</v>
      </c>
      <c r="Z31" s="6" t="s">
        <v>12</v>
      </c>
      <c r="AA31" s="54"/>
      <c r="AB31" s="45"/>
      <c r="AC31" s="5" t="s">
        <v>12</v>
      </c>
      <c r="AD31" s="6" t="s">
        <v>12</v>
      </c>
      <c r="AE31" s="54"/>
      <c r="AF31" s="39"/>
    </row>
    <row r="32" spans="3:32" x14ac:dyDescent="0.25">
      <c r="C32" s="7">
        <v>2009</v>
      </c>
      <c r="D32" s="8">
        <v>2</v>
      </c>
      <c r="E32" s="9" t="s">
        <v>12</v>
      </c>
      <c r="F32" s="10" t="s">
        <v>12</v>
      </c>
      <c r="G32" s="55"/>
      <c r="H32" s="40"/>
      <c r="I32" s="26" t="s">
        <v>12</v>
      </c>
      <c r="J32" s="10" t="s">
        <v>12</v>
      </c>
      <c r="K32" s="55"/>
      <c r="L32" s="43"/>
      <c r="M32" s="9" t="s">
        <v>12</v>
      </c>
      <c r="N32" s="10" t="s">
        <v>12</v>
      </c>
      <c r="O32" s="55"/>
      <c r="P32" s="43"/>
      <c r="Q32" s="9" t="s">
        <v>12</v>
      </c>
      <c r="R32" s="10" t="s">
        <v>12</v>
      </c>
      <c r="S32" s="55"/>
      <c r="T32" s="43"/>
      <c r="U32" s="9" t="s">
        <v>12</v>
      </c>
      <c r="V32" s="10" t="s">
        <v>12</v>
      </c>
      <c r="W32" s="55"/>
      <c r="X32" s="43"/>
      <c r="Y32" s="9" t="s">
        <v>12</v>
      </c>
      <c r="Z32" s="10" t="s">
        <v>12</v>
      </c>
      <c r="AA32" s="55"/>
      <c r="AB32" s="43"/>
      <c r="AC32" s="9" t="s">
        <v>12</v>
      </c>
      <c r="AD32" s="10" t="s">
        <v>12</v>
      </c>
      <c r="AE32" s="55"/>
      <c r="AF32" s="40"/>
    </row>
    <row r="33" spans="3:32" x14ac:dyDescent="0.25">
      <c r="C33" s="7">
        <v>2009</v>
      </c>
      <c r="D33" s="8">
        <v>3</v>
      </c>
      <c r="E33" s="9">
        <f>E8*100/(E8+F8)</f>
        <v>91.860465116279059</v>
      </c>
      <c r="F33" s="10">
        <f>100-E33</f>
        <v>8.1395348837209411</v>
      </c>
      <c r="G33" s="55"/>
      <c r="H33" s="40">
        <f>79+7+11</f>
        <v>97</v>
      </c>
      <c r="I33" s="26" t="s">
        <v>12</v>
      </c>
      <c r="J33" s="10" t="s">
        <v>12</v>
      </c>
      <c r="K33" s="55"/>
      <c r="L33" s="43"/>
      <c r="M33" s="9" t="s">
        <v>12</v>
      </c>
      <c r="N33" s="10" t="s">
        <v>12</v>
      </c>
      <c r="O33" s="55"/>
      <c r="P33" s="43"/>
      <c r="Q33" s="9" t="s">
        <v>12</v>
      </c>
      <c r="R33" s="10" t="s">
        <v>12</v>
      </c>
      <c r="S33" s="55"/>
      <c r="T33" s="43"/>
      <c r="U33" s="9" t="s">
        <v>12</v>
      </c>
      <c r="V33" s="10" t="s">
        <v>12</v>
      </c>
      <c r="W33" s="55"/>
      <c r="X33" s="43"/>
      <c r="Y33" s="9" t="s">
        <v>12</v>
      </c>
      <c r="Z33" s="10" t="s">
        <v>12</v>
      </c>
      <c r="AA33" s="55"/>
      <c r="AB33" s="43"/>
      <c r="AC33" s="9" t="s">
        <v>12</v>
      </c>
      <c r="AD33" s="10" t="s">
        <v>12</v>
      </c>
      <c r="AE33" s="55"/>
      <c r="AF33" s="40"/>
    </row>
    <row r="34" spans="3:32" ht="15.75" thickBot="1" x14ac:dyDescent="0.3">
      <c r="C34" s="11">
        <v>2009</v>
      </c>
      <c r="D34" s="12">
        <v>4</v>
      </c>
      <c r="E34" s="9">
        <f t="shared" ref="E34:E42" si="0">E9*100/(E9+F9)</f>
        <v>100</v>
      </c>
      <c r="F34" s="14">
        <f>100-E34</f>
        <v>0</v>
      </c>
      <c r="G34" s="56"/>
      <c r="H34" s="41">
        <f>4+1</f>
        <v>5</v>
      </c>
      <c r="I34" s="28">
        <f>I9*100/(I9+J9)</f>
        <v>0</v>
      </c>
      <c r="J34" s="14">
        <f>100-I34</f>
        <v>100</v>
      </c>
      <c r="K34" s="56"/>
      <c r="L34" s="46">
        <f>1+2</f>
        <v>3</v>
      </c>
      <c r="M34" s="13" t="s">
        <v>12</v>
      </c>
      <c r="N34" s="14" t="s">
        <v>12</v>
      </c>
      <c r="O34" s="56"/>
      <c r="P34" s="46"/>
      <c r="Q34" s="13" t="s">
        <v>12</v>
      </c>
      <c r="R34" s="14" t="s">
        <v>12</v>
      </c>
      <c r="S34" s="56"/>
      <c r="T34" s="46"/>
      <c r="U34" s="13" t="s">
        <v>12</v>
      </c>
      <c r="V34" s="14" t="s">
        <v>12</v>
      </c>
      <c r="W34" s="56"/>
      <c r="X34" s="46"/>
      <c r="Y34" s="13" t="s">
        <v>12</v>
      </c>
      <c r="Z34" s="14" t="s">
        <v>12</v>
      </c>
      <c r="AA34" s="56"/>
      <c r="AB34" s="46"/>
      <c r="AC34" s="13" t="s">
        <v>12</v>
      </c>
      <c r="AD34" s="14" t="s">
        <v>12</v>
      </c>
      <c r="AE34" s="56"/>
      <c r="AF34" s="41"/>
    </row>
    <row r="35" spans="3:32" x14ac:dyDescent="0.25">
      <c r="C35" s="3">
        <v>2010</v>
      </c>
      <c r="D35" s="4">
        <v>1</v>
      </c>
      <c r="E35" s="5" t="s">
        <v>12</v>
      </c>
      <c r="F35" s="22" t="s">
        <v>12</v>
      </c>
      <c r="G35" s="54"/>
      <c r="H35" s="42"/>
      <c r="I35" s="5" t="s">
        <v>12</v>
      </c>
      <c r="J35" s="6" t="s">
        <v>12</v>
      </c>
      <c r="K35" s="54"/>
      <c r="L35" s="45"/>
      <c r="M35" s="5" t="s">
        <v>12</v>
      </c>
      <c r="N35" s="6" t="s">
        <v>12</v>
      </c>
      <c r="O35" s="54"/>
      <c r="P35" s="45"/>
      <c r="Q35" s="5" t="s">
        <v>12</v>
      </c>
      <c r="R35" s="6" t="s">
        <v>12</v>
      </c>
      <c r="S35" s="54"/>
      <c r="T35" s="45"/>
      <c r="U35" s="5" t="s">
        <v>12</v>
      </c>
      <c r="V35" s="6" t="s">
        <v>12</v>
      </c>
      <c r="W35" s="54"/>
      <c r="X35" s="45"/>
      <c r="Y35" s="5" t="s">
        <v>12</v>
      </c>
      <c r="Z35" s="6" t="s">
        <v>12</v>
      </c>
      <c r="AA35" s="54"/>
      <c r="AB35" s="45"/>
      <c r="AC35" s="5" t="s">
        <v>12</v>
      </c>
      <c r="AD35" s="6" t="s">
        <v>12</v>
      </c>
      <c r="AE35" s="54"/>
      <c r="AF35" s="50"/>
    </row>
    <row r="36" spans="3:32" x14ac:dyDescent="0.25">
      <c r="C36" s="7">
        <v>2010</v>
      </c>
      <c r="D36" s="8">
        <v>2</v>
      </c>
      <c r="E36" s="9" t="s">
        <v>12</v>
      </c>
      <c r="F36" s="10" t="s">
        <v>12</v>
      </c>
      <c r="G36" s="55"/>
      <c r="H36" s="43"/>
      <c r="I36" s="9" t="s">
        <v>12</v>
      </c>
      <c r="J36" s="10" t="s">
        <v>12</v>
      </c>
      <c r="K36" s="55"/>
      <c r="L36" s="43"/>
      <c r="M36" s="9">
        <f>M11*100/(M11+N11)</f>
        <v>100</v>
      </c>
      <c r="N36" s="10">
        <f>100-M36</f>
        <v>0</v>
      </c>
      <c r="O36" s="55"/>
      <c r="P36" s="43">
        <f>15+1</f>
        <v>16</v>
      </c>
      <c r="Q36" s="9">
        <f>Q11*100/(Q11+R11)</f>
        <v>100</v>
      </c>
      <c r="R36" s="10">
        <f>100-Q36</f>
        <v>0</v>
      </c>
      <c r="S36" s="55"/>
      <c r="T36" s="43">
        <f>6</f>
        <v>6</v>
      </c>
      <c r="U36" s="9" t="s">
        <v>12</v>
      </c>
      <c r="V36" s="10" t="s">
        <v>12</v>
      </c>
      <c r="W36" s="55"/>
      <c r="X36" s="43"/>
      <c r="Y36" s="9" t="s">
        <v>12</v>
      </c>
      <c r="Z36" s="10" t="s">
        <v>12</v>
      </c>
      <c r="AA36" s="55"/>
      <c r="AB36" s="43"/>
      <c r="AC36" s="9" t="s">
        <v>12</v>
      </c>
      <c r="AD36" s="10" t="s">
        <v>12</v>
      </c>
      <c r="AE36" s="55"/>
      <c r="AF36" s="40"/>
    </row>
    <row r="37" spans="3:32" x14ac:dyDescent="0.25">
      <c r="C37" s="7">
        <v>2010</v>
      </c>
      <c r="D37" s="8">
        <v>3</v>
      </c>
      <c r="E37" s="9">
        <f t="shared" si="0"/>
        <v>100.00000000000001</v>
      </c>
      <c r="F37" s="10">
        <f t="shared" ref="F37:F38" si="1">100-E37</f>
        <v>0</v>
      </c>
      <c r="G37" s="55"/>
      <c r="H37" s="43">
        <f>43+8</f>
        <v>51</v>
      </c>
      <c r="I37" s="9" t="s">
        <v>12</v>
      </c>
      <c r="J37" s="10" t="s">
        <v>12</v>
      </c>
      <c r="K37" s="55"/>
      <c r="L37" s="43"/>
      <c r="M37" s="9" t="s">
        <v>12</v>
      </c>
      <c r="N37" s="10" t="s">
        <v>12</v>
      </c>
      <c r="O37" s="55"/>
      <c r="P37" s="43"/>
      <c r="Q37" s="9">
        <f>Q12*100/(Q12+R12)</f>
        <v>100</v>
      </c>
      <c r="R37" s="10">
        <f>100-Q37</f>
        <v>0</v>
      </c>
      <c r="S37" s="55"/>
      <c r="T37" s="43">
        <v>6</v>
      </c>
      <c r="U37" s="9" t="s">
        <v>12</v>
      </c>
      <c r="V37" s="10" t="s">
        <v>12</v>
      </c>
      <c r="W37" s="55"/>
      <c r="X37" s="43"/>
      <c r="Y37" s="9" t="s">
        <v>12</v>
      </c>
      <c r="Z37" s="10" t="s">
        <v>12</v>
      </c>
      <c r="AA37" s="55"/>
      <c r="AB37" s="43"/>
      <c r="AC37" s="9" t="s">
        <v>12</v>
      </c>
      <c r="AD37" s="10" t="s">
        <v>12</v>
      </c>
      <c r="AE37" s="55"/>
      <c r="AF37" s="40"/>
    </row>
    <row r="38" spans="3:32" ht="15.75" thickBot="1" x14ac:dyDescent="0.3">
      <c r="C38" s="15">
        <v>2010</v>
      </c>
      <c r="D38" s="16">
        <v>4</v>
      </c>
      <c r="E38" s="9">
        <f t="shared" si="0"/>
        <v>100</v>
      </c>
      <c r="F38" s="10">
        <f t="shared" si="1"/>
        <v>0</v>
      </c>
      <c r="G38" s="56"/>
      <c r="H38" s="44">
        <f>52+5</f>
        <v>57</v>
      </c>
      <c r="I38" s="14">
        <f>I13*100/(I13+J13)</f>
        <v>62.711864406779654</v>
      </c>
      <c r="J38" s="14">
        <f>100-I38</f>
        <v>37.288135593220346</v>
      </c>
      <c r="K38" s="59"/>
      <c r="L38" s="44">
        <f>37+22+30</f>
        <v>89</v>
      </c>
      <c r="M38" s="17" t="s">
        <v>12</v>
      </c>
      <c r="N38" s="18" t="s">
        <v>12</v>
      </c>
      <c r="O38" s="59"/>
      <c r="P38" s="44"/>
      <c r="Q38" s="17" t="s">
        <v>12</v>
      </c>
      <c r="R38" s="18" t="s">
        <v>12</v>
      </c>
      <c r="S38" s="59"/>
      <c r="T38" s="44"/>
      <c r="U38" s="17" t="s">
        <v>12</v>
      </c>
      <c r="V38" s="18" t="s">
        <v>12</v>
      </c>
      <c r="W38" s="59"/>
      <c r="X38" s="44"/>
      <c r="Y38" s="17">
        <f>Y13*100/(Y13+Z13)</f>
        <v>58.823529411764703</v>
      </c>
      <c r="Z38" s="18">
        <f>100-Y38</f>
        <v>41.176470588235297</v>
      </c>
      <c r="AA38" s="59"/>
      <c r="AB38" s="44">
        <f>10+7+7</f>
        <v>24</v>
      </c>
      <c r="AC38" s="17">
        <f>AC13*100/(AC13+AD13)</f>
        <v>100</v>
      </c>
      <c r="AD38" s="18">
        <f>100-AC38</f>
        <v>0</v>
      </c>
      <c r="AE38" s="59"/>
      <c r="AF38" s="51">
        <f>1+1</f>
        <v>2</v>
      </c>
    </row>
    <row r="39" spans="3:32" x14ac:dyDescent="0.25">
      <c r="C39" s="3">
        <v>2011</v>
      </c>
      <c r="D39" s="4">
        <v>1</v>
      </c>
      <c r="E39" s="5" t="s">
        <v>12</v>
      </c>
      <c r="F39" s="6" t="s">
        <v>12</v>
      </c>
      <c r="G39" s="54"/>
      <c r="H39" s="45"/>
      <c r="I39" s="5" t="s">
        <v>12</v>
      </c>
      <c r="J39" s="6" t="s">
        <v>12</v>
      </c>
      <c r="K39" s="54"/>
      <c r="L39" s="45"/>
      <c r="M39" s="5" t="s">
        <v>12</v>
      </c>
      <c r="N39" s="6" t="s">
        <v>12</v>
      </c>
      <c r="O39" s="54"/>
      <c r="P39" s="45"/>
      <c r="Q39" s="5" t="s">
        <v>12</v>
      </c>
      <c r="R39" s="6" t="s">
        <v>12</v>
      </c>
      <c r="S39" s="54"/>
      <c r="T39" s="45"/>
      <c r="U39" s="5" t="s">
        <v>12</v>
      </c>
      <c r="V39" s="6" t="s">
        <v>12</v>
      </c>
      <c r="W39" s="54"/>
      <c r="X39" s="45"/>
      <c r="Y39" s="5" t="s">
        <v>12</v>
      </c>
      <c r="Z39" s="6" t="s">
        <v>12</v>
      </c>
      <c r="AA39" s="54"/>
      <c r="AB39" s="45"/>
      <c r="AC39" s="5" t="s">
        <v>12</v>
      </c>
      <c r="AD39" s="6" t="s">
        <v>12</v>
      </c>
      <c r="AE39" s="54"/>
      <c r="AF39" s="52"/>
    </row>
    <row r="40" spans="3:32" x14ac:dyDescent="0.25">
      <c r="C40" s="7">
        <v>2011</v>
      </c>
      <c r="D40" s="8">
        <v>2</v>
      </c>
      <c r="E40" s="9" t="s">
        <v>12</v>
      </c>
      <c r="F40" s="10" t="s">
        <v>12</v>
      </c>
      <c r="G40" s="55"/>
      <c r="H40" s="43"/>
      <c r="I40" s="9" t="s">
        <v>12</v>
      </c>
      <c r="J40" s="10" t="s">
        <v>12</v>
      </c>
      <c r="K40" s="55"/>
      <c r="L40" s="43"/>
      <c r="M40" s="9">
        <f t="shared" ref="M40:M42" si="2">M15*100/(M15+N15)</f>
        <v>75</v>
      </c>
      <c r="N40" s="10">
        <f t="shared" ref="N40:N42" si="3">100-M40</f>
        <v>25</v>
      </c>
      <c r="O40" s="55"/>
      <c r="P40" s="43">
        <f>48+16+14</f>
        <v>78</v>
      </c>
      <c r="Q40" s="9">
        <f t="shared" ref="Q40:Q42" si="4">Q15*100/(Q15+R15)</f>
        <v>97.959183673469397</v>
      </c>
      <c r="R40" s="10">
        <f t="shared" ref="R40:R42" si="5">100-Q40</f>
        <v>2.040816326530603</v>
      </c>
      <c r="S40" s="55"/>
      <c r="T40" s="43">
        <f>48+1+9</f>
        <v>58</v>
      </c>
      <c r="U40" s="9" t="s">
        <v>12</v>
      </c>
      <c r="V40" s="10" t="s">
        <v>12</v>
      </c>
      <c r="W40" s="55"/>
      <c r="X40" s="43"/>
      <c r="Y40" s="9" t="s">
        <v>12</v>
      </c>
      <c r="Z40" s="10" t="s">
        <v>12</v>
      </c>
      <c r="AA40" s="55"/>
      <c r="AB40" s="43"/>
      <c r="AC40" s="9" t="s">
        <v>12</v>
      </c>
      <c r="AD40" s="10" t="s">
        <v>12</v>
      </c>
      <c r="AE40" s="55"/>
      <c r="AF40" s="40"/>
    </row>
    <row r="41" spans="3:32" x14ac:dyDescent="0.25">
      <c r="C41" s="7">
        <v>2011</v>
      </c>
      <c r="D41" s="8">
        <v>3</v>
      </c>
      <c r="E41" s="9">
        <f t="shared" si="0"/>
        <v>100</v>
      </c>
      <c r="F41" s="10">
        <f t="shared" ref="F41:F42" si="6">100-E41</f>
        <v>0</v>
      </c>
      <c r="G41" s="55"/>
      <c r="H41" s="43">
        <f>56+16</f>
        <v>72</v>
      </c>
      <c r="I41" s="9" t="s">
        <v>12</v>
      </c>
      <c r="J41" s="10" t="s">
        <v>12</v>
      </c>
      <c r="K41" s="55"/>
      <c r="L41" s="43"/>
      <c r="M41" s="9">
        <f t="shared" si="2"/>
        <v>96.825396825396822</v>
      </c>
      <c r="N41" s="10">
        <f t="shared" si="3"/>
        <v>3.1746031746031775</v>
      </c>
      <c r="O41" s="55"/>
      <c r="P41" s="43">
        <f>61+2+10</f>
        <v>73</v>
      </c>
      <c r="Q41" s="9">
        <f t="shared" si="4"/>
        <v>96.296296296296305</v>
      </c>
      <c r="R41" s="10">
        <f t="shared" si="5"/>
        <v>3.7037037037036953</v>
      </c>
      <c r="S41" s="55"/>
      <c r="T41" s="43">
        <f>78+3+34</f>
        <v>115</v>
      </c>
      <c r="U41" s="9" t="s">
        <v>12</v>
      </c>
      <c r="V41" s="10" t="s">
        <v>12</v>
      </c>
      <c r="W41" s="55"/>
      <c r="X41" s="43"/>
      <c r="Y41" s="9" t="s">
        <v>12</v>
      </c>
      <c r="Z41" s="10" t="s">
        <v>12</v>
      </c>
      <c r="AA41" s="55"/>
      <c r="AB41" s="43"/>
      <c r="AC41" s="9" t="s">
        <v>12</v>
      </c>
      <c r="AD41" s="10" t="s">
        <v>12</v>
      </c>
      <c r="AE41" s="55"/>
      <c r="AF41" s="40"/>
    </row>
    <row r="42" spans="3:32" ht="15.75" thickBot="1" x14ac:dyDescent="0.3">
      <c r="C42" s="11">
        <v>2011</v>
      </c>
      <c r="D42" s="12">
        <v>4</v>
      </c>
      <c r="E42" s="13">
        <f t="shared" si="0"/>
        <v>100</v>
      </c>
      <c r="F42" s="14">
        <f t="shared" si="6"/>
        <v>0</v>
      </c>
      <c r="G42" s="56"/>
      <c r="H42" s="61">
        <f>22+10</f>
        <v>32</v>
      </c>
      <c r="I42" s="28">
        <f>I17*100/(I17+J17)</f>
        <v>79.310344827586206</v>
      </c>
      <c r="J42" s="14">
        <f>100-I42</f>
        <v>20.689655172413794</v>
      </c>
      <c r="K42" s="56"/>
      <c r="L42" s="46">
        <f>46+12+12</f>
        <v>70</v>
      </c>
      <c r="M42" s="13">
        <f t="shared" si="2"/>
        <v>93.877551020408163</v>
      </c>
      <c r="N42" s="14">
        <f t="shared" si="3"/>
        <v>6.1224489795918373</v>
      </c>
      <c r="O42" s="56"/>
      <c r="P42" s="46">
        <f>46+3+7</f>
        <v>56</v>
      </c>
      <c r="Q42" s="13">
        <f t="shared" si="4"/>
        <v>85.714285714285708</v>
      </c>
      <c r="R42" s="14">
        <f t="shared" si="5"/>
        <v>14.285714285714292</v>
      </c>
      <c r="S42" s="56"/>
      <c r="T42" s="46">
        <f>6+1+5</f>
        <v>12</v>
      </c>
      <c r="U42" s="13">
        <f>U17*100/(U17+V17)</f>
        <v>82.926829268292693</v>
      </c>
      <c r="V42" s="14">
        <f>100-U42</f>
        <v>17.073170731707307</v>
      </c>
      <c r="W42" s="56"/>
      <c r="X42" s="46">
        <f>34+7+7</f>
        <v>48</v>
      </c>
      <c r="Y42" s="13">
        <f>Y17*100/(Y17+Z17)</f>
        <v>100</v>
      </c>
      <c r="Z42" s="14">
        <f>100-Y42</f>
        <v>0</v>
      </c>
      <c r="AA42" s="56"/>
      <c r="AB42" s="46">
        <f>1</f>
        <v>1</v>
      </c>
      <c r="AC42" s="17">
        <f>AC17*100/(AC17+AD17)</f>
        <v>33.333333333333329</v>
      </c>
      <c r="AD42" s="18">
        <f>100-AC42</f>
        <v>66.666666666666671</v>
      </c>
      <c r="AE42" s="56"/>
      <c r="AF42" s="41">
        <f>5+10+2</f>
        <v>17</v>
      </c>
    </row>
    <row r="43" spans="3:32" x14ac:dyDescent="0.25">
      <c r="C43" s="19">
        <v>2012</v>
      </c>
      <c r="D43" s="20">
        <v>1</v>
      </c>
      <c r="E43" s="21" t="s">
        <v>12</v>
      </c>
      <c r="F43" s="22" t="s">
        <v>12</v>
      </c>
      <c r="G43" s="54"/>
      <c r="H43" s="39"/>
      <c r="I43" s="21" t="s">
        <v>12</v>
      </c>
      <c r="J43" s="22" t="s">
        <v>12</v>
      </c>
      <c r="K43" s="60"/>
      <c r="L43" s="42"/>
      <c r="M43" s="21" t="s">
        <v>12</v>
      </c>
      <c r="N43" s="22" t="s">
        <v>12</v>
      </c>
      <c r="O43" s="60"/>
      <c r="P43" s="42"/>
      <c r="Q43" s="21" t="s">
        <v>12</v>
      </c>
      <c r="R43" s="22" t="s">
        <v>12</v>
      </c>
      <c r="S43" s="60"/>
      <c r="T43" s="42"/>
      <c r="U43" s="21" t="s">
        <v>12</v>
      </c>
      <c r="V43" s="22" t="s">
        <v>12</v>
      </c>
      <c r="W43" s="60"/>
      <c r="X43" s="42"/>
      <c r="Y43" s="21" t="s">
        <v>12</v>
      </c>
      <c r="Z43" s="22" t="s">
        <v>12</v>
      </c>
      <c r="AA43" s="60"/>
      <c r="AB43" s="42"/>
      <c r="AC43" s="5" t="s">
        <v>12</v>
      </c>
      <c r="AD43" s="6" t="s">
        <v>12</v>
      </c>
      <c r="AE43" s="54"/>
      <c r="AF43" s="47"/>
    </row>
    <row r="44" spans="3:32" x14ac:dyDescent="0.25">
      <c r="C44" s="7">
        <v>2012</v>
      </c>
      <c r="D44" s="8">
        <v>2</v>
      </c>
      <c r="E44" s="9" t="s">
        <v>12</v>
      </c>
      <c r="F44" s="10" t="s">
        <v>12</v>
      </c>
      <c r="G44" s="55"/>
      <c r="H44" s="42"/>
      <c r="I44" s="9" t="s">
        <v>12</v>
      </c>
      <c r="J44" s="10" t="s">
        <v>12</v>
      </c>
      <c r="K44" s="55"/>
      <c r="L44" s="43"/>
      <c r="M44" s="9">
        <f>M19*100/(M19+N19)</f>
        <v>97.826086956521735</v>
      </c>
      <c r="N44" s="10">
        <f>100-M44</f>
        <v>2.1739130434782652</v>
      </c>
      <c r="O44" s="55"/>
      <c r="P44" s="43">
        <f>45+1+3</f>
        <v>49</v>
      </c>
      <c r="Q44" s="9" t="s">
        <v>12</v>
      </c>
      <c r="R44" s="10" t="s">
        <v>12</v>
      </c>
      <c r="S44" s="55"/>
      <c r="T44" s="43"/>
      <c r="U44" s="9" t="s">
        <v>12</v>
      </c>
      <c r="V44" s="10" t="s">
        <v>12</v>
      </c>
      <c r="W44" s="55"/>
      <c r="X44" s="43"/>
      <c r="Y44" s="9" t="s">
        <v>12</v>
      </c>
      <c r="Z44" s="10" t="s">
        <v>12</v>
      </c>
      <c r="AA44" s="55"/>
      <c r="AB44" s="43"/>
      <c r="AC44" s="9" t="s">
        <v>12</v>
      </c>
      <c r="AD44" s="10" t="s">
        <v>12</v>
      </c>
      <c r="AE44" s="55"/>
      <c r="AF44" s="40"/>
    </row>
    <row r="45" spans="3:32" x14ac:dyDescent="0.25">
      <c r="C45" s="7">
        <v>2012</v>
      </c>
      <c r="D45" s="8">
        <v>3</v>
      </c>
      <c r="E45" s="9" t="s">
        <v>12</v>
      </c>
      <c r="F45" s="10" t="s">
        <v>12</v>
      </c>
      <c r="G45" s="55"/>
      <c r="H45" s="43"/>
      <c r="I45" s="9" t="s">
        <v>12</v>
      </c>
      <c r="J45" s="10" t="s">
        <v>12</v>
      </c>
      <c r="K45" s="55"/>
      <c r="L45" s="43"/>
      <c r="M45" s="9" t="s">
        <v>12</v>
      </c>
      <c r="N45" s="10" t="s">
        <v>12</v>
      </c>
      <c r="O45" s="55"/>
      <c r="P45" s="43"/>
      <c r="Q45" s="9" t="s">
        <v>12</v>
      </c>
      <c r="R45" s="10" t="s">
        <v>12</v>
      </c>
      <c r="S45" s="55"/>
      <c r="T45" s="43"/>
      <c r="U45" s="9" t="s">
        <v>12</v>
      </c>
      <c r="V45" s="10" t="s">
        <v>12</v>
      </c>
      <c r="W45" s="55"/>
      <c r="X45" s="43"/>
      <c r="Y45" s="9" t="s">
        <v>12</v>
      </c>
      <c r="Z45" s="10" t="s">
        <v>12</v>
      </c>
      <c r="AA45" s="55"/>
      <c r="AB45" s="43"/>
      <c r="AC45" s="9" t="s">
        <v>12</v>
      </c>
      <c r="AD45" s="10" t="s">
        <v>12</v>
      </c>
      <c r="AE45" s="55"/>
      <c r="AF45" s="40"/>
    </row>
    <row r="46" spans="3:32" ht="15.75" thickBot="1" x14ac:dyDescent="0.3">
      <c r="C46" s="15">
        <v>2012</v>
      </c>
      <c r="D46" s="16">
        <v>4</v>
      </c>
      <c r="E46" s="13" t="s">
        <v>12</v>
      </c>
      <c r="F46" s="14" t="s">
        <v>12</v>
      </c>
      <c r="G46" s="56"/>
      <c r="H46" s="46"/>
      <c r="I46" s="13">
        <f>I21*100/(I21+J21)</f>
        <v>76.415094339622641</v>
      </c>
      <c r="J46" s="14">
        <f>100-I46</f>
        <v>23.584905660377359</v>
      </c>
      <c r="K46" s="56"/>
      <c r="L46" s="46">
        <f>81+25+43</f>
        <v>149</v>
      </c>
      <c r="M46" s="13" t="s">
        <v>12</v>
      </c>
      <c r="N46" s="14" t="s">
        <v>12</v>
      </c>
      <c r="O46" s="56"/>
      <c r="P46" s="46"/>
      <c r="Q46" s="13" t="s">
        <v>12</v>
      </c>
      <c r="R46" s="14" t="s">
        <v>12</v>
      </c>
      <c r="S46" s="56"/>
      <c r="T46" s="46"/>
      <c r="U46" s="13" t="s">
        <v>12</v>
      </c>
      <c r="V46" s="14" t="s">
        <v>12</v>
      </c>
      <c r="W46" s="56"/>
      <c r="X46" s="46"/>
      <c r="Y46" s="13" t="s">
        <v>12</v>
      </c>
      <c r="Z46" s="14" t="s">
        <v>12</v>
      </c>
      <c r="AA46" s="56"/>
      <c r="AB46" s="46"/>
      <c r="AC46" s="17">
        <f>AC21*100/(AC21+AD21)</f>
        <v>20</v>
      </c>
      <c r="AD46" s="18">
        <f>100-AC46</f>
        <v>80</v>
      </c>
      <c r="AE46" s="56"/>
      <c r="AF46" s="41">
        <f>3+12+3</f>
        <v>18</v>
      </c>
    </row>
    <row r="47" spans="3:32" x14ac:dyDescent="0.25">
      <c r="C47" s="3">
        <v>2013</v>
      </c>
      <c r="D47" s="23">
        <v>1</v>
      </c>
      <c r="E47" s="24" t="s">
        <v>12</v>
      </c>
      <c r="F47" s="6" t="s">
        <v>12</v>
      </c>
      <c r="G47" s="57"/>
      <c r="H47" s="39"/>
      <c r="I47" s="5" t="s">
        <v>12</v>
      </c>
      <c r="J47" s="6" t="s">
        <v>12</v>
      </c>
      <c r="K47" s="54"/>
      <c r="L47" s="45"/>
      <c r="M47" s="9">
        <f t="shared" ref="M47:M48" si="7">M22*100/(M22+N22)</f>
        <v>70.588235294117638</v>
      </c>
      <c r="N47" s="10">
        <f t="shared" ref="N47:N48" si="8">100-M47</f>
        <v>29.411764705882362</v>
      </c>
      <c r="O47" s="54"/>
      <c r="P47" s="45">
        <f>12+5+6</f>
        <v>23</v>
      </c>
      <c r="Q47" s="5" t="s">
        <v>12</v>
      </c>
      <c r="R47" s="6" t="s">
        <v>12</v>
      </c>
      <c r="S47" s="54"/>
      <c r="T47" s="45"/>
      <c r="U47" s="5" t="s">
        <v>12</v>
      </c>
      <c r="V47" s="6" t="s">
        <v>12</v>
      </c>
      <c r="W47" s="54"/>
      <c r="X47" s="45"/>
      <c r="Y47" s="5" t="s">
        <v>12</v>
      </c>
      <c r="Z47" s="6" t="s">
        <v>12</v>
      </c>
      <c r="AA47" s="54"/>
      <c r="AB47" s="45"/>
      <c r="AC47" s="5" t="s">
        <v>12</v>
      </c>
      <c r="AD47" s="6" t="s">
        <v>12</v>
      </c>
      <c r="AE47" s="54"/>
      <c r="AF47" s="39"/>
    </row>
    <row r="48" spans="3:32" x14ac:dyDescent="0.25">
      <c r="C48" s="7">
        <v>2013</v>
      </c>
      <c r="D48" s="25">
        <v>2</v>
      </c>
      <c r="E48" s="26" t="s">
        <v>12</v>
      </c>
      <c r="F48" s="10" t="s">
        <v>12</v>
      </c>
      <c r="G48" s="58"/>
      <c r="H48" s="48"/>
      <c r="I48" s="9" t="s">
        <v>12</v>
      </c>
      <c r="J48" s="10" t="s">
        <v>12</v>
      </c>
      <c r="K48" s="55"/>
      <c r="L48" s="43"/>
      <c r="M48" s="9">
        <f t="shared" si="7"/>
        <v>84.615384615384613</v>
      </c>
      <c r="N48" s="10">
        <f t="shared" si="8"/>
        <v>15.384615384615387</v>
      </c>
      <c r="O48" s="55"/>
      <c r="P48" s="43">
        <f>33+6+18</f>
        <v>57</v>
      </c>
      <c r="Q48" s="9" t="s">
        <v>12</v>
      </c>
      <c r="R48" s="10" t="s">
        <v>12</v>
      </c>
      <c r="S48" s="55"/>
      <c r="T48" s="43"/>
      <c r="U48" s="9" t="s">
        <v>12</v>
      </c>
      <c r="V48" s="10" t="s">
        <v>12</v>
      </c>
      <c r="W48" s="55"/>
      <c r="X48" s="43"/>
      <c r="Y48" s="9" t="s">
        <v>12</v>
      </c>
      <c r="Z48" s="10" t="s">
        <v>12</v>
      </c>
      <c r="AA48" s="55"/>
      <c r="AB48" s="43"/>
      <c r="AC48" s="9" t="s">
        <v>12</v>
      </c>
      <c r="AD48" s="10" t="s">
        <v>12</v>
      </c>
      <c r="AE48" s="55"/>
      <c r="AF48" s="48"/>
    </row>
    <row r="49" spans="3:32" x14ac:dyDescent="0.25">
      <c r="C49" s="7">
        <v>2013</v>
      </c>
      <c r="D49" s="25">
        <v>3</v>
      </c>
      <c r="E49" s="26" t="s">
        <v>12</v>
      </c>
      <c r="F49" s="10" t="s">
        <v>12</v>
      </c>
      <c r="G49" s="58"/>
      <c r="H49" s="48"/>
      <c r="I49" s="9" t="s">
        <v>12</v>
      </c>
      <c r="J49" s="10" t="s">
        <v>12</v>
      </c>
      <c r="K49" s="55"/>
      <c r="L49" s="43"/>
      <c r="M49" s="9" t="s">
        <v>12</v>
      </c>
      <c r="N49" s="10" t="s">
        <v>12</v>
      </c>
      <c r="O49" s="55"/>
      <c r="P49" s="43"/>
      <c r="Q49" s="9" t="s">
        <v>12</v>
      </c>
      <c r="R49" s="10" t="s">
        <v>12</v>
      </c>
      <c r="S49" s="55"/>
      <c r="T49" s="43"/>
      <c r="U49" s="9" t="s">
        <v>12</v>
      </c>
      <c r="V49" s="10" t="s">
        <v>12</v>
      </c>
      <c r="W49" s="55"/>
      <c r="X49" s="43"/>
      <c r="Y49" s="9" t="s">
        <v>12</v>
      </c>
      <c r="Z49" s="10" t="s">
        <v>12</v>
      </c>
      <c r="AA49" s="55"/>
      <c r="AB49" s="43"/>
      <c r="AC49" s="9" t="s">
        <v>12</v>
      </c>
      <c r="AD49" s="10" t="s">
        <v>12</v>
      </c>
      <c r="AE49" s="55"/>
      <c r="AF49" s="48"/>
    </row>
    <row r="50" spans="3:32" ht="15.75" thickBot="1" x14ac:dyDescent="0.3">
      <c r="C50" s="11">
        <v>2013</v>
      </c>
      <c r="D50" s="27">
        <v>4</v>
      </c>
      <c r="E50" s="28" t="s">
        <v>12</v>
      </c>
      <c r="F50" s="14" t="s">
        <v>12</v>
      </c>
      <c r="G50" s="56"/>
      <c r="H50" s="46"/>
      <c r="I50" s="13" t="s">
        <v>12</v>
      </c>
      <c r="J50" s="14" t="s">
        <v>12</v>
      </c>
      <c r="K50" s="56"/>
      <c r="L50" s="46"/>
      <c r="M50" s="13" t="s">
        <v>12</v>
      </c>
      <c r="N50" s="14" t="s">
        <v>12</v>
      </c>
      <c r="O50" s="56"/>
      <c r="P50" s="46"/>
      <c r="Q50" s="13" t="s">
        <v>12</v>
      </c>
      <c r="R50" s="14" t="s">
        <v>12</v>
      </c>
      <c r="S50" s="56"/>
      <c r="T50" s="46"/>
      <c r="U50" s="13" t="s">
        <v>12</v>
      </c>
      <c r="V50" s="14" t="s">
        <v>12</v>
      </c>
      <c r="W50" s="56"/>
      <c r="X50" s="46"/>
      <c r="Y50" s="13" t="s">
        <v>12</v>
      </c>
      <c r="Z50" s="14" t="s">
        <v>12</v>
      </c>
      <c r="AA50" s="56"/>
      <c r="AB50" s="46"/>
      <c r="AC50" s="13" t="s">
        <v>12</v>
      </c>
      <c r="AD50" s="14" t="s">
        <v>12</v>
      </c>
      <c r="AE50" s="56"/>
      <c r="AF50" s="41"/>
    </row>
  </sheetData>
  <mergeCells count="14">
    <mergeCell ref="AC29:AF29"/>
    <mergeCell ref="E29:H29"/>
    <mergeCell ref="I29:L29"/>
    <mergeCell ref="M29:P29"/>
    <mergeCell ref="Q29:T29"/>
    <mergeCell ref="U29:X29"/>
    <mergeCell ref="Y29:AB29"/>
    <mergeCell ref="E4:H4"/>
    <mergeCell ref="AC4:AF4"/>
    <mergeCell ref="Y4:AB4"/>
    <mergeCell ref="I4:L4"/>
    <mergeCell ref="M4:P4"/>
    <mergeCell ref="Q4:T4"/>
    <mergeCell ref="U4:X4"/>
  </mergeCells>
  <pageMargins left="0.7" right="0.7" top="0.75" bottom="0.75" header="0.3" footer="0.3"/>
  <ignoredErrors>
    <ignoredError sqref="AD2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AZTI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Igaratza Fraile</dc:creator>
  <cp:lastModifiedBy>Igaratza Fraile</cp:lastModifiedBy>
  <dcterms:created xsi:type="dcterms:W3CDTF">2015-10-05T11:00:08Z</dcterms:created>
  <dcterms:modified xsi:type="dcterms:W3CDTF">2015-10-05T11:52:09Z</dcterms:modified>
</cp:coreProperties>
</file>