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mc:AlternateContent xmlns:mc="http://schemas.openxmlformats.org/markup-compatibility/2006">
    <mc:Choice Requires="x15">
      <x15ac:absPath xmlns:x15ac="http://schemas.microsoft.com/office/spreadsheetml/2010/11/ac" url="/Users/flihp/GitHub/pvc-preuve-vaccinale-interne/doc/efforts-couts/"/>
    </mc:Choice>
  </mc:AlternateContent>
  <xr:revisionPtr revIDLastSave="0" documentId="13_ncr:1_{BAD63153-58B2-6E4E-A762-FB8806E228F0}" xr6:coauthVersionLast="47" xr6:coauthVersionMax="47" xr10:uidLastSave="{00000000-0000-0000-0000-000000000000}"/>
  <bookViews>
    <workbookView xWindow="-33600" yWindow="1900" windowWidth="33600" windowHeight="19540" xr2:uid="{00000000-000D-0000-FFFF-FFFF00000000}"/>
  </bookViews>
  <sheets>
    <sheet name="Activités-Activities" sheetId="7" r:id="rId1"/>
    <sheet name="Sovrin" sheetId="8" r:id="rId2"/>
    <sheet name="Paramètrage" sheetId="9"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7" l="1"/>
  <c r="C10" i="9" l="1"/>
  <c r="E36" i="7"/>
  <c r="E26" i="7"/>
  <c r="G207" i="7" l="1"/>
  <c r="G180" i="7"/>
  <c r="G166" i="7"/>
  <c r="E110" i="7"/>
  <c r="E102" i="7"/>
  <c r="E98" i="7" s="1"/>
  <c r="E90" i="7" l="1"/>
  <c r="E96" i="7"/>
  <c r="E122" i="7"/>
  <c r="E95" i="7"/>
  <c r="E94" i="7" s="1"/>
  <c r="G305" i="7"/>
  <c r="G293" i="7"/>
  <c r="G281" i="7"/>
  <c r="G278" i="7"/>
  <c r="G275" i="7"/>
  <c r="G271" i="7"/>
  <c r="G96" i="7"/>
  <c r="E82" i="7"/>
  <c r="E79" i="7"/>
  <c r="E78" i="7"/>
  <c r="G336" i="7"/>
  <c r="N24" i="8"/>
  <c r="M24" i="8"/>
  <c r="L24" i="8"/>
  <c r="K24" i="8"/>
  <c r="J24" i="8"/>
  <c r="I24" i="8"/>
  <c r="H24" i="8"/>
  <c r="G24" i="8"/>
  <c r="F24" i="8"/>
  <c r="E24" i="8"/>
  <c r="D24" i="8"/>
  <c r="C24" i="8"/>
  <c r="N23" i="8"/>
  <c r="M23" i="8"/>
  <c r="L23" i="8"/>
  <c r="K23" i="8"/>
  <c r="J23" i="8"/>
  <c r="I23" i="8"/>
  <c r="H23" i="8"/>
  <c r="G23" i="8"/>
  <c r="F23" i="8"/>
  <c r="E23" i="8"/>
  <c r="D23" i="8"/>
  <c r="C23" i="8"/>
  <c r="N22" i="8"/>
  <c r="M22" i="8"/>
  <c r="L22" i="8"/>
  <c r="K22" i="8"/>
  <c r="J22" i="8"/>
  <c r="I22" i="8"/>
  <c r="H22" i="8"/>
  <c r="G22" i="8"/>
  <c r="F22" i="8"/>
  <c r="E22" i="8"/>
  <c r="D22" i="8"/>
  <c r="C22" i="8"/>
  <c r="C13" i="8"/>
  <c r="C18" i="8" s="1"/>
  <c r="C25" i="8" s="1"/>
  <c r="C12" i="8"/>
  <c r="C14" i="8" s="1"/>
  <c r="C19" i="8" s="1"/>
  <c r="C26" i="8" s="1"/>
  <c r="D11" i="8"/>
  <c r="D13" i="8" s="1"/>
  <c r="E89" i="7" l="1"/>
  <c r="E77" i="7"/>
  <c r="E76" i="7" s="1"/>
  <c r="C28" i="8"/>
  <c r="D18" i="8"/>
  <c r="D25" i="8" s="1"/>
  <c r="E13" i="8"/>
  <c r="D12" i="8"/>
  <c r="E11" i="8"/>
  <c r="F11" i="8" s="1"/>
  <c r="G11" i="8" s="1"/>
  <c r="H11" i="8" s="1"/>
  <c r="I11" i="8" s="1"/>
  <c r="J11" i="8" s="1"/>
  <c r="K11" i="8" s="1"/>
  <c r="L11" i="8" s="1"/>
  <c r="M11" i="8" s="1"/>
  <c r="N11" i="8" s="1"/>
  <c r="D28" i="8" l="1"/>
  <c r="D14" i="8"/>
  <c r="D19" i="8" s="1"/>
  <c r="D26" i="8" s="1"/>
  <c r="E12" i="8"/>
  <c r="F13" i="8"/>
  <c r="E18" i="8"/>
  <c r="E25" i="8" s="1"/>
  <c r="C29" i="8"/>
  <c r="D29" i="8" l="1"/>
  <c r="F18" i="8"/>
  <c r="F25" i="8" s="1"/>
  <c r="G13" i="8"/>
  <c r="F12" i="8"/>
  <c r="E14" i="8"/>
  <c r="E19" i="8" s="1"/>
  <c r="E26" i="8" s="1"/>
  <c r="E28" i="8" s="1"/>
  <c r="H13" i="8" l="1"/>
  <c r="G18" i="8"/>
  <c r="G25" i="8" s="1"/>
  <c r="G12" i="8"/>
  <c r="F14" i="8"/>
  <c r="F19" i="8" s="1"/>
  <c r="F26" i="8" s="1"/>
  <c r="E29" i="8"/>
  <c r="F28" i="8"/>
  <c r="I13" i="8" l="1"/>
  <c r="H18" i="8"/>
  <c r="H25" i="8" s="1"/>
  <c r="F29" i="8"/>
  <c r="H12" i="8"/>
  <c r="G14" i="8"/>
  <c r="G19" i="8" s="1"/>
  <c r="G26" i="8" s="1"/>
  <c r="G28" i="8" s="1"/>
  <c r="G29" i="8" l="1"/>
  <c r="J13" i="8"/>
  <c r="I18" i="8"/>
  <c r="I25" i="8" s="1"/>
  <c r="H14" i="8"/>
  <c r="H19" i="8" s="1"/>
  <c r="H26" i="8" s="1"/>
  <c r="I12" i="8"/>
  <c r="H28" i="8"/>
  <c r="I14" i="8" l="1"/>
  <c r="I19" i="8" s="1"/>
  <c r="I26" i="8" s="1"/>
  <c r="I28" i="8" s="1"/>
  <c r="J12" i="8"/>
  <c r="J18" i="8"/>
  <c r="J25" i="8" s="1"/>
  <c r="K13" i="8"/>
  <c r="H29" i="8"/>
  <c r="I29" i="8" l="1"/>
  <c r="L13" i="8"/>
  <c r="K18" i="8"/>
  <c r="K25" i="8" s="1"/>
  <c r="J14" i="8"/>
  <c r="J19" i="8" s="1"/>
  <c r="J26" i="8" s="1"/>
  <c r="J28" i="8" s="1"/>
  <c r="K12" i="8"/>
  <c r="L12" i="8" l="1"/>
  <c r="K14" i="8"/>
  <c r="K19" i="8" s="1"/>
  <c r="K26" i="8" s="1"/>
  <c r="K28" i="8"/>
  <c r="M13" i="8"/>
  <c r="L18" i="8"/>
  <c r="L25" i="8" s="1"/>
  <c r="J29" i="8"/>
  <c r="K29" i="8" s="1"/>
  <c r="N13" i="8" l="1"/>
  <c r="N18" i="8" s="1"/>
  <c r="N25" i="8" s="1"/>
  <c r="M18" i="8"/>
  <c r="M25" i="8" s="1"/>
  <c r="L14" i="8"/>
  <c r="L19" i="8" s="1"/>
  <c r="L26" i="8" s="1"/>
  <c r="L28" i="8" s="1"/>
  <c r="L29" i="8" s="1"/>
  <c r="M12" i="8"/>
  <c r="N12" i="8" l="1"/>
  <c r="M14" i="8"/>
  <c r="M19" i="8" s="1"/>
  <c r="M26" i="8" s="1"/>
  <c r="M28" i="8" s="1"/>
  <c r="M29" i="8" s="1"/>
  <c r="B5" i="8" l="1"/>
  <c r="N14" i="8"/>
  <c r="N19" i="8" s="1"/>
  <c r="N26" i="8" s="1"/>
  <c r="N28" i="8" s="1"/>
  <c r="O28" i="8" s="1"/>
  <c r="N29" i="8" l="1"/>
  <c r="G260" i="7"/>
  <c r="G222" i="7"/>
  <c r="E71" i="7"/>
  <c r="E70" i="7"/>
  <c r="E47" i="7"/>
  <c r="E46" i="7"/>
  <c r="E45" i="7"/>
  <c r="E72" i="7"/>
  <c r="E63" i="7"/>
  <c r="E62" i="7"/>
  <c r="E69" i="7" l="1"/>
  <c r="E49" i="7"/>
  <c r="E44" i="7" l="1"/>
  <c r="E43" i="7" s="1"/>
  <c r="E48" i="7"/>
  <c r="E42" i="7" l="1"/>
  <c r="E319" i="7" s="1"/>
  <c r="J319" i="7" s="1"/>
  <c r="G75" i="7" l="1"/>
  <c r="N325" i="7" l="1"/>
  <c r="G90" i="7"/>
  <c r="G94" i="7"/>
  <c r="G98" i="7"/>
  <c r="G110" i="7"/>
  <c r="G122" i="7"/>
  <c r="G126" i="7"/>
  <c r="G131" i="7"/>
  <c r="G140" i="7"/>
  <c r="G143" i="7"/>
  <c r="G146" i="7"/>
  <c r="G151" i="7"/>
  <c r="G160" i="7"/>
  <c r="G309" i="7"/>
  <c r="G311" i="7"/>
  <c r="G8" i="7"/>
  <c r="G11" i="7"/>
  <c r="G14" i="7"/>
  <c r="G19" i="7"/>
  <c r="G48" i="7"/>
  <c r="G69" i="7"/>
  <c r="G72" i="7"/>
</calcChain>
</file>

<file path=xl/sharedStrings.xml><?xml version="1.0" encoding="utf-8"?>
<sst xmlns="http://schemas.openxmlformats.org/spreadsheetml/2006/main" count="1224" uniqueCount="658">
  <si>
    <t>Marge pour imprécision</t>
  </si>
  <si>
    <t>Livraison</t>
  </si>
  <si>
    <t>Responsable</t>
  </si>
  <si>
    <t>Volet</t>
  </si>
  <si>
    <t>Effort total</t>
  </si>
  <si>
    <t>Ventilation efforts interne/externe (%)</t>
  </si>
  <si>
    <t>Ventilation des efforts (%)</t>
  </si>
  <si>
    <t>Description française</t>
  </si>
  <si>
    <t>Interne</t>
  </si>
  <si>
    <t>Externe</t>
  </si>
  <si>
    <t>Juin</t>
  </si>
  <si>
    <t>Juillet</t>
  </si>
  <si>
    <t>Août</t>
  </si>
  <si>
    <t>Septembre</t>
  </si>
  <si>
    <t>Octobre</t>
  </si>
  <si>
    <t>Error margin</t>
  </si>
  <si>
    <t>Delivery</t>
  </si>
  <si>
    <t>Responsible</t>
  </si>
  <si>
    <t>Section</t>
  </si>
  <si>
    <t>Total effort</t>
  </si>
  <si>
    <t>Internal/external efforts breakdown</t>
  </si>
  <si>
    <t>Breakdown of efforts (%)</t>
  </si>
  <si>
    <t>English description</t>
  </si>
  <si>
    <t xml:space="preserve">Internal </t>
  </si>
  <si>
    <t>External</t>
  </si>
  <si>
    <t>June</t>
  </si>
  <si>
    <t>July</t>
  </si>
  <si>
    <t>August</t>
  </si>
  <si>
    <t>September</t>
  </si>
  <si>
    <t>October</t>
  </si>
  <si>
    <t>Démarrage de l'exécution</t>
  </si>
  <si>
    <t>Start of execution</t>
  </si>
  <si>
    <t>Planification / organisation Affaires</t>
  </si>
  <si>
    <t>Business planning / organization</t>
  </si>
  <si>
    <t>Affaires/Business</t>
  </si>
  <si>
    <t>Planification initiale des travaux et organisation des équipes de travail, besoins en ressources, identification des ressources internes</t>
  </si>
  <si>
    <t>Initial work planning and organization of work teams, resource requirements, identification of internal resources</t>
  </si>
  <si>
    <t>Planification / organisation TI</t>
  </si>
  <si>
    <t>IT planning / organization</t>
  </si>
  <si>
    <t>TI/IT</t>
  </si>
  <si>
    <t>Architecture de vision</t>
  </si>
  <si>
    <t>Vision Architecture</t>
  </si>
  <si>
    <r>
      <t xml:space="preserve">Fait l'architecture de haut niveau dans le but de faire le découpage de la réalisation en itérations et en épics. Ces travaux incluent les analyses qui seraient nécessaires et qui n'ont pas été réalisées aux Dossiers d'Opportunité et d'Affaires.
Le reste de l'architecture détaillée est réalisé préalablement à chacune des itérations.
Identification des appels d'offres, RFI, preuves de concepts nécessaires.
</t>
    </r>
    <r>
      <rPr>
        <b/>
        <sz val="11"/>
        <color theme="1"/>
        <rFont val="Calibri"/>
        <family val="2"/>
        <scheme val="minor"/>
      </rPr>
      <t>Envisager la possibilité de l'implication des membres de l'Écosystème (citoyens et secteur privé)  pour valider ou pour influencer la vision.</t>
    </r>
  </si>
  <si>
    <r>
      <t xml:space="preserve">Do the high level architecture in order to split the realization in iterations and epics. This work includes the analyses that would be necessary and that have not been done in the Opportunity and Business Cases. 
The rest of the detailed architecture is done before each iteration.
Identification of RFI's, RFP's, proofs of concept required.
</t>
    </r>
    <r>
      <rPr>
        <b/>
        <sz val="11"/>
        <color theme="1"/>
        <rFont val="Calibri"/>
        <family val="2"/>
        <scheme val="minor"/>
      </rPr>
      <t>Consider the possibility of involving members of the ecosystem (citizen and private sector) to validate or influence the vision.</t>
    </r>
  </si>
  <si>
    <t>Architecture d'affaires</t>
  </si>
  <si>
    <t xml:space="preserve">Business Architecture </t>
  </si>
  <si>
    <t>Arrimage pan-canadien</t>
  </si>
  <si>
    <t>Pan-canadian alignment</t>
  </si>
  <si>
    <t>Architecture TI</t>
  </si>
  <si>
    <t>IT Architecture</t>
  </si>
  <si>
    <t>Architecture de sécurité</t>
  </si>
  <si>
    <t>Security Architecture</t>
  </si>
  <si>
    <t>Travaux d'acquisitions solutions TI</t>
  </si>
  <si>
    <t>IT solutions acquisition</t>
  </si>
  <si>
    <t xml:space="preserve">Préparation, évaluation, conclusion des appels d'offre de la solution. Réalisation au besoin de d'autres RFI. </t>
  </si>
  <si>
    <t xml:space="preserve">Preparation, evaluation, conclusion of tenders for the solution. Realization of other RFI's as needed. </t>
  </si>
  <si>
    <t>Identifier les exigences</t>
  </si>
  <si>
    <t>Identify requirements</t>
  </si>
  <si>
    <t>Rédaction des appels d'offres</t>
  </si>
  <si>
    <t>Tender bid writing</t>
  </si>
  <si>
    <t>Évaluation des apples d'offres</t>
  </si>
  <si>
    <t>Tender bid evaluation</t>
  </si>
  <si>
    <t>Conclusion des appels d'offres</t>
  </si>
  <si>
    <t>Tender bid conclusion</t>
  </si>
  <si>
    <t>Formation - montée en compétence</t>
  </si>
  <si>
    <t>Training - skills developement</t>
  </si>
  <si>
    <t>Former les ressources internes (et externes ?) pour s'assurer qu'ils ont les compétences nécessaires à l'exécution des travaux. (ressources TI et ressources affaires au besoin)</t>
  </si>
  <si>
    <t>Train internal (and external?) resources to ensure they have the necessary skills to perform the work. (IT and business resources as needed)</t>
  </si>
  <si>
    <t>Travaux d'acquisitions services professionnels</t>
  </si>
  <si>
    <t>Professional services acquisition</t>
  </si>
  <si>
    <t xml:space="preserve">Affaires/Business </t>
  </si>
  <si>
    <t>Réalisation livraison 1 - Démarrage Rapide</t>
  </si>
  <si>
    <t>Delivery 1 - Quick Start</t>
  </si>
  <si>
    <t xml:space="preserve">Mise en place de l'émetteur de la preuve vaccinale </t>
  </si>
  <si>
    <t xml:space="preserve">Setting the vaccine credential issuer </t>
  </si>
  <si>
    <t>Émission à partir d'un portail libre-service</t>
  </si>
  <si>
    <t xml:space="preserve">Issuing from a self-service portal </t>
  </si>
  <si>
    <t>Processus permettant l'émission de la preuve vaccinale incluant la vérification d'identité et des sources d'informations</t>
  </si>
  <si>
    <t>Process for issuing proof of vaccination including identification and source verification</t>
  </si>
  <si>
    <t xml:space="preserve">Processus d'émission </t>
  </si>
  <si>
    <t xml:space="preserve">Issuing process </t>
  </si>
  <si>
    <t>Alimentation du profil vaccinale à partir de Panorama</t>
  </si>
  <si>
    <t>Feeding the vaccine profile from Panorama</t>
  </si>
  <si>
    <t>Alimentation du profil vaccinale à partir de Panorama. Impact sur les processus d'alimentation en place et impacts sur les échanges entre la Santé Publique et le Ministère de la Santé et la RAMQ.</t>
  </si>
  <si>
    <t>Vaccine profile feeding from Panorama. Impact on the existing feeding processes and impacts on the exchanges between the Public Health and the Ministry of Health and the RAMQ.</t>
  </si>
  <si>
    <t>Processus de Vérification d'Identité</t>
  </si>
  <si>
    <t>Identity verification process</t>
  </si>
  <si>
    <t>Évolution du Schéma (au besoin)</t>
  </si>
  <si>
    <t xml:space="preserve">Schema evolution (as needed) </t>
  </si>
  <si>
    <t>Alimentation d'information supplémentaires qui pourraient être nécessaires pour l'émission de la preuve vaccinale.</t>
  </si>
  <si>
    <t>Additional information that may be required for the issuance of vaccine proof.</t>
  </si>
  <si>
    <t>Processus d'émission</t>
  </si>
  <si>
    <t>Implémenter l'interface de l'API de vaccination</t>
  </si>
  <si>
    <t>Implement the Vaccination API Interface</t>
  </si>
  <si>
    <t>Créer un rôle "ENDORSER" pour le Ministère de la santé.</t>
  </si>
  <si>
    <t>Create a "ENDORSER" role for the Ministry of Health.</t>
  </si>
  <si>
    <t>Doit être créé à partir du rôle d'intendant (STEWARD) accordé au Gouvernement du Québec.</t>
  </si>
  <si>
    <t>Must be created from the STEWARD role granted to the Quebec Government.</t>
  </si>
  <si>
    <t>Installer l'agent ACA-py</t>
  </si>
  <si>
    <t>Install ACA-PY agent</t>
  </si>
  <si>
    <t>Doit supporter la montée en charge automatique.</t>
  </si>
  <si>
    <t>Must support automatic scaling.</t>
  </si>
  <si>
    <t>Installer une base de données PostgresSQL en haute disponibilité</t>
  </si>
  <si>
    <t>Install PostgreSQL database in high availability (HA)</t>
  </si>
  <si>
    <t>Pour supporter le magasin de gestion des clés (key managment store - KMS) de l'agent ACA-py.</t>
  </si>
  <si>
    <t>To support the key managment store (KMS) of the ACA-py agent.</t>
  </si>
  <si>
    <t>Effectuer des tests de performance</t>
  </si>
  <si>
    <t>Run performance tests</t>
  </si>
  <si>
    <t>Ajuster le paramètre ACA-PY pour spécifier le DID public du ministère de la santé</t>
  </si>
  <si>
    <t>Adjust ACA-PY parameter for Health Ministry public DID</t>
  </si>
  <si>
    <t>Ajuster le paramètre ACA-PY pour le label français</t>
  </si>
  <si>
    <t>Adjust ACA-PY parameter for French Label</t>
  </si>
  <si>
    <t>L'agent ACA-py doit s'identifier avec le libellé "Preuve Vaccinale".</t>
  </si>
  <si>
    <t>The ACA-py agent must identify himself with the wording "Preuve Vaccinale".</t>
  </si>
  <si>
    <t>Créer un schéma français de preuve de vaccination</t>
  </si>
  <si>
    <t>Create a French proof of vaccination schema</t>
  </si>
  <si>
    <t>Doit être signé avec le DID public du Ministère de la santé (Endosseur).</t>
  </si>
  <si>
    <t>Must be signed with the public DID of the Ministry of Health (Endorser).</t>
  </si>
  <si>
    <t>Créer une définition d'attestation pour le schéma français de preuve de vaccination</t>
  </si>
  <si>
    <t>Create a credential definition for the French proof of vaccination schema</t>
  </si>
  <si>
    <t>Bonifier la partie cliente de l'émetteur</t>
  </si>
  <si>
    <t>Bonify the issuer frontend</t>
  </si>
  <si>
    <t>Based on the DTS-VC-Issuer-Service project in co-creation Quebec/Colombia-Britain.</t>
  </si>
  <si>
    <t>Bonifier la partie serveur de l'émetteur</t>
  </si>
  <si>
    <t>Bonify the issuer backend</t>
  </si>
  <si>
    <t xml:space="preserve">Ajuster le pool de connexion de la base de données PostgreSQL </t>
  </si>
  <si>
    <t>Adjust the connection pool of PostgreSQL database</t>
  </si>
  <si>
    <t>Configurer la scalabilité automatique de l'agent ACA-PY sur OpenShift ou Kubernetes</t>
  </si>
  <si>
    <t>Configure automatic scalability of the ACA-PY agent on OpenShift or Kubernetes</t>
  </si>
  <si>
    <t>Important, surtout s'il est configuré pour supporter le multi-tenant.</t>
  </si>
  <si>
    <t>Important, especially if it is configured to support multi-tenancy.</t>
  </si>
  <si>
    <t>Intégrer l'interface utilisateur dans le portail Covid et/ou du Carnet Santé</t>
  </si>
  <si>
    <t>Integrate the user interface into the Covid portal and/or the Health Gateway</t>
  </si>
  <si>
    <t>Exécuter des tests de charge de l'agent ACA-PY</t>
  </si>
  <si>
    <t>Run ACA-PY agent load tests</t>
  </si>
  <si>
    <t>Prise de sauvegarde du portefeuille de l'agent</t>
  </si>
  <si>
    <t>Agent wallet backup</t>
  </si>
  <si>
    <t>Émission à partir d'un courriel/sms</t>
  </si>
  <si>
    <t xml:space="preserve">Issuing from an email / SMS </t>
  </si>
  <si>
    <t>Réutiliser le courriel/SMS déjà envoyé au citoyen pour le test covid-19</t>
  </si>
  <si>
    <t>Reuse email/SMS already sent to citizen for covid-19 test
 result.</t>
  </si>
  <si>
    <t>Ajouter l'URL du mot de passe à usage unique pour accéder au portail de libre-service</t>
  </si>
  <si>
    <t>Add One Time Password URL to access Self-service Portal
 to access digital proof of vaccination in email/sms
 notification to citizen (maybe with deeplink)</t>
  </si>
  <si>
    <t>Réutiliser le courriel/sms déjà envoyé au citoyen pour le résultat du test covid-19.</t>
  </si>
  <si>
    <t>Reuse email/sms already sent to citizen for covid-19 test result.</t>
  </si>
  <si>
    <t>Ajouter l'URL du mot de passe à usage unique pour accéder au portail en libre-service afin d'accéder à la preuve numérique de la vaccination dans la notification par courriel/sms au citoyen (peut-être avec un lien profond)</t>
  </si>
  <si>
    <t>Add One Time Password URL to access Self-service Portal to access digital proof of vaccination in email/sms notification to citizen (maybe with deeplink)</t>
  </si>
  <si>
    <t>Mise en place d'un portefeuille numérique</t>
  </si>
  <si>
    <t xml:space="preserve">Setting a digital wallet </t>
  </si>
  <si>
    <t>Application portefeuille numérique</t>
  </si>
  <si>
    <t>Digital wallet application</t>
  </si>
  <si>
    <t xml:space="preserve">Affaires/Business  </t>
  </si>
  <si>
    <t>Traduction (Anglais-Français)</t>
  </si>
  <si>
    <t>Translation (English - French)</t>
  </si>
  <si>
    <t>Déterminer les fonctionnalités minimales (Produit Minimum Viable - PMV)</t>
  </si>
  <si>
    <t>Determine the minimum features (Minimum Viable Product - MVP)</t>
  </si>
  <si>
    <t>Processus de déverrouillage de l'appareil avec authentification par biométrie</t>
  </si>
  <si>
    <t>Device unlocking process with biometric authentication</t>
  </si>
  <si>
    <t>Processus d'utilisation des fonctionnalités</t>
  </si>
  <si>
    <t>Process for using the features</t>
  </si>
  <si>
    <t xml:space="preserve">Établir les textes d'affichages générique pour la connection </t>
  </si>
  <si>
    <t>Establish generic display texts for the connection</t>
  </si>
  <si>
    <t xml:space="preserve">Établir les textes d'affichages générique pour l'attestation </t>
  </si>
  <si>
    <t>Establish generic display texts for the credential</t>
  </si>
  <si>
    <t>Effectuer les tests utilisateurs</t>
  </si>
  <si>
    <t>Perform user tests</t>
  </si>
  <si>
    <t>Améliorer UX/UI</t>
  </si>
  <si>
    <t>Enhance UX/UI</t>
  </si>
  <si>
    <t>Contribuer à la documentation open source</t>
  </si>
  <si>
    <t>Contribute open source documentation</t>
  </si>
  <si>
    <t>Régler les problèmes de stabilité (il y a une issue ouverte là dessus)</t>
  </si>
  <si>
    <t xml:space="preserve">Fix stability issues (there is already an issue open on this) </t>
  </si>
  <si>
    <t>Ajoutez authentification par biométrie</t>
  </si>
  <si>
    <t>Add biometric identification</t>
  </si>
  <si>
    <t>Si requis par les standards de sécurité.</t>
  </si>
  <si>
    <t>If required by security standards.</t>
  </si>
  <si>
    <t>Ajoutez import/export</t>
  </si>
  <si>
    <t>Add import/export</t>
  </si>
  <si>
    <t>Cette fonctionnalité n'est probablement pas nécessaire pour un première version.</t>
  </si>
  <si>
    <t>This feature is probably not necessary for a first release.</t>
  </si>
  <si>
    <t>Fixer la base de code de l'application</t>
  </si>
  <si>
    <t xml:space="preserve">Fix the application code base </t>
  </si>
  <si>
    <t>Dans l'état actuel, la base de code dans le dépôt Github ne fonctionne pas directement. Une fois rendu sur le téléphone, le scan d'un code Qr ne fonctionne pas, etc.</t>
  </si>
  <si>
    <t>As it stands, the code base in the Github repository does not work properly. For example, when deployed on the phone, scanning a Qr code does not work, etc.</t>
  </si>
  <si>
    <t>Valider la sécurité de l'application</t>
  </si>
  <si>
    <t>Validate app security</t>
  </si>
  <si>
    <t>Selon les standards définis.</t>
  </si>
  <si>
    <t>According to the defined standards.</t>
  </si>
  <si>
    <t xml:space="preserve">Perform performance tests </t>
  </si>
  <si>
    <t>Étant donné la grande quantité de preuve vaccinale pouvant être émise (environ 38 000 000 de canadiens).</t>
  </si>
  <si>
    <t>Given the large amount of vaccine that can be issued (approximately 38,000,000 Canadians).</t>
  </si>
  <si>
    <t>Effectuer des tests iOs</t>
  </si>
  <si>
    <t>Perform iOs tests</t>
  </si>
  <si>
    <t>Effectuer des tests Android</t>
  </si>
  <si>
    <t>Perform Android tests</t>
  </si>
  <si>
    <t>Valider le fonctionnement de la révocation</t>
  </si>
  <si>
    <t xml:space="preserve">Validate how revocation works </t>
  </si>
  <si>
    <t>Cette fonctionnalité ne semble pas être implémentée dans BIFOLD.</t>
  </si>
  <si>
    <t>This feature does not seem to be implemented in BIFOLD.</t>
  </si>
  <si>
    <t>Ajouter le support de notifications poussées.</t>
  </si>
  <si>
    <t>Add support to pushed notifications</t>
  </si>
  <si>
    <t>Pour éviter de lancer une requête à l'agent médiateur à chaque x secondes.</t>
  </si>
  <si>
    <t>To avoid making a request to the mediator agent every x seconds.</t>
  </si>
  <si>
    <t>Ajouter la prise en charge des demandes de preuve</t>
  </si>
  <si>
    <t>Add support for proof requests</t>
  </si>
  <si>
    <t>Ajouter un écran pour sélectionner/changer les valeurs demandées</t>
  </si>
  <si>
    <t>Add a screen to select/change the requested values</t>
  </si>
  <si>
    <t>Proposer automatiquement les valeurs</t>
  </si>
  <si>
    <t>Automatically suggest values</t>
  </si>
  <si>
    <t>Remplir les valeurs de la demande de preuve à partir des restrictions spécifiées dans cette dernière.</t>
  </si>
  <si>
    <t>Fill in the values from the request for evidence based on the restrictions specified in the request.</t>
  </si>
  <si>
    <t>Supporter le mode sans connexion</t>
  </si>
  <si>
    <t>Support connectionless proof</t>
  </si>
  <si>
    <t>Accepter les demandes de preuve sans connexion.</t>
  </si>
  <si>
    <t>Accept connection-less proof request.</t>
  </si>
  <si>
    <t>Ajouter des tests unitaires</t>
  </si>
  <si>
    <t>Add unit tests</t>
  </si>
  <si>
    <t>Effectuer des tests d'intégration/acceptation</t>
  </si>
  <si>
    <t>Perform integration/acceptance tests</t>
  </si>
  <si>
    <t>Ajouter une liste de notifications dans la page d'accueil</t>
  </si>
  <si>
    <t>Add a list of notifications to the home page</t>
  </si>
  <si>
    <t>Afficher les attestations/preuves en attente de réponse.</t>
  </si>
  <si>
    <t>Show pending credentials/proof request.</t>
  </si>
  <si>
    <t>Ajouter une fonction pour supprimer une connection</t>
  </si>
  <si>
    <t>Add a function to delete a connection ???</t>
  </si>
  <si>
    <t>Ajouter une fonction pour supprimer une attestation</t>
  </si>
  <si>
    <t>Add a function to delete a credential ???</t>
  </si>
  <si>
    <t xml:space="preserve">Valider que le porte-feuile fonctionne avec un agent ACA-py </t>
  </si>
  <si>
    <t>Ensure that the wallet works with an ACA-py agent</t>
  </si>
  <si>
    <t>Déployer sur l'app Store</t>
  </si>
  <si>
    <t>Deploy on the app store</t>
  </si>
  <si>
    <t>Déployer sur Google Play</t>
  </si>
  <si>
    <t>Deploy on Google Play</t>
  </si>
  <si>
    <t>Monter une chaîne de compilation/déploiment automatique</t>
  </si>
  <si>
    <t>Setup a CI/CD pipeline</t>
  </si>
  <si>
    <t>Agent Médiateur</t>
  </si>
  <si>
    <t xml:space="preserve">Mediator Agent </t>
  </si>
  <si>
    <t>Vérifier le support multi-tenant</t>
  </si>
  <si>
    <t xml:space="preserve">Validate multi-tenancy support </t>
  </si>
  <si>
    <t>Installer l'agent</t>
  </si>
  <si>
    <t>Install the agent</t>
  </si>
  <si>
    <t>Configuration</t>
  </si>
  <si>
    <t>Brancher au registre distribué pan-canadien</t>
  </si>
  <si>
    <t>Connect to the blockchain</t>
  </si>
  <si>
    <t>Spécifier le fichier genesis à utiliser.</t>
  </si>
  <si>
    <t>Specify the genesis file to use.</t>
  </si>
  <si>
    <t>Supporter la montée en charge</t>
  </si>
  <si>
    <t>Support scalability</t>
  </si>
  <si>
    <t>Mise en place du registre distribué pan-canadien</t>
  </si>
  <si>
    <t>Setting of a pan-Canadian ledger</t>
  </si>
  <si>
    <t>Create blockchain account</t>
  </si>
  <si>
    <t>Genesis bloc</t>
  </si>
  <si>
    <t>Trustee par juridiction (Droits d'administration)</t>
  </si>
  <si>
    <t>Trustee by jurisdiction (Administrative rights)</t>
  </si>
  <si>
    <t>Steward par juridiction (Droits d'exécution d'une node)</t>
  </si>
  <si>
    <t>Steward by jurisdiction (Node execution rights)</t>
  </si>
  <si>
    <t>Endorser par juridiction (Compte principal de la juridiction : crée d'autres émetteurs dans la juridiction)</t>
  </si>
  <si>
    <t>Endorser by jurisdiction (Main jurisdiction account: creates additional issuers in the jurisdiction)</t>
  </si>
  <si>
    <t>Endroser pour la preuve vaccinale (L'accès d'émetteur de preuve vaccinale)</t>
  </si>
  <si>
    <t>Endroser for vaccine proof (Issuer access for vaccine proof)</t>
  </si>
  <si>
    <t>Installation d'un noeud observateur</t>
  </si>
  <si>
    <t>Observer node installation</t>
  </si>
  <si>
    <t>Non nécessaire jusqu'à ce que nous atteignions plus de 25 nœuds de validation dans la chaîne de bloc pan-canadienne.</t>
  </si>
  <si>
    <t>Not necessary until we reach more than 25 validation nodes in the pan-Canadian blockchain.</t>
  </si>
  <si>
    <t>Installation d'un noeud validateur pour la juridiction</t>
  </si>
  <si>
    <t>Jurisdiction's Validator node installation</t>
  </si>
  <si>
    <t>Installer la machine (1) pour le noeud validateur</t>
  </si>
  <si>
    <t>Install the machine (1) for the validator node</t>
  </si>
  <si>
    <t>Spécifications: Ubuntu 16.04+, 8+ coeurs, 32 GB de mémoire, 2 TB de stockage fiable, 100 Mbps vitesse de la connexion internet</t>
  </si>
  <si>
    <t>Specifications: Ubuntu 16.04+, 8+ cores, 32 GB of memory, 2 TB of reliable storage, 100 Mbps internet connection speed.</t>
  </si>
  <si>
    <t>Doit avoir une adresse IP stable, statique et routable dans le monde entier.</t>
  </si>
  <si>
    <t>Must have a stable, static and globally routable IP address.</t>
  </si>
  <si>
    <t>Installer le noeud Indy</t>
  </si>
  <si>
    <t>Install the Indy node</t>
  </si>
  <si>
    <t>https://github.com/hyperledger/indy-node</t>
  </si>
  <si>
    <t>Spécifications: Ubuntu 16.04+, 1 coeur, 1 GB de mémoire</t>
  </si>
  <si>
    <t>Specifications: Ubuntu 16.04+, 1 core, 1 GB memory</t>
  </si>
  <si>
    <t>Installer les clés de l'Intendant</t>
  </si>
  <si>
    <t>Install Steward keys</t>
  </si>
  <si>
    <t>Approvisionnement du portefeuille</t>
  </si>
  <si>
    <t>Wallet provisionning</t>
  </si>
  <si>
    <t>Générer la valeur de départ de la clé de l'intendant</t>
  </si>
  <si>
    <t>Generate Steward key seed (keep safe and private)</t>
  </si>
  <si>
    <t>Doit rester privé et en sécurité.</t>
  </si>
  <si>
    <t>Must remain private and secure.</t>
  </si>
  <si>
    <t>Générer l'identité distribuée de l'intendant</t>
  </si>
  <si>
    <t>Generate Steward distributed identity (DID)</t>
  </si>
  <si>
    <t>Prise de sauvegarde du portefeuille du nœud</t>
  </si>
  <si>
    <t>Node wallet backup</t>
  </si>
  <si>
    <t>Installer les outils de surveillance</t>
  </si>
  <si>
    <t>Install the monitoring tools</t>
  </si>
  <si>
    <t>https://github.com/hyperledger/indy-node-monitor https://hyperledger-indy.readthedocs.io/projects/node/en/latest/node-monitoring-tools-for-stewards.html</t>
  </si>
  <si>
    <t>Maintenance script (commission new node, decommission node, upgrade node)</t>
  </si>
  <si>
    <t>Commission new node</t>
  </si>
  <si>
    <t>Decommission node</t>
  </si>
  <si>
    <t>Upgrade node</t>
  </si>
  <si>
    <t xml:space="preserve">Ajouter un point de terminaison pour vérifier la santé du noeud </t>
  </si>
  <si>
    <t>Add an endpoint to check the node health</t>
  </si>
  <si>
    <t>Vérifier que l'horloge du système est synchronisée avec des serveurs NTP connus</t>
  </si>
  <si>
    <t>Ensure system clock is in sync with well-known NTP servers</t>
  </si>
  <si>
    <t>Configurer l'accès SSH sur les machines virtuelles</t>
  </si>
  <si>
    <t>Setup SSH access on virtual machines</t>
  </si>
  <si>
    <t>Setup source IP firewall rule on virtual machines</t>
  </si>
  <si>
    <t>Configurer l'authentification à deux facteurs sur les machines virtuelles</t>
  </si>
  <si>
    <t>Setup two-factor authentication on virtual machines</t>
  </si>
  <si>
    <t>Désactiver tous les accès (à distance ou local) aux machines virtuelles, sauf pour les administrateurs désignés</t>
  </si>
  <si>
    <t>Disable all access (remote or local) to virtual machines except for assigned admins</t>
  </si>
  <si>
    <t>Configurer iptables</t>
  </si>
  <si>
    <t>Setup iptables</t>
  </si>
  <si>
    <t>Configurer les limites de connexion des clients</t>
  </si>
  <si>
    <t>Setup client connection limits</t>
  </si>
  <si>
    <t>Testez la connexion du nœud (inter-validateur) au noeud validateur (netcat)</t>
  </si>
  <si>
    <t>Test the node (inter-validator) connection to your Validator (netcat)</t>
  </si>
  <si>
    <t>Testez la connexion du client (agent périphérique) au noeud validateur</t>
  </si>
  <si>
    <t>Test the client (edge agent) connection to your Validator</t>
  </si>
  <si>
    <t>Testez la connexion du nœud vers un autre noeud validateur</t>
  </si>
  <si>
    <t>Test the connection from your node to another Validator</t>
  </si>
  <si>
    <t>Installer un pare-feu</t>
  </si>
  <si>
    <t>Install a firewall</t>
  </si>
  <si>
    <t>Empêcher l'accès public sauf sur les ports utilisés par le noeud Indy</t>
  </si>
  <si>
    <t>Disallows public ingress except on ports used by the Indy node</t>
  </si>
  <si>
    <t>Autoriser SSH et le bureau à distance aux administrateurs seulement</t>
  </si>
  <si>
    <t>Allow SSH and remote desktop to administrators only</t>
  </si>
  <si>
    <t>Verrouiller les ports de sortie pour limiter la possibilité de passer d'un nœud à un autre endroit.</t>
  </si>
  <si>
    <t>Locks down egress ports to limit the ability to jump from Node to some other location</t>
  </si>
  <si>
    <t>Désactiver l'inspection approfondie des paquets de tous les protocoles à l'exception de ZMQ</t>
  </si>
  <si>
    <t>Disallows deep packet inspection for all protocols except ZMQ</t>
  </si>
  <si>
    <t>Exécuter le script de vérification technique</t>
  </si>
  <si>
    <t>Run the technical verification script</t>
  </si>
  <si>
    <t xml:space="preserve">Exécutez l'outil de vérification de la sécurité de l'intendant </t>
  </si>
  <si>
    <t>Run the steward security check tool</t>
  </si>
  <si>
    <t>Installation de la node Tail Server</t>
  </si>
  <si>
    <t>Tail Server node installation</t>
  </si>
  <si>
    <t>Installation</t>
  </si>
  <si>
    <t>Opérations des services TI</t>
  </si>
  <si>
    <t>IT services operations</t>
  </si>
  <si>
    <t>Avoir au moins deux (2) personnes qualifiées en informatique affectées à l'administration du nœud.</t>
  </si>
  <si>
    <t>Have at least two (2) IT-qualified persons assigned to administer the node</t>
  </si>
  <si>
    <t>Appliquer les derniers correctifs de sécurité dans un délai d'une semaine</t>
  </si>
  <si>
    <t>Apply latest security patches within 1 week</t>
  </si>
  <si>
    <t>Il est recommendé de les appliquer aux 24H selon Sovrin.</t>
  </si>
  <si>
    <t>It is recommended to apply them every 24 hours according to Sovrin.</t>
  </si>
  <si>
    <t>Automatisation hebdomadaire de l'outil de contrôle de sécurité Steward</t>
  </si>
  <si>
    <t>Weekly automation of the Steward security check tool</t>
  </si>
  <si>
    <t xml:space="preserve">Équiper au moins deux (2) points de contact techniques responsables de l'administration du nœud Steward d'un appareil capable d'envoyer des SMS pour alerter les utilisateurs </t>
  </si>
  <si>
    <t>Equip at least two (2) technical points of contact responsible for administering the Steward Node with an SMS-capable device for alerting</t>
  </si>
  <si>
    <t xml:space="preserve">Disposer d'au moins une autre personne disposant d'un accès et d'une formation adéquats pour administrer le nœud en cas d'urgence, par exemple si le réseau est incapable d'atteindre un consensus ou s'il est attaqué </t>
  </si>
  <si>
    <t>Have at least one other person that has adequate access and training to administer the Node in an emergency, such as the network being unable to reach consensus or being under attack</t>
  </si>
  <si>
    <t>Entretien/surveillance avec les outils de surveillance des nœuds pour les Intendants</t>
  </si>
  <si>
    <t>Maintenance/Monitoring with Node Monitoring Tools for Stewards (STEWARDS)</t>
  </si>
  <si>
    <t>Mise en place des fonctions de soutien</t>
  </si>
  <si>
    <t>Setting of support functions</t>
  </si>
  <si>
    <t>Pilotage d’affaires</t>
  </si>
  <si>
    <t xml:space="preserve">Business management </t>
  </si>
  <si>
    <t>Gestion des paramètres de la solution</t>
  </si>
  <si>
    <t xml:space="preserve">Management of solution parameters </t>
  </si>
  <si>
    <t>Gestion des droits d'accès (émission, consommation,…)</t>
  </si>
  <si>
    <t xml:space="preserve">Management of access rights (emission, consumming, etc) </t>
  </si>
  <si>
    <t>Certication des solutions</t>
  </si>
  <si>
    <t>Solutions Certication</t>
  </si>
  <si>
    <t>Information de gestion / réddition de compte</t>
  </si>
  <si>
    <t xml:space="preserve">Management information / reporting </t>
  </si>
  <si>
    <t>Produire le rapports d’utilisation des services Nodes</t>
  </si>
  <si>
    <t>Produce the nodes service usage report</t>
  </si>
  <si>
    <t>Produire les rapports des Émetteurs (incluant l'agent)</t>
  </si>
  <si>
    <t xml:space="preserve">Produce the reports of the Issuers (including the agent) </t>
  </si>
  <si>
    <t>Soutien à la clientèle</t>
  </si>
  <si>
    <t>Customer support</t>
  </si>
  <si>
    <t>Soutien aux utilisateurs (citoyens)</t>
  </si>
  <si>
    <t xml:space="preserve">Support for users (citizens) </t>
  </si>
  <si>
    <t>Soutien aux participants</t>
  </si>
  <si>
    <t xml:space="preserve">Support for participants </t>
  </si>
  <si>
    <t>Émetteurs</t>
  </si>
  <si>
    <t xml:space="preserve">Issuers </t>
  </si>
  <si>
    <t>Vérificateurs/Consommateurs</t>
  </si>
  <si>
    <t xml:space="preserve">Verifiers/Consummers </t>
  </si>
  <si>
    <t>Chaîne de blocs - Nodes</t>
  </si>
  <si>
    <t xml:space="preserve">Blockchain - Nodes </t>
  </si>
  <si>
    <t>Portefeuille numérique</t>
  </si>
  <si>
    <t xml:space="preserve">Digital wallet </t>
  </si>
  <si>
    <t>Processus d'accueil des …</t>
  </si>
  <si>
    <t>Reception process for ...</t>
  </si>
  <si>
    <t>Issuers</t>
  </si>
  <si>
    <t>Verifiers/Consummers</t>
  </si>
  <si>
    <t>Chaîne de blocs - Nouvelles nodes</t>
  </si>
  <si>
    <t>Blockchain - Nodes</t>
  </si>
  <si>
    <t>Support for users (citizens)</t>
  </si>
  <si>
    <t>Soutien aux participants (émetteurs - consommateurs)</t>
  </si>
  <si>
    <t>Support for participants</t>
  </si>
  <si>
    <t>Soutien des services</t>
  </si>
  <si>
    <t xml:space="preserve">Service support </t>
  </si>
  <si>
    <t>Exploitation des services</t>
  </si>
  <si>
    <t>Services operation</t>
  </si>
  <si>
    <t>Transition des services</t>
  </si>
  <si>
    <t>Services transition</t>
  </si>
  <si>
    <t>Mise en œuvre</t>
  </si>
  <si>
    <t>Implementation</t>
  </si>
  <si>
    <t>Gestion du changement</t>
  </si>
  <si>
    <t xml:space="preserve">Change management </t>
  </si>
  <si>
    <t>Stratégie/plan de gestion du changement</t>
  </si>
  <si>
    <t>Change management strategy / plan</t>
  </si>
  <si>
    <t>Gestion du changement secteur de la Santé</t>
  </si>
  <si>
    <t>Health sector change management</t>
  </si>
  <si>
    <t>Soutien des émetteurs (preuve vaccinale)</t>
  </si>
  <si>
    <t>Support to issuers (vaccine proof)</t>
  </si>
  <si>
    <t>Nombre d'émetteurs à établir</t>
  </si>
  <si>
    <t>Number of issuers to be established</t>
  </si>
  <si>
    <t>Soutien des consommateurs</t>
  </si>
  <si>
    <t>Support to consumers</t>
  </si>
  <si>
    <t>Nombre de consommateurs présent dès la phase exécution à établir</t>
  </si>
  <si>
    <t>Number of consumers/verifiers present at the execution phase to be established</t>
  </si>
  <si>
    <t>Communication</t>
  </si>
  <si>
    <t>Stratégie/plan de communication</t>
  </si>
  <si>
    <t>Communication strategy / plan</t>
  </si>
  <si>
    <t>Citoyen</t>
  </si>
  <si>
    <t>Citizen</t>
  </si>
  <si>
    <t>Émetteurs et consommateurs potentiels (privé)</t>
  </si>
  <si>
    <t>Issuers and potential consumers (private)</t>
  </si>
  <si>
    <t>Émetteurs et consommateurs potentiels (public)</t>
  </si>
  <si>
    <t>Issuers and potential consumers (public)</t>
  </si>
  <si>
    <t>Soutien des émetteurs</t>
  </si>
  <si>
    <t>Issuers support</t>
  </si>
  <si>
    <t>Les émetteurs présents dès la phase exécution</t>
  </si>
  <si>
    <t>Issuers present from the execution phase</t>
  </si>
  <si>
    <t>Consumers support</t>
  </si>
  <si>
    <t>Les consommateurs présent dès la phase exécution à établir</t>
  </si>
  <si>
    <t>Consumers/verifiers present from the execution phase to establish</t>
  </si>
  <si>
    <t>Équipes projet</t>
  </si>
  <si>
    <t xml:space="preserve">Project Team </t>
  </si>
  <si>
    <t>Accompagnement opérationnel</t>
  </si>
  <si>
    <t>Operational support</t>
  </si>
  <si>
    <t>Accompagnement des Organismes Publics, des partenaires et de l'écosystème en tant qu'utilisteurs de la solution</t>
  </si>
  <si>
    <t>Support for public bodies, partners and the ecosystem as users of the solution</t>
  </si>
  <si>
    <t>Organismes publics</t>
  </si>
  <si>
    <t>Public Organisms</t>
  </si>
  <si>
    <t>Entreprises privées</t>
  </si>
  <si>
    <t xml:space="preserve">Private Entreprises </t>
  </si>
  <si>
    <t>Juridique - PRP</t>
  </si>
  <si>
    <t xml:space="preserve">Legal - PRP </t>
  </si>
  <si>
    <t>Réalisé par les équipes juridiques des différentes juridictions et organisations</t>
  </si>
  <si>
    <t>Produced by the legal teams of the various jurisdictions and organizations</t>
  </si>
  <si>
    <t>Décret</t>
  </si>
  <si>
    <t>Decree</t>
  </si>
  <si>
    <t>Ententes</t>
  </si>
  <si>
    <t>Agreements</t>
  </si>
  <si>
    <t>Protection des renseignements personnels</t>
  </si>
  <si>
    <t>Personal information protection</t>
  </si>
  <si>
    <t>Audit de sécurité</t>
  </si>
  <si>
    <t>Security Audit</t>
  </si>
  <si>
    <t>Audit de sécurité de la solution d'ensemble</t>
  </si>
  <si>
    <t>Security audit of the overall solution</t>
  </si>
  <si>
    <t>Cadre de gouvernance</t>
  </si>
  <si>
    <t>Governance framework</t>
  </si>
  <si>
    <t xml:space="preserve">Cadre de gouvernance du réseau de confiance </t>
  </si>
  <si>
    <t xml:space="preserve">Trusted Network Governance Framework </t>
  </si>
  <si>
    <t>Encadrement normatif de la chaîne de bloc pan-canadienne</t>
  </si>
  <si>
    <t>Normative framework for the pan-Canadian blockchain</t>
  </si>
  <si>
    <t>Steward by jurisdiction (Execution rights of a node)</t>
  </si>
  <si>
    <t>Endorser by jurisdiction (main account of the jurisdiction: creates other issuers in the jurisdiction)</t>
  </si>
  <si>
    <t>Encadrement normatif de la preuve vaccinale</t>
  </si>
  <si>
    <t>Normative framework for vaccine proof</t>
  </si>
  <si>
    <t>Encadrement normatif du coffre à outils pour les émetteurs</t>
  </si>
  <si>
    <t>Normative framework of the toolbox for issuers</t>
  </si>
  <si>
    <t>Encadrement normatif du coffre à outils pour les consommateurs</t>
  </si>
  <si>
    <t>Normative framework of the toolbox for consumers</t>
  </si>
  <si>
    <t>Encadrement normatif du coffre à outils pour le portefeuille numérique</t>
  </si>
  <si>
    <t>Normative framework of the toolbox for the digital portfolio</t>
  </si>
  <si>
    <t>Autres activités</t>
  </si>
  <si>
    <t>Other activites</t>
  </si>
  <si>
    <t>Gestion de projet sous la responsabilité du maître d'œuvre</t>
  </si>
  <si>
    <t>Project management under the responsibility of the project manager</t>
  </si>
  <si>
    <t>Gestion des risques de projet</t>
  </si>
  <si>
    <t>Project risk management</t>
  </si>
  <si>
    <t>Gestion des risques opérationnels</t>
  </si>
  <si>
    <t>Operational risk management</t>
  </si>
  <si>
    <t>Gestion des bénéfices</t>
  </si>
  <si>
    <t>Profit management</t>
  </si>
  <si>
    <t>Réalisation livraison 2</t>
  </si>
  <si>
    <t xml:space="preserve">Delivery 2 bonus </t>
  </si>
  <si>
    <t>Montant total</t>
  </si>
  <si>
    <t>Capitalisable ?</t>
  </si>
  <si>
    <t>Ventilation des efforts ou des coûts (%)</t>
  </si>
  <si>
    <t>2021-2022</t>
  </si>
  <si>
    <t>2022-2023</t>
  </si>
  <si>
    <t>2023-2024</t>
  </si>
  <si>
    <t>2024-2025</t>
  </si>
  <si>
    <t>2025-2026</t>
  </si>
  <si>
    <t>Total</t>
  </si>
  <si>
    <t>Capitalizable ?</t>
  </si>
  <si>
    <t>Breakdown of efforts or costs (%)</t>
  </si>
  <si>
    <t>Autres coûts</t>
  </si>
  <si>
    <t>Other costs</t>
  </si>
  <si>
    <t>Implication des Organismes Publics aux projets pilotes</t>
  </si>
  <si>
    <t>Involvement of Public Agencies in pilot projects</t>
  </si>
  <si>
    <t>Non</t>
  </si>
  <si>
    <t>Machine pour le noeud validateur Amazon Ec2 t2.2xlarge</t>
  </si>
  <si>
    <t>1566 $/an</t>
  </si>
  <si>
    <t>Machine pour le CLI Amazon EC2 t2.micro</t>
  </si>
  <si>
    <t>43 $/an</t>
  </si>
  <si>
    <t>Gestion de projet</t>
  </si>
  <si>
    <t>Project management</t>
  </si>
  <si>
    <t>Environ 10-12% du coûts total d'un projet pour Chargé de projet et/ou Scrum Master</t>
  </si>
  <si>
    <t>Approximately 10-12% of total project costs for Project Manager and/or Scrum Master</t>
  </si>
  <si>
    <t>Install the machine (2) for the command line interface (CLI) and the monitoring tools</t>
  </si>
  <si>
    <t>Installer la machine (2) pour l'interface en ligne de commande et les outils de surveillance</t>
  </si>
  <si>
    <t>Ajouter un contrôleur d'interface réseau externe (NIC) pour le trafic de consensus</t>
  </si>
  <si>
    <t>Ajouter un contrôleur d'interface réseau externe (NIC) pour le traitement des demandes externes</t>
  </si>
  <si>
    <t>Ajouter un contrôleur d'interface réseau interne (NIC) pour la réception des commandes CLI et de surveillance de la machine 2</t>
  </si>
  <si>
    <t>Add an external Network Interface Controller (NIC) for consensus traffic</t>
  </si>
  <si>
    <t>Add an external Network Interface Controller (NIC) for external requests processing</t>
  </si>
  <si>
    <t>Add an internal Network Interface Controller (NIC) for CLI and monitoring requests  from machine 2</t>
  </si>
  <si>
    <t>Configurer l'accès CLI et de surveillance sur de la machines 2 vers la machine 1</t>
  </si>
  <si>
    <t>Effectuer un test de réseau et automatiser le test</t>
  </si>
  <si>
    <t>Perform Network Test and automate the test</t>
  </si>
  <si>
    <t>Créer compte entreprise Apple au nom de l'organisme qui distribuera le portefeuille par un gestionnaire répondant</t>
  </si>
  <si>
    <t>Créer compte entreprise Google au nom de l'organisme qui distribuera le portefeuille par un gestionnaire répondant</t>
  </si>
  <si>
    <t>Créer compte de gestion et de surveillance Apple (Analytics, Trends, création de compte, etc.)</t>
  </si>
  <si>
    <t>Créer compte de gestion et de surveillance Google (Analytics, Trends, création de compte, etc.)</t>
  </si>
  <si>
    <t>Créer compte développeur Apple</t>
  </si>
  <si>
    <t>Créer compte développeur Google</t>
  </si>
  <si>
    <t>Aquisition d'appareil développeur bureautique adapté aux conteneurs et aux mobiles</t>
  </si>
  <si>
    <t>Acquisition d'appareil mobile pour développeurs</t>
  </si>
  <si>
    <t>Acquisition d'appareil mobile de tests</t>
  </si>
  <si>
    <t>Cellulaire de diverse génération selon ce qui est utilisé par les citoyens</t>
  </si>
  <si>
    <t>Cellulaire pour les développeurs de dernière génération pour soutenir la reconnaissance faciale et les plus hautes technologies en sécurité.</t>
  </si>
  <si>
    <t>MacBook Pro 16" 2TB d'espace disque - 3749$ l'unité à l'achat / plan de location aussi disponible auprès des magasins Apple section entreprises.</t>
  </si>
  <si>
    <t>Audit de sécurité - Test d'intrusion</t>
  </si>
  <si>
    <t>Audit de sécurité - Vérification de conformité</t>
  </si>
  <si>
    <t xml:space="preserve">Budget pour la mise en place des entrevues UX </t>
  </si>
  <si>
    <t>Campagne publicitaire TV</t>
  </si>
  <si>
    <t>Campagne médiatique journeaux</t>
  </si>
  <si>
    <t>Install API Gateway to access ACA-PY</t>
  </si>
  <si>
    <t>Installation d'un API Gateway pour accéder l'ACA-PY</t>
  </si>
  <si>
    <t>Create a Google business account on behalf of the organization that will distribute the wallet application through a responding manager</t>
  </si>
  <si>
    <t>Create a Apple business account on behalf of the organization that will distribute the wallet application through a responding manager</t>
  </si>
  <si>
    <t>Create Apple management and monitoring account (Analytics, Trends, account creation, etc.)</t>
  </si>
  <si>
    <t>Create Google management and monitoring account (Analytics, Trends, account creation, etc.)</t>
  </si>
  <si>
    <t>Create Apple developer account</t>
  </si>
  <si>
    <t>Create Google developer account</t>
  </si>
  <si>
    <t>Configure CLI and monitoring access from machine 2 to machine 1</t>
  </si>
  <si>
    <t>Machine for Amazon Ec2 t2.2xlarge validator node</t>
  </si>
  <si>
    <t>Machine for Amazon EC2 t2.micro CLI</t>
  </si>
  <si>
    <t>Buy desktop developer device adapted to containers and mobiles</t>
  </si>
  <si>
    <t>Buy mobile device for developers</t>
  </si>
  <si>
    <t>Buy mobile testing equipment</t>
  </si>
  <si>
    <t>Security audit - Compliance audit</t>
  </si>
  <si>
    <t>Security audit - Penetration test</t>
  </si>
  <si>
    <t xml:space="preserve">Budget for the implementation of UX interviews </t>
  </si>
  <si>
    <t>TV advertising campaign</t>
  </si>
  <si>
    <t>Newspaper media campaign</t>
  </si>
  <si>
    <t>-</t>
  </si>
  <si>
    <t>6 semaines * 2 ressources frontend * 2 ressources backend * 5 jours ouvrables par semaine</t>
  </si>
  <si>
    <t>Hypothèse - les données vaccinales sont disponibles via un API
4j dev + 4j test unitaire + 4j ajout config pipeline</t>
  </si>
  <si>
    <t>Déjà existant pour le QR</t>
  </si>
  <si>
    <t>5j dev + 5j test unitaire + 1j ajout config pipeline</t>
  </si>
  <si>
    <t>Basé sur le projet DTS-VC-Issuer-Service en co-création Québec/Colombie-Britanique.
6 semaines * 2 ressources frontend * 5 jours ouvrables par semaine</t>
  </si>
  <si>
    <t>Basé sur le projet DTS-VC-Issuer-Service en co-création Québec/Colombie-Britanique.
6 semaines * 2 ressources backend * 5 jours ouvrables par semaine</t>
  </si>
  <si>
    <t>Si construit en web component</t>
  </si>
  <si>
    <t>If build in web component</t>
  </si>
  <si>
    <t>Avec DeepLink</t>
  </si>
  <si>
    <t>With DeepLink</t>
  </si>
  <si>
    <t>Accept Sovrin Licence agreement for Endorser</t>
  </si>
  <si>
    <t>Accept Sovrin Licence agreement for Author</t>
  </si>
  <si>
    <t>Accepter licence Sovrin d'émetteur Endorser</t>
  </si>
  <si>
    <t>Accepter licence Sovrin sur les droits d'auteurs</t>
  </si>
  <si>
    <t>Install keystore</t>
  </si>
  <si>
    <t>Installation d'un keystore</t>
  </si>
  <si>
    <t>Coûts et croissance des transactions de preuve de vaccination émises par attestation vérifiable sur une chaîne de blocs /</t>
  </si>
  <si>
    <t>Cost and transaction growth of blockchain based verifiable credential proof of vaccination</t>
  </si>
  <si>
    <t>Population:</t>
  </si>
  <si>
    <t>Ex: Population of Ontario 14M</t>
  </si>
  <si>
    <t>Pourcentage des attestations émises à 12 mois / Percent with VCs at 12 months:</t>
  </si>
  <si>
    <t>https://www150.statcan.gc.ca/n1/daily-quotidien/210323/t001c-fra.htm</t>
  </si>
  <si>
    <t>Émission au premier mois / First Month Issued:</t>
  </si>
  <si>
    <t>Statistique Canada / Statistics Canada</t>
  </si>
  <si>
    <t>https://www150.statcan.gc.ca/n1/pub/66-001-p/2021001/tbl/tbl-5-fra.htm</t>
  </si>
  <si>
    <t>Taux de croissance des émissions / Growth Rate:</t>
  </si>
  <si>
    <t>https://www150.statcan.gc.ca/t1/tbl1/fr/cv.action?pid=2410004501</t>
  </si>
  <si>
    <t>Nombre de mise à jour mensuelle au registre des révocations / Monthly Rev. Reg. Updates/Registry</t>
  </si>
  <si>
    <t>Ex: 1 transaction compilé de révocation par semaine / 1 compiled revocation transaction per week</t>
  </si>
  <si>
    <t>Taille des registres de révocation / Rev. Registry Size</t>
  </si>
  <si>
    <t>Mois / Month:</t>
  </si>
  <si>
    <t>Nombre total d'attestation émise / Total Number Issued</t>
  </si>
  <si>
    <t>Nombre de nouvelles émissions / Number of New Issuances</t>
  </si>
  <si>
    <t>Nombre total de registres de révocation / Total Number of Rev. Registries</t>
  </si>
  <si>
    <t>Nombre de DIDs (clé d'émetteur) Number of DIDs</t>
  </si>
  <si>
    <t>Nombre de schéma (réutilisation de celui du BC) / Number of Schema (reuse BC)</t>
  </si>
  <si>
    <t>Nombre de sceau de signature (claim def) / Number of Claim Def</t>
  </si>
  <si>
    <t>Nombre de registre de révocation / Number of Rev. Registries</t>
  </si>
  <si>
    <t>Nombre de mise à jour effectué aux registres de révocation / Number of Rev. Registries Updates</t>
  </si>
  <si>
    <t>Coûts / Costs</t>
  </si>
  <si>
    <t>DIDs</t>
  </si>
  <si>
    <t>Schema</t>
  </si>
  <si>
    <t>Claim Def</t>
  </si>
  <si>
    <t>Registre de révocation / Rev. Registries</t>
  </si>
  <si>
    <t>Mise à jour au registre de révocation / Rev. Registry Updates</t>
  </si>
  <si>
    <t>Coût total par mois / Monthly Total</t>
  </si>
  <si>
    <t>Cumulatif des coûts / Cumulative Total</t>
  </si>
  <si>
    <t>Note l'environnement de développement et d'acceptation appelées le Sovrin Staging Network est accessible sans frais.</t>
  </si>
  <si>
    <t>Utilisation du réseau Sovrin</t>
  </si>
  <si>
    <t>Cost for using Sovrin Network</t>
  </si>
  <si>
    <t>Utilisation temporaire du registre distribué Sovrin</t>
  </si>
  <si>
    <t>Temporary use of the Sovrin ledger</t>
  </si>
  <si>
    <t>Aucun pilotage nécessaire pour un bouton sauvegarder dans mon portefeuille numérique - Le toggle feature est potentiellement déjà présent.</t>
  </si>
  <si>
    <t>Lié au compte du gouvernement du Qc</t>
  </si>
  <si>
    <t>Lié à chaque compte endroser</t>
  </si>
  <si>
    <t>Le compte endorser du gouvernement du Qc</t>
  </si>
  <si>
    <t>Le compte endorser de la Santé créé par le compte endorser du gouvernement du Qc</t>
  </si>
  <si>
    <t>Stockage des comptes endorser créé par le gouv du Qc</t>
  </si>
  <si>
    <t>N/A</t>
  </si>
  <si>
    <t>TOTAL EFFORTS</t>
  </si>
  <si>
    <t>Le ministère de la Santé devra soutenir les agences fédérals en tant que vérificateur
Diffuser le schéma de données, DID et cred_def</t>
  </si>
  <si>
    <t>Réalisation livraison 3</t>
  </si>
  <si>
    <t xml:space="preserve">Delivery 3 bonus </t>
  </si>
  <si>
    <t>Hyperledger courses</t>
  </si>
  <si>
    <t>Cours Hyperledger</t>
  </si>
  <si>
    <t>Formations edx développer Aries : (1er cours = 3hres/semaine, 7 semaines = 21hrs/pers.) * 10 employés +  (2e cours = 8hres/semaine, 8 semaines = 64hrs/pers.) * 5 développeurs  TOTAL = 530hres / personnes</t>
  </si>
  <si>
    <t>Formations - Reproduire expérimentation CQEN</t>
  </si>
  <si>
    <t>Formations en sandbox pour reproduire les 4 expérimentations du CQEN 5 dev et 3 sysadmin à 4 jours chacune
8 employés * 4 jours * 4 expérimentations = 128 jours
https://github.com/CQEN-QDCE/exp-attestation-deleguee
https://github.com/CQEN-QDCE/exp-attestation-mandatee
https://github.com/CQEN-QDCE/exp-vc-authn-oidc
https://github.com/bcgov/dts-vc-issuer-service</t>
  </si>
  <si>
    <t>Formations - Installation blockchain</t>
  </si>
  <si>
    <t>Formations edx développer Aries : (3e cours sur opérations nodes = 12hrs +1500$/personnes).... TOTAL = 36hres / personnes - Selon la recommendation de Sovrin pour soutenir l'hébergement des nœuds 2 employés + 1 backup = 3 sysadmin</t>
  </si>
  <si>
    <t>Formations - développement mobile</t>
  </si>
  <si>
    <t>Formation - Émetteur</t>
  </si>
  <si>
    <t>Recommandé par des leaders sous contrat au BC - https://github.com/hyperledger/aries-mobile-agent-react-native
- Pluralsight, cours React = 40h par employés
- Pluralsight, cours ReactNative = 14h par employés</t>
  </si>
  <si>
    <t>Formations edx développer Aries : (1er cours = 3hres/semaine, 7 semaines = 21hrs/pers.) * 10 employés = 210hres / personnes</t>
  </si>
  <si>
    <t>Paramétrage</t>
  </si>
  <si>
    <t>Ratios</t>
  </si>
  <si>
    <t>Analyse préliminaire</t>
  </si>
  <si>
    <t>Ateliers</t>
  </si>
  <si>
    <t>Architecture détaillée</t>
  </si>
  <si>
    <t>Modélisation conceptuelle</t>
  </si>
  <si>
    <t>Accompagnement sécurité</t>
  </si>
  <si>
    <t>Accompagnement juridique</t>
  </si>
  <si>
    <t>Essais</t>
  </si>
  <si>
    <t>Essais fonctionnels</t>
  </si>
  <si>
    <t>Essais intégrés</t>
  </si>
  <si>
    <t>Essais de charges</t>
  </si>
  <si>
    <t>Essais d’acceptation</t>
  </si>
  <si>
    <t>Essais intrusion</t>
  </si>
  <si>
    <t>Modélisation physique</t>
  </si>
  <si>
    <t>Contingence</t>
  </si>
  <si>
    <t>Taux ($)</t>
  </si>
  <si>
    <t>Modélisation Conc et Phys.</t>
  </si>
  <si>
    <t>Réalisation</t>
  </si>
  <si>
    <t>Charge de projet</t>
  </si>
  <si>
    <t>Pilotage</t>
  </si>
  <si>
    <t>Infrastructure</t>
  </si>
  <si>
    <t>UT sans réutilisation (j/p)</t>
  </si>
  <si>
    <t>Très simple</t>
  </si>
  <si>
    <t>Simple</t>
  </si>
  <si>
    <t>Moyen</t>
  </si>
  <si>
    <t>Complexe</t>
  </si>
  <si>
    <t>Très Complexe</t>
  </si>
  <si>
    <t>Très Très Complexe</t>
  </si>
  <si>
    <t>UT avec réutilisation (j/p)</t>
  </si>
  <si>
    <t>Évaluation séparée des modules</t>
  </si>
  <si>
    <t>Besoin éval séparée des mod</t>
  </si>
  <si>
    <t>oui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</si>
</sst>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164" formatCode="_ * #,##0.00_)\ &quot;$&quot;_ ;_ * \(#,##0.00\)\ &quot;$&quot;_ ;_ * &quot;-&quot;??_)\ &quot;$&quot;_ ;_ @_ "/>
    <numFmt numFmtId="165" formatCode="_ * #,##0.00_)\ _$_ ;_ * \(#,##0.00\)\ _$_ ;_ * &quot;-&quot;??_)\ _$_ ;_ @_ "/>
    <numFmt numFmtId="166" formatCode="_ * #,##0_)\ _$_ ;_ * \(#,##0\)\ _$_ ;_ * &quot;-&quot;??_)\ _$_ ;_ @_ "/>
    <numFmt numFmtId="167" formatCode="_ * #,##0_)\ &quot;$&quot;_ ;_ * \(#,##0\)\ &quot;$&quot;_ ;_ * &quot;-&quot;??_)\ &quot;$&quot;_ ;_ @_ "/>
    <numFmt numFmtId="168" formatCode="_(* #,##0_);_(* \(#,##0\);_(* &quot;-&quot;??_);_(@_)"/>
    <numFmt numFmtId="169" formatCode="0.0%"/>
  </numFmts>
  <fonts count="2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0"/>
      <name val="Calibri"/>
      <family val="2"/>
      <scheme val="minor"/>
    </font>
    <font>
      <sz val="14"/>
      <color theme="0"/>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b/>
      <sz val="14"/>
      <color theme="0"/>
      <name val="Calibri"/>
      <family val="2"/>
      <scheme val="minor"/>
    </font>
    <font>
      <b/>
      <u/>
      <sz val="12"/>
      <color theme="1"/>
      <name val="Calibri"/>
      <family val="2"/>
      <scheme val="minor"/>
    </font>
    <font>
      <sz val="12"/>
      <color rgb="FF000000"/>
      <name val="Calibri"/>
      <family val="2"/>
      <scheme val="minor"/>
    </font>
    <font>
      <sz val="12"/>
      <color rgb="FF00B050"/>
      <name val="Calibri"/>
      <family val="2"/>
      <scheme val="minor"/>
    </font>
    <font>
      <u/>
      <sz val="11"/>
      <color theme="10"/>
      <name val="Calibri"/>
      <family val="2"/>
      <scheme val="minor"/>
    </font>
    <font>
      <sz val="11"/>
      <color rgb="FF444444"/>
      <name val="Calibri"/>
      <family val="2"/>
      <charset val="1"/>
    </font>
    <font>
      <b/>
      <sz val="14"/>
      <color theme="1"/>
      <name val="Calibri"/>
      <family val="2"/>
      <scheme val="minor"/>
    </font>
    <font>
      <b/>
      <sz val="12"/>
      <color theme="0"/>
      <name val="Calibri"/>
      <family val="2"/>
      <scheme val="minor"/>
    </font>
    <font>
      <b/>
      <sz val="18"/>
      <color theme="1"/>
      <name val="Calibri"/>
      <scheme val="minor"/>
    </font>
    <font>
      <b/>
      <sz val="10"/>
      <color theme="1"/>
      <name val="Calibri"/>
      <family val="2"/>
      <scheme val="minor"/>
    </font>
    <font>
      <sz val="10"/>
      <color theme="1"/>
      <name val="Calibri"/>
      <family val="2"/>
      <scheme val="minor"/>
    </font>
    <font>
      <sz val="11"/>
      <color rgb="FF0070C0"/>
      <name val="Calibri"/>
      <family val="2"/>
      <scheme val="minor"/>
    </font>
    <font>
      <sz val="11"/>
      <color theme="4"/>
      <name val="Calibri"/>
      <scheme val="minor"/>
    </font>
    <font>
      <sz val="11"/>
      <color theme="4"/>
      <name val="Calibri"/>
      <family val="2"/>
      <scheme val="minor"/>
    </font>
  </fonts>
  <fills count="6">
    <fill>
      <patternFill patternType="none"/>
    </fill>
    <fill>
      <patternFill patternType="gray125"/>
    </fill>
    <fill>
      <patternFill patternType="solid">
        <fgColor theme="8"/>
        <bgColor indexed="64"/>
      </patternFill>
    </fill>
    <fill>
      <patternFill patternType="solid">
        <fgColor theme="4" tint="0.79998168889431442"/>
        <bgColor indexed="64"/>
      </patternFill>
    </fill>
    <fill>
      <patternFill patternType="solid">
        <fgColor theme="1"/>
        <bgColor indexed="64"/>
      </patternFill>
    </fill>
    <fill>
      <patternFill patternType="solid">
        <fgColor theme="0" tint="-0.14999847407452621"/>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5">
    <xf numFmtId="0" fontId="0" fillId="0" borderId="0"/>
    <xf numFmtId="9"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0" fontId="17" fillId="0" borderId="0" applyNumberFormat="0" applyFill="0" applyBorder="0" applyAlignment="0" applyProtection="0"/>
  </cellStyleXfs>
  <cellXfs count="159">
    <xf numFmtId="0" fontId="0" fillId="0" borderId="0" xfId="0"/>
    <xf numFmtId="0" fontId="9" fillId="2" borderId="0" xfId="0" applyFont="1" applyFill="1" applyAlignment="1">
      <alignment horizontal="left" vertical="center" readingOrder="1"/>
    </xf>
    <xf numFmtId="0" fontId="9" fillId="2" borderId="0" xfId="0" applyFont="1" applyFill="1" applyAlignment="1">
      <alignment horizontal="center" vertical="center" readingOrder="1"/>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vertical="center" wrapText="1"/>
    </xf>
    <xf numFmtId="0" fontId="8" fillId="2" borderId="0" xfId="0" applyFont="1" applyFill="1" applyAlignment="1">
      <alignment vertical="center" wrapText="1"/>
    </xf>
    <xf numFmtId="0" fontId="0" fillId="3" borderId="0" xfId="0" applyFill="1" applyAlignment="1">
      <alignment vertical="center" wrapText="1"/>
    </xf>
    <xf numFmtId="0" fontId="0" fillId="0" borderId="0" xfId="0" applyAlignment="1">
      <alignment horizontal="center" vertical="center" readingOrder="1"/>
    </xf>
    <xf numFmtId="0" fontId="8" fillId="2" borderId="0" xfId="0" applyFont="1" applyFill="1" applyAlignment="1">
      <alignment horizontal="center" vertical="center" wrapText="1"/>
    </xf>
    <xf numFmtId="0" fontId="0" fillId="3" borderId="0" xfId="0" applyFill="1" applyAlignment="1">
      <alignment horizontal="left" vertical="center" wrapText="1"/>
    </xf>
    <xf numFmtId="9" fontId="0" fillId="0" borderId="8" xfId="1" applyFont="1" applyBorder="1" applyAlignment="1">
      <alignment horizontal="center" vertical="center"/>
    </xf>
    <xf numFmtId="9" fontId="0" fillId="0" borderId="10" xfId="1" applyFont="1" applyBorder="1" applyAlignment="1">
      <alignment horizontal="center" vertical="center"/>
    </xf>
    <xf numFmtId="9" fontId="10" fillId="0" borderId="4" xfId="1" applyFont="1" applyBorder="1" applyAlignment="1">
      <alignment horizontal="center" vertical="center"/>
    </xf>
    <xf numFmtId="9" fontId="10" fillId="0" borderId="5" xfId="1" applyFont="1" applyBorder="1" applyAlignment="1">
      <alignment horizontal="center" vertical="center"/>
    </xf>
    <xf numFmtId="9" fontId="10" fillId="0" borderId="10" xfId="1" applyFont="1" applyBorder="1" applyAlignment="1">
      <alignment horizontal="center" vertical="center"/>
    </xf>
    <xf numFmtId="9" fontId="8" fillId="2" borderId="0" xfId="1" applyFont="1" applyFill="1" applyAlignment="1">
      <alignment horizontal="center" vertical="center"/>
    </xf>
    <xf numFmtId="9" fontId="0" fillId="3" borderId="0" xfId="1" applyFont="1" applyFill="1" applyAlignment="1">
      <alignment horizontal="center" vertical="center"/>
    </xf>
    <xf numFmtId="9" fontId="0" fillId="0" borderId="0" xfId="1" applyFont="1" applyAlignment="1">
      <alignment horizontal="center" vertical="center"/>
    </xf>
    <xf numFmtId="0" fontId="0" fillId="4" borderId="0" xfId="0" applyFill="1" applyAlignment="1">
      <alignment horizontal="center" vertical="center" wrapText="1"/>
    </xf>
    <xf numFmtId="9" fontId="0" fillId="4" borderId="0" xfId="1" applyFont="1" applyFill="1" applyAlignment="1">
      <alignment horizontal="center" vertical="center"/>
    </xf>
    <xf numFmtId="166" fontId="0" fillId="4" borderId="0" xfId="2" applyNumberFormat="1" applyFont="1" applyFill="1" applyAlignment="1">
      <alignment horizontal="center" vertical="center"/>
    </xf>
    <xf numFmtId="0" fontId="13" fillId="4" borderId="0" xfId="0" applyFont="1" applyFill="1" applyAlignment="1">
      <alignment horizontal="left" vertical="center" readingOrder="1"/>
    </xf>
    <xf numFmtId="0" fontId="13" fillId="4" borderId="0" xfId="0" applyFont="1" applyFill="1" applyAlignment="1">
      <alignment horizontal="center" vertical="center" readingOrder="1"/>
    </xf>
    <xf numFmtId="0" fontId="0" fillId="3" borderId="0" xfId="0" applyFill="1" applyAlignment="1">
      <alignment horizontal="center" vertical="center" wrapText="1"/>
    </xf>
    <xf numFmtId="0" fontId="14" fillId="0" borderId="0" xfId="0" applyFont="1" applyAlignment="1">
      <alignment vertical="center"/>
    </xf>
    <xf numFmtId="9" fontId="10" fillId="0" borderId="6" xfId="1" applyFont="1" applyBorder="1" applyAlignment="1">
      <alignment horizontal="center" vertical="center"/>
    </xf>
    <xf numFmtId="166" fontId="10" fillId="0" borderId="6" xfId="2" applyNumberFormat="1" applyFont="1" applyBorder="1" applyAlignment="1">
      <alignment horizontal="center" vertical="center"/>
    </xf>
    <xf numFmtId="0" fontId="0" fillId="0" borderId="2" xfId="0" applyBorder="1" applyAlignment="1">
      <alignment horizontal="center" vertical="center" wrapText="1"/>
    </xf>
    <xf numFmtId="164" fontId="0" fillId="0" borderId="3" xfId="3" applyFont="1" applyBorder="1" applyAlignment="1">
      <alignment horizontal="center" vertical="center" wrapText="1"/>
    </xf>
    <xf numFmtId="9" fontId="0" fillId="0" borderId="1" xfId="1" applyFont="1" applyBorder="1" applyAlignment="1">
      <alignment horizontal="center" vertical="center"/>
    </xf>
    <xf numFmtId="9" fontId="0" fillId="0" borderId="2" xfId="1" applyFont="1" applyBorder="1" applyAlignment="1">
      <alignment horizontal="center" vertical="center"/>
    </xf>
    <xf numFmtId="0" fontId="0" fillId="0" borderId="14" xfId="0" applyBorder="1" applyAlignment="1">
      <alignment horizontal="center" vertical="center" wrapText="1"/>
    </xf>
    <xf numFmtId="164" fontId="0" fillId="0" borderId="15" xfId="3" applyFont="1" applyBorder="1" applyAlignment="1">
      <alignment horizontal="center" vertical="center" wrapText="1"/>
    </xf>
    <xf numFmtId="9" fontId="0" fillId="0" borderId="13" xfId="1" applyFont="1" applyBorder="1" applyAlignment="1">
      <alignment horizontal="center" vertical="center"/>
    </xf>
    <xf numFmtId="9" fontId="0" fillId="0" borderId="14" xfId="1" applyFont="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9" fontId="0" fillId="0" borderId="4" xfId="1" applyFont="1" applyBorder="1" applyAlignment="1">
      <alignment horizontal="center" vertical="center"/>
    </xf>
    <xf numFmtId="9" fontId="0" fillId="0" borderId="5" xfId="1" applyFont="1" applyBorder="1" applyAlignment="1">
      <alignment horizontal="center" vertical="center"/>
    </xf>
    <xf numFmtId="167" fontId="0" fillId="0" borderId="17" xfId="3" applyNumberFormat="1" applyFont="1" applyBorder="1" applyAlignment="1">
      <alignment vertical="center"/>
    </xf>
    <xf numFmtId="167" fontId="0" fillId="0" borderId="18" xfId="3" applyNumberFormat="1" applyFont="1" applyBorder="1" applyAlignment="1">
      <alignment vertical="center"/>
    </xf>
    <xf numFmtId="167" fontId="0" fillId="0" borderId="19" xfId="3" applyNumberFormat="1" applyFont="1" applyBorder="1" applyAlignment="1">
      <alignment vertical="center"/>
    </xf>
    <xf numFmtId="164" fontId="0" fillId="0" borderId="22" xfId="3" applyFont="1" applyBorder="1" applyAlignment="1">
      <alignment horizontal="center" vertical="center" wrapText="1"/>
    </xf>
    <xf numFmtId="164" fontId="0" fillId="0" borderId="24" xfId="3" applyFont="1" applyBorder="1" applyAlignment="1">
      <alignment horizontal="center" vertical="center" wrapText="1"/>
    </xf>
    <xf numFmtId="0" fontId="0" fillId="0" borderId="23" xfId="0" applyBorder="1" applyAlignment="1">
      <alignment horizontal="center" vertical="center" wrapText="1"/>
    </xf>
    <xf numFmtId="0" fontId="7" fillId="0" borderId="0" xfId="0" applyFont="1" applyAlignment="1">
      <alignment vertical="center"/>
    </xf>
    <xf numFmtId="0" fontId="7" fillId="0" borderId="0" xfId="0" applyFont="1" applyAlignment="1">
      <alignment horizontal="center" vertical="center"/>
    </xf>
    <xf numFmtId="0" fontId="15" fillId="0" borderId="0" xfId="0" applyFont="1" applyAlignment="1">
      <alignment horizontal="left" vertical="center" indent="1" readingOrder="1"/>
    </xf>
    <xf numFmtId="0" fontId="9" fillId="2" borderId="0" xfId="0" applyFont="1" applyFill="1" applyAlignment="1">
      <alignment horizontal="left" vertical="center" wrapText="1" readingOrder="1"/>
    </xf>
    <xf numFmtId="0" fontId="13" fillId="4" borderId="0" xfId="0" applyFont="1" applyFill="1" applyAlignment="1">
      <alignment horizontal="left" vertical="center" wrapText="1" readingOrder="1"/>
    </xf>
    <xf numFmtId="0" fontId="7" fillId="0" borderId="0" xfId="0" applyFont="1" applyAlignment="1">
      <alignment vertical="center" wrapText="1"/>
    </xf>
    <xf numFmtId="0" fontId="16" fillId="3" borderId="0" xfId="0" applyFont="1" applyFill="1" applyAlignment="1">
      <alignment horizontal="left" vertical="center" wrapText="1" readingOrder="1"/>
    </xf>
    <xf numFmtId="0" fontId="18" fillId="0" borderId="0" xfId="0" applyFont="1" applyAlignment="1">
      <alignment horizontal="center" vertical="center" wrapText="1"/>
    </xf>
    <xf numFmtId="0" fontId="17" fillId="0" borderId="0" xfId="4" applyAlignment="1">
      <alignment vertical="center" wrapText="1"/>
    </xf>
    <xf numFmtId="0" fontId="18" fillId="0" borderId="0" xfId="0" applyFont="1" applyAlignment="1">
      <alignment horizontal="center" wrapText="1"/>
    </xf>
    <xf numFmtId="0" fontId="16" fillId="0" borderId="0" xfId="0" applyFont="1" applyAlignment="1">
      <alignment horizontal="left" vertical="center" wrapText="1" indent="1" readingOrder="1"/>
    </xf>
    <xf numFmtId="0" fontId="6" fillId="0" borderId="0" xfId="0" applyFont="1" applyAlignment="1">
      <alignment horizontal="left" vertical="center" indent="1" readingOrder="1"/>
    </xf>
    <xf numFmtId="0" fontId="6" fillId="3" borderId="0" xfId="0" applyFont="1" applyFill="1" applyAlignment="1">
      <alignment horizontal="left" vertical="center" wrapText="1" readingOrder="1"/>
    </xf>
    <xf numFmtId="0" fontId="6" fillId="0" borderId="0" xfId="0" applyFont="1" applyAlignment="1">
      <alignment horizontal="left" vertical="center" wrapText="1" indent="1" readingOrder="1"/>
    </xf>
    <xf numFmtId="0" fontId="6" fillId="0" borderId="0" xfId="0" applyFont="1" applyAlignment="1">
      <alignment horizontal="left" wrapText="1" indent="2"/>
    </xf>
    <xf numFmtId="0" fontId="6" fillId="0" borderId="0" xfId="0" applyFont="1" applyAlignment="1">
      <alignment horizontal="left" vertical="center" wrapText="1" indent="3" readingOrder="1"/>
    </xf>
    <xf numFmtId="0" fontId="6" fillId="0" borderId="0" xfId="0" applyFont="1" applyAlignment="1">
      <alignment horizontal="left" vertical="center" wrapText="1" indent="2" readingOrder="1"/>
    </xf>
    <xf numFmtId="0" fontId="6" fillId="0" borderId="0" xfId="0" applyFont="1" applyAlignment="1">
      <alignment horizontal="left" vertical="center" wrapText="1" indent="1"/>
    </xf>
    <xf numFmtId="0" fontId="6" fillId="0" borderId="0" xfId="0" applyFont="1" applyAlignment="1">
      <alignment horizontal="left" vertical="center" wrapText="1" indent="2"/>
    </xf>
    <xf numFmtId="0" fontId="6" fillId="0" borderId="0" xfId="0" applyFont="1" applyAlignment="1">
      <alignment horizontal="left" vertical="center" wrapText="1" indent="4" readingOrder="1"/>
    </xf>
    <xf numFmtId="0" fontId="0" fillId="0" borderId="0" xfId="0" applyAlignment="1">
      <alignment wrapText="1"/>
    </xf>
    <xf numFmtId="0" fontId="6" fillId="0" borderId="11" xfId="0" applyFont="1" applyBorder="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readingOrder="1"/>
    </xf>
    <xf numFmtId="9" fontId="6" fillId="3" borderId="0" xfId="1" applyFont="1" applyFill="1" applyAlignment="1">
      <alignment horizontal="center" vertical="center" readingOrder="1"/>
    </xf>
    <xf numFmtId="0" fontId="6" fillId="3" borderId="0" xfId="0" applyFont="1" applyFill="1" applyAlignment="1">
      <alignment horizontal="center" vertical="center" readingOrder="1"/>
    </xf>
    <xf numFmtId="0" fontId="6" fillId="4" borderId="0" xfId="0" applyFont="1" applyFill="1" applyAlignment="1">
      <alignment horizontal="center" vertical="center" readingOrder="1"/>
    </xf>
    <xf numFmtId="0" fontId="6" fillId="0" borderId="0" xfId="0" applyFont="1" applyAlignment="1">
      <alignment horizontal="center" vertical="center" readingOrder="1"/>
    </xf>
    <xf numFmtId="0" fontId="6" fillId="0" borderId="0" xfId="0" applyFont="1" applyAlignment="1">
      <alignment horizontal="left" vertical="center" indent="1"/>
    </xf>
    <xf numFmtId="0" fontId="6" fillId="0" borderId="0" xfId="0" applyFont="1" applyAlignment="1">
      <alignment horizontal="center" vertical="center"/>
    </xf>
    <xf numFmtId="0" fontId="6" fillId="0" borderId="0" xfId="0" applyFont="1" applyAlignment="1">
      <alignment horizontal="left" vertical="center" wrapText="1" readingOrder="1"/>
    </xf>
    <xf numFmtId="0" fontId="6" fillId="0" borderId="0" xfId="0" applyFont="1" applyAlignment="1">
      <alignment vertical="center"/>
    </xf>
    <xf numFmtId="0" fontId="6" fillId="0" borderId="1" xfId="0" applyFont="1" applyBorder="1" applyAlignment="1">
      <alignment vertical="center"/>
    </xf>
    <xf numFmtId="0" fontId="6" fillId="0" borderId="2" xfId="0" applyFont="1" applyBorder="1" applyAlignment="1">
      <alignment horizontal="center" vertical="center"/>
    </xf>
    <xf numFmtId="0" fontId="6" fillId="0" borderId="16" xfId="0" applyFont="1" applyBorder="1" applyAlignment="1">
      <alignment horizontal="left" vertical="center"/>
    </xf>
    <xf numFmtId="0" fontId="6" fillId="0" borderId="13" xfId="0" applyFont="1" applyBorder="1" applyAlignment="1">
      <alignment vertical="center"/>
    </xf>
    <xf numFmtId="0" fontId="6" fillId="0" borderId="14" xfId="0" applyFont="1" applyBorder="1" applyAlignment="1">
      <alignment horizontal="center" vertical="center"/>
    </xf>
    <xf numFmtId="0" fontId="6" fillId="0" borderId="12" xfId="0" applyFont="1" applyBorder="1" applyAlignment="1">
      <alignment horizontal="left" vertical="center"/>
    </xf>
    <xf numFmtId="0" fontId="6" fillId="0" borderId="4" xfId="0" applyFont="1" applyBorder="1" applyAlignment="1">
      <alignment vertical="center"/>
    </xf>
    <xf numFmtId="0" fontId="6" fillId="0" borderId="5" xfId="0" applyFont="1" applyBorder="1" applyAlignment="1">
      <alignment horizontal="center" vertical="center"/>
    </xf>
    <xf numFmtId="0" fontId="5" fillId="0" borderId="0" xfId="0" applyFont="1" applyAlignment="1">
      <alignment horizontal="left" vertical="center" wrapText="1" indent="1" readingOrder="1"/>
    </xf>
    <xf numFmtId="0" fontId="0" fillId="3" borderId="0" xfId="0" applyFill="1" applyAlignment="1">
      <alignment horizontal="center" vertical="center" wrapText="1"/>
    </xf>
    <xf numFmtId="0" fontId="4" fillId="0" borderId="0" xfId="0" applyFont="1" applyAlignment="1">
      <alignment horizontal="left" vertical="center" wrapText="1" indent="1" readingOrder="1"/>
    </xf>
    <xf numFmtId="0" fontId="4" fillId="0" borderId="0" xfId="0" applyFont="1" applyAlignment="1">
      <alignment horizontal="left" vertical="center" wrapText="1" indent="3" readingOrder="1"/>
    </xf>
    <xf numFmtId="0" fontId="4" fillId="3" borderId="0" xfId="0" applyFont="1" applyFill="1" applyAlignment="1">
      <alignment horizontal="left" vertical="center" wrapText="1" readingOrder="1"/>
    </xf>
    <xf numFmtId="0" fontId="4" fillId="0" borderId="0" xfId="0" applyFont="1" applyAlignment="1">
      <alignment horizontal="left" wrapText="1" indent="2"/>
    </xf>
    <xf numFmtId="0" fontId="4" fillId="0" borderId="0" xfId="0" applyFont="1" applyFill="1" applyAlignment="1">
      <alignment horizontal="left" vertical="center" wrapText="1" indent="1" readingOrder="1"/>
    </xf>
    <xf numFmtId="0" fontId="4" fillId="0" borderId="0" xfId="0" applyFont="1" applyFill="1" applyAlignment="1">
      <alignment horizontal="left" vertical="center" wrapText="1" indent="3" readingOrder="1"/>
    </xf>
    <xf numFmtId="0" fontId="4" fillId="0" borderId="0" xfId="0" applyFont="1" applyAlignment="1">
      <alignment horizontal="left" vertical="top" wrapText="1" indent="2"/>
    </xf>
    <xf numFmtId="0" fontId="4" fillId="0" borderId="0" xfId="0" applyFont="1" applyAlignment="1">
      <alignment horizontal="left" vertical="center" wrapText="1" indent="2" readingOrder="1"/>
    </xf>
    <xf numFmtId="0" fontId="3" fillId="0" borderId="16" xfId="0" applyFont="1" applyBorder="1" applyAlignment="1">
      <alignment horizontal="left" vertical="center"/>
    </xf>
    <xf numFmtId="0" fontId="0" fillId="3" borderId="0" xfId="0" applyFill="1" applyAlignment="1">
      <alignment horizontal="center" vertical="center" wrapText="1"/>
    </xf>
    <xf numFmtId="0" fontId="0" fillId="3" borderId="0" xfId="0" applyFill="1" applyAlignment="1">
      <alignment horizontal="center" vertical="center" wrapText="1"/>
    </xf>
    <xf numFmtId="0" fontId="2" fillId="0" borderId="0" xfId="0" applyFont="1" applyAlignment="1">
      <alignment horizontal="left" vertical="center" wrapText="1" indent="1" readingOrder="1"/>
    </xf>
    <xf numFmtId="0" fontId="2" fillId="0" borderId="0" xfId="0" applyFont="1" applyAlignment="1">
      <alignment horizontal="center" vertical="center" readingOrder="1"/>
    </xf>
    <xf numFmtId="0" fontId="2" fillId="3" borderId="0" xfId="0" applyFont="1" applyFill="1" applyAlignment="1">
      <alignment horizontal="center" vertical="center" readingOrder="1"/>
    </xf>
    <xf numFmtId="0" fontId="19" fillId="0" borderId="0" xfId="0" applyFont="1" applyAlignment="1">
      <alignment horizontal="center"/>
    </xf>
    <xf numFmtId="0" fontId="0" fillId="0" borderId="0" xfId="0" applyAlignment="1">
      <alignment horizontal="right"/>
    </xf>
    <xf numFmtId="168" fontId="0" fillId="0" borderId="0" xfId="2" applyNumberFormat="1" applyFont="1"/>
    <xf numFmtId="9" fontId="0" fillId="0" borderId="0" xfId="0" applyNumberFormat="1"/>
    <xf numFmtId="0" fontId="17" fillId="0" borderId="0" xfId="4"/>
    <xf numFmtId="169" fontId="0" fillId="0" borderId="0" xfId="1" applyNumberFormat="1" applyFont="1"/>
    <xf numFmtId="6" fontId="0" fillId="0" borderId="0" xfId="0" applyNumberFormat="1"/>
    <xf numFmtId="8" fontId="0" fillId="0" borderId="0" xfId="0" applyNumberFormat="1"/>
    <xf numFmtId="0" fontId="2" fillId="0" borderId="16" xfId="0" applyFont="1" applyBorder="1" applyAlignment="1">
      <alignment horizontal="left" vertical="center"/>
    </xf>
    <xf numFmtId="0" fontId="15" fillId="0" borderId="0" xfId="0" applyFont="1" applyAlignment="1">
      <alignment horizontal="center" vertical="center" readingOrder="1"/>
    </xf>
    <xf numFmtId="0" fontId="0" fillId="0" borderId="0" xfId="1" applyNumberFormat="1" applyFont="1" applyAlignment="1">
      <alignment horizontal="center" vertical="center"/>
    </xf>
    <xf numFmtId="164" fontId="0" fillId="0" borderId="0" xfId="3" applyFont="1" applyAlignment="1">
      <alignment horizontal="center" vertical="center"/>
    </xf>
    <xf numFmtId="0" fontId="1" fillId="0" borderId="0" xfId="0" applyFont="1" applyAlignment="1">
      <alignment horizontal="left" vertical="center" wrapText="1" indent="1" readingOrder="1"/>
    </xf>
    <xf numFmtId="0" fontId="12" fillId="0" borderId="1"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7" xfId="0" applyFont="1" applyBorder="1" applyAlignment="1">
      <alignment horizontal="center" vertical="center"/>
    </xf>
    <xf numFmtId="0" fontId="12" fillId="0" borderId="2" xfId="0" applyFont="1" applyBorder="1" applyAlignment="1">
      <alignment horizontal="center" vertical="center"/>
    </xf>
    <xf numFmtId="0" fontId="10" fillId="0" borderId="2" xfId="0" applyFont="1" applyBorder="1" applyAlignment="1">
      <alignment horizontal="center" vertical="center" wrapText="1"/>
    </xf>
    <xf numFmtId="0" fontId="0" fillId="3" borderId="0" xfId="0" applyFill="1" applyAlignment="1">
      <alignment horizontal="center" vertical="center" wrapText="1"/>
    </xf>
    <xf numFmtId="0" fontId="10" fillId="0" borderId="3"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9" fontId="10" fillId="0" borderId="25" xfId="1" applyFont="1" applyBorder="1" applyAlignment="1">
      <alignment horizontal="center" vertical="center"/>
    </xf>
    <xf numFmtId="9" fontId="10" fillId="0" borderId="22" xfId="1" applyFont="1" applyBorder="1" applyAlignment="1">
      <alignment horizontal="center" vertical="center"/>
    </xf>
    <xf numFmtId="9" fontId="10" fillId="0" borderId="17" xfId="1" applyFont="1" applyBorder="1" applyAlignment="1">
      <alignment horizontal="center" vertical="center"/>
    </xf>
    <xf numFmtId="0" fontId="10" fillId="0" borderId="6" xfId="0" applyFont="1" applyBorder="1" applyAlignment="1">
      <alignment horizontal="center" vertical="center" wrapText="1"/>
    </xf>
    <xf numFmtId="0" fontId="10" fillId="0" borderId="5"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8" xfId="0" applyFont="1" applyBorder="1" applyAlignment="1">
      <alignment horizontal="center" vertical="center"/>
    </xf>
    <xf numFmtId="0" fontId="12" fillId="0" borderId="5" xfId="0" applyFont="1" applyBorder="1" applyAlignment="1">
      <alignment horizontal="center" vertical="center"/>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2" fillId="0" borderId="1" xfId="0" applyFont="1" applyBorder="1" applyAlignment="1">
      <alignment horizontal="center" vertical="center"/>
    </xf>
    <xf numFmtId="9" fontId="10" fillId="0" borderId="7" xfId="1" applyFont="1" applyBorder="1" applyAlignment="1">
      <alignment horizontal="center" vertical="center"/>
    </xf>
    <xf numFmtId="9" fontId="10" fillId="0" borderId="1" xfId="1" applyFont="1" applyBorder="1" applyAlignment="1">
      <alignment horizontal="center" vertical="center"/>
    </xf>
    <xf numFmtId="9" fontId="10" fillId="0" borderId="2" xfId="1" applyFont="1" applyBorder="1" applyAlignment="1">
      <alignment horizontal="center" vertical="center"/>
    </xf>
    <xf numFmtId="9" fontId="10" fillId="0" borderId="9" xfId="1" applyFont="1" applyBorder="1" applyAlignment="1">
      <alignment horizontal="center" vertical="center"/>
    </xf>
    <xf numFmtId="0" fontId="12" fillId="0" borderId="4" xfId="0" applyFont="1" applyBorder="1" applyAlignment="1">
      <alignment horizontal="center" vertical="center"/>
    </xf>
    <xf numFmtId="0" fontId="19" fillId="0" borderId="0" xfId="0" applyFont="1" applyAlignment="1">
      <alignment horizontal="center"/>
    </xf>
    <xf numFmtId="0" fontId="0" fillId="0" borderId="0" xfId="0" applyAlignment="1">
      <alignment horizontal="right"/>
    </xf>
    <xf numFmtId="0" fontId="21" fillId="0" borderId="0" xfId="0" applyFont="1"/>
    <xf numFmtId="0" fontId="22" fillId="5" borderId="27" xfId="0" applyFont="1" applyFill="1" applyBorder="1" applyAlignment="1">
      <alignment horizontal="left"/>
    </xf>
    <xf numFmtId="0" fontId="22" fillId="5" borderId="28" xfId="0" applyFont="1" applyFill="1" applyBorder="1" applyAlignment="1">
      <alignment horizontal="left"/>
    </xf>
    <xf numFmtId="0" fontId="22" fillId="5" borderId="29" xfId="0" applyFont="1" applyFill="1" applyBorder="1" applyAlignment="1">
      <alignment horizontal="left"/>
    </xf>
    <xf numFmtId="0" fontId="23" fillId="0" borderId="27" xfId="0" applyFont="1" applyBorder="1"/>
    <xf numFmtId="0" fontId="0" fillId="0" borderId="29" xfId="0" applyBorder="1"/>
    <xf numFmtId="9" fontId="24" fillId="0" borderId="30" xfId="0" applyNumberFormat="1" applyFont="1" applyBorder="1"/>
    <xf numFmtId="9" fontId="0" fillId="5" borderId="30" xfId="0" applyNumberFormat="1" applyFill="1" applyBorder="1"/>
    <xf numFmtId="9" fontId="0" fillId="0" borderId="30" xfId="0" applyNumberFormat="1" applyBorder="1"/>
    <xf numFmtId="0" fontId="25" fillId="0" borderId="30" xfId="0" applyFont="1" applyBorder="1"/>
    <xf numFmtId="0" fontId="0" fillId="0" borderId="30" xfId="0" applyBorder="1"/>
    <xf numFmtId="0" fontId="0" fillId="0" borderId="28" xfId="0" applyBorder="1"/>
    <xf numFmtId="0" fontId="22" fillId="5" borderId="27" xfId="0" applyFont="1" applyFill="1" applyBorder="1" applyAlignment="1">
      <alignment horizontal="center"/>
    </xf>
    <xf numFmtId="0" fontId="22" fillId="5" borderId="28" xfId="0" applyFont="1" applyFill="1" applyBorder="1" applyAlignment="1">
      <alignment horizontal="center"/>
    </xf>
    <xf numFmtId="0" fontId="22" fillId="5" borderId="29" xfId="0" applyFont="1" applyFill="1" applyBorder="1" applyAlignment="1">
      <alignment horizontal="center"/>
    </xf>
    <xf numFmtId="0" fontId="26" fillId="0" borderId="30" xfId="0" applyFont="1" applyBorder="1"/>
    <xf numFmtId="0" fontId="20" fillId="4" borderId="0" xfId="0" applyFont="1" applyFill="1" applyAlignment="1">
      <alignment horizontal="center" vertical="center" readingOrder="1"/>
    </xf>
  </cellXfs>
  <cellStyles count="5">
    <cellStyle name="Comma" xfId="2" builtinId="3"/>
    <cellStyle name="Currency" xfId="3" builtinId="4"/>
    <cellStyle name="Hyperlink" xfId="4" xr:uid="{00000000-000B-0000-0000-00000800000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hyperledger/indy-node-monitor%20https:/hyperledger-indy.readthedocs.io/projects/node/en/latest/node-monitoring-tools-for-stewards.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150.statcan.gc.ca/n1/daily-quotidien/210323/t001c-fra.htm" TargetMode="External"/><Relationship Id="rId2" Type="http://schemas.openxmlformats.org/officeDocument/2006/relationships/hyperlink" Target="https://www150.statcan.gc.ca/t1/tbl1/fr/cv.action?pid=2410004501" TargetMode="External"/><Relationship Id="rId1" Type="http://schemas.openxmlformats.org/officeDocument/2006/relationships/hyperlink" Target="https://www150.statcan.gc.ca/n1/pub/66-001-p/2021001/tbl/tbl-5-fr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90A16-8335-F340-B379-F650291E02C9}">
  <dimension ref="A1:S341"/>
  <sheetViews>
    <sheetView tabSelected="1" workbookViewId="0">
      <selection activeCell="A76" sqref="A76"/>
    </sheetView>
  </sheetViews>
  <sheetFormatPr baseColWidth="10" defaultColWidth="11.5" defaultRowHeight="16" x14ac:dyDescent="0.2"/>
  <cols>
    <col min="1" max="1" width="55.5" style="51" bestFit="1" customWidth="1"/>
    <col min="2" max="2" width="55.5" style="51" customWidth="1"/>
    <col min="3" max="3" width="14.33203125" style="46" customWidth="1"/>
    <col min="4" max="4" width="12" style="47" customWidth="1"/>
    <col min="5" max="5" width="14.6640625" style="47" customWidth="1"/>
    <col min="6" max="7" width="14.5" style="4" customWidth="1"/>
    <col min="8" max="9" width="19" style="18" customWidth="1"/>
    <col min="10" max="14" width="15.33203125" style="18" customWidth="1"/>
    <col min="15" max="15" width="59.5" style="5" customWidth="1"/>
    <col min="16" max="16" width="72.1640625" style="3" customWidth="1"/>
    <col min="17" max="16384" width="11.5" style="3"/>
  </cols>
  <sheetData>
    <row r="1" spans="1:16" x14ac:dyDescent="0.2">
      <c r="A1" s="68"/>
      <c r="B1" s="68"/>
      <c r="C1" s="115" t="s">
        <v>0</v>
      </c>
      <c r="D1" s="134" t="s">
        <v>1</v>
      </c>
      <c r="E1" s="118" t="s">
        <v>2</v>
      </c>
      <c r="F1" s="119" t="s">
        <v>3</v>
      </c>
      <c r="G1" s="121" t="s">
        <v>4</v>
      </c>
      <c r="H1" s="135" t="s">
        <v>5</v>
      </c>
      <c r="I1" s="138"/>
      <c r="J1" s="136" t="s">
        <v>6</v>
      </c>
      <c r="K1" s="137"/>
      <c r="L1" s="137"/>
      <c r="M1" s="137"/>
      <c r="N1" s="138"/>
      <c r="O1" s="132" t="s">
        <v>7</v>
      </c>
      <c r="P1" s="132"/>
    </row>
    <row r="2" spans="1:16" ht="17" thickBot="1" x14ac:dyDescent="0.25">
      <c r="A2" s="68"/>
      <c r="B2" s="68"/>
      <c r="C2" s="129"/>
      <c r="D2" s="139"/>
      <c r="E2" s="131"/>
      <c r="F2" s="128"/>
      <c r="G2" s="127"/>
      <c r="H2" s="11" t="s">
        <v>8</v>
      </c>
      <c r="I2" s="12" t="s">
        <v>9</v>
      </c>
      <c r="J2" s="13" t="s">
        <v>10</v>
      </c>
      <c r="K2" s="14" t="s">
        <v>11</v>
      </c>
      <c r="L2" s="14" t="s">
        <v>12</v>
      </c>
      <c r="M2" s="14" t="s">
        <v>13</v>
      </c>
      <c r="N2" s="15" t="s">
        <v>14</v>
      </c>
      <c r="O2" s="133"/>
      <c r="P2" s="133"/>
    </row>
    <row r="3" spans="1:16" ht="17" thickBot="1" x14ac:dyDescent="0.25">
      <c r="A3" s="68"/>
      <c r="B3" s="68"/>
      <c r="C3" s="115" t="s">
        <v>15</v>
      </c>
      <c r="D3" s="134" t="s">
        <v>16</v>
      </c>
      <c r="E3" s="118" t="s">
        <v>17</v>
      </c>
      <c r="F3" s="119" t="s">
        <v>18</v>
      </c>
      <c r="G3" s="121" t="s">
        <v>19</v>
      </c>
      <c r="H3" s="135" t="s">
        <v>20</v>
      </c>
      <c r="I3" s="135"/>
      <c r="J3" s="136" t="s">
        <v>21</v>
      </c>
      <c r="K3" s="136"/>
      <c r="L3" s="136"/>
      <c r="M3" s="136"/>
      <c r="N3" s="136"/>
      <c r="O3" s="132"/>
      <c r="P3" s="132" t="s">
        <v>22</v>
      </c>
    </row>
    <row r="4" spans="1:16" ht="17" thickBot="1" x14ac:dyDescent="0.25">
      <c r="A4" s="68"/>
      <c r="B4" s="68"/>
      <c r="C4" s="115"/>
      <c r="D4" s="134"/>
      <c r="E4" s="118"/>
      <c r="F4" s="119"/>
      <c r="G4" s="121"/>
      <c r="H4" s="11" t="s">
        <v>23</v>
      </c>
      <c r="I4" s="12" t="s">
        <v>24</v>
      </c>
      <c r="J4" s="13" t="s">
        <v>25</v>
      </c>
      <c r="K4" s="14" t="s">
        <v>26</v>
      </c>
      <c r="L4" s="14" t="s">
        <v>27</v>
      </c>
      <c r="M4" s="14" t="s">
        <v>28</v>
      </c>
      <c r="N4" s="15" t="s">
        <v>29</v>
      </c>
      <c r="O4" s="132"/>
      <c r="P4" s="132"/>
    </row>
    <row r="5" spans="1:16" ht="20" x14ac:dyDescent="0.2">
      <c r="A5" s="49" t="s">
        <v>30</v>
      </c>
      <c r="B5" s="1" t="s">
        <v>31</v>
      </c>
      <c r="C5" s="1"/>
      <c r="D5" s="2">
        <v>0</v>
      </c>
      <c r="E5" s="2"/>
      <c r="F5" s="9"/>
      <c r="G5" s="9"/>
      <c r="H5" s="16"/>
      <c r="I5" s="16"/>
      <c r="J5" s="16"/>
      <c r="K5" s="16"/>
      <c r="L5" s="16"/>
      <c r="M5" s="16"/>
      <c r="N5" s="16"/>
      <c r="O5" s="6"/>
      <c r="P5" s="6"/>
    </row>
    <row r="6" spans="1:16" ht="16" customHeight="1" x14ac:dyDescent="0.2">
      <c r="A6" s="58" t="s">
        <v>32</v>
      </c>
      <c r="B6" s="69" t="s">
        <v>33</v>
      </c>
      <c r="C6" s="70">
        <v>0.5</v>
      </c>
      <c r="D6" s="71">
        <v>0</v>
      </c>
      <c r="E6" s="24"/>
      <c r="F6" s="24" t="s">
        <v>34</v>
      </c>
      <c r="G6" s="24">
        <v>0</v>
      </c>
      <c r="H6" s="17">
        <v>0.5</v>
      </c>
      <c r="I6" s="17">
        <v>0.5</v>
      </c>
      <c r="J6" s="17">
        <v>0.1</v>
      </c>
      <c r="K6" s="17">
        <v>0.2</v>
      </c>
      <c r="L6" s="17">
        <v>0.3</v>
      </c>
      <c r="M6" s="17">
        <v>0.3</v>
      </c>
      <c r="N6" s="17">
        <v>0.1</v>
      </c>
      <c r="O6" s="120" t="s">
        <v>35</v>
      </c>
      <c r="P6" s="120" t="s">
        <v>36</v>
      </c>
    </row>
    <row r="7" spans="1:16" ht="17" x14ac:dyDescent="0.2">
      <c r="A7" s="58" t="s">
        <v>37</v>
      </c>
      <c r="B7" s="69" t="s">
        <v>38</v>
      </c>
      <c r="C7" s="70">
        <v>0.5</v>
      </c>
      <c r="D7" s="71">
        <v>0</v>
      </c>
      <c r="E7" s="71"/>
      <c r="F7" s="24" t="s">
        <v>39</v>
      </c>
      <c r="G7" s="24">
        <v>0</v>
      </c>
      <c r="H7" s="17">
        <v>0.5</v>
      </c>
      <c r="I7" s="17">
        <v>0.5</v>
      </c>
      <c r="J7" s="17">
        <v>0.1</v>
      </c>
      <c r="K7" s="17">
        <v>0.2</v>
      </c>
      <c r="L7" s="17">
        <v>0.3</v>
      </c>
      <c r="M7" s="17">
        <v>0.3</v>
      </c>
      <c r="N7" s="17">
        <v>0.1</v>
      </c>
      <c r="O7" s="120"/>
      <c r="P7" s="120"/>
    </row>
    <row r="8" spans="1:16" ht="152.25" customHeight="1" x14ac:dyDescent="0.2">
      <c r="A8" s="58" t="s">
        <v>40</v>
      </c>
      <c r="B8" s="69" t="s">
        <v>41</v>
      </c>
      <c r="C8" s="70">
        <v>0.5</v>
      </c>
      <c r="D8" s="71">
        <v>0</v>
      </c>
      <c r="E8" s="71"/>
      <c r="F8" s="24" t="s">
        <v>34</v>
      </c>
      <c r="G8" s="24">
        <f>SUM(G9:G10)</f>
        <v>0</v>
      </c>
      <c r="H8" s="17">
        <v>0.5</v>
      </c>
      <c r="I8" s="17">
        <v>0.5</v>
      </c>
      <c r="J8" s="17">
        <v>0.1</v>
      </c>
      <c r="K8" s="17">
        <v>0.2</v>
      </c>
      <c r="L8" s="17">
        <v>0.3</v>
      </c>
      <c r="M8" s="17">
        <v>0.3</v>
      </c>
      <c r="N8" s="17">
        <v>0.1</v>
      </c>
      <c r="O8" s="10" t="s">
        <v>42</v>
      </c>
      <c r="P8" s="10" t="s">
        <v>43</v>
      </c>
    </row>
    <row r="9" spans="1:16" ht="17" x14ac:dyDescent="0.2">
      <c r="A9" s="59" t="s">
        <v>44</v>
      </c>
      <c r="B9" s="57" t="s">
        <v>45</v>
      </c>
      <c r="C9" s="57"/>
      <c r="D9" s="8">
        <v>0</v>
      </c>
      <c r="E9" s="8"/>
      <c r="F9" s="4" t="s">
        <v>34</v>
      </c>
      <c r="P9" s="5"/>
    </row>
    <row r="10" spans="1:16" ht="17" x14ac:dyDescent="0.2">
      <c r="A10" s="59" t="s">
        <v>46</v>
      </c>
      <c r="B10" s="57" t="s">
        <v>47</v>
      </c>
      <c r="C10" s="57"/>
      <c r="D10" s="8">
        <v>0</v>
      </c>
      <c r="E10" s="8"/>
      <c r="F10" s="4" t="s">
        <v>34</v>
      </c>
      <c r="P10" s="5"/>
    </row>
    <row r="11" spans="1:16" ht="17" x14ac:dyDescent="0.2">
      <c r="A11" s="58" t="s">
        <v>40</v>
      </c>
      <c r="B11" s="69" t="s">
        <v>41</v>
      </c>
      <c r="C11" s="70">
        <v>0.5</v>
      </c>
      <c r="D11" s="71">
        <v>0</v>
      </c>
      <c r="E11" s="71"/>
      <c r="F11" s="24" t="s">
        <v>39</v>
      </c>
      <c r="G11" s="24">
        <f>SUM(G12:G13)</f>
        <v>0</v>
      </c>
      <c r="H11" s="17">
        <v>0.5</v>
      </c>
      <c r="I11" s="17">
        <v>0.5</v>
      </c>
      <c r="J11" s="17">
        <v>0.1</v>
      </c>
      <c r="K11" s="17">
        <v>0.2</v>
      </c>
      <c r="L11" s="17">
        <v>0.3</v>
      </c>
      <c r="M11" s="17">
        <v>0.3</v>
      </c>
      <c r="N11" s="17">
        <v>0.1</v>
      </c>
      <c r="O11" s="10"/>
      <c r="P11" s="10"/>
    </row>
    <row r="12" spans="1:16" ht="17" x14ac:dyDescent="0.2">
      <c r="A12" s="59" t="s">
        <v>48</v>
      </c>
      <c r="B12" s="57" t="s">
        <v>49</v>
      </c>
      <c r="C12" s="57"/>
      <c r="D12" s="8">
        <v>0</v>
      </c>
      <c r="E12" s="8"/>
      <c r="F12" s="4" t="s">
        <v>39</v>
      </c>
      <c r="P12" s="5"/>
    </row>
    <row r="13" spans="1:16" ht="17" x14ac:dyDescent="0.2">
      <c r="A13" s="59" t="s">
        <v>50</v>
      </c>
      <c r="B13" s="57" t="s">
        <v>51</v>
      </c>
      <c r="C13" s="57"/>
      <c r="D13" s="8">
        <v>0</v>
      </c>
      <c r="E13" s="8"/>
      <c r="F13" s="4" t="s">
        <v>39</v>
      </c>
      <c r="P13" s="5"/>
    </row>
    <row r="14" spans="1:16" ht="32" x14ac:dyDescent="0.2">
      <c r="A14" s="58" t="s">
        <v>52</v>
      </c>
      <c r="B14" s="69" t="s">
        <v>53</v>
      </c>
      <c r="C14" s="70">
        <v>0.5</v>
      </c>
      <c r="D14" s="71">
        <v>0</v>
      </c>
      <c r="E14" s="71">
        <v>0</v>
      </c>
      <c r="F14" s="24" t="s">
        <v>34</v>
      </c>
      <c r="G14" s="24">
        <f>SUM(G15:G18)</f>
        <v>0</v>
      </c>
      <c r="H14" s="17">
        <v>0.5</v>
      </c>
      <c r="I14" s="17">
        <v>0.5</v>
      </c>
      <c r="J14" s="17">
        <v>0.1</v>
      </c>
      <c r="K14" s="17">
        <v>0.2</v>
      </c>
      <c r="L14" s="17">
        <v>0.3</v>
      </c>
      <c r="M14" s="17">
        <v>0.3</v>
      </c>
      <c r="N14" s="17">
        <v>0.1</v>
      </c>
      <c r="O14" s="7" t="s">
        <v>54</v>
      </c>
      <c r="P14" s="10" t="s">
        <v>55</v>
      </c>
    </row>
    <row r="15" spans="1:16" ht="17" x14ac:dyDescent="0.2">
      <c r="A15" s="59" t="s">
        <v>56</v>
      </c>
      <c r="B15" s="57" t="s">
        <v>57</v>
      </c>
      <c r="C15" s="57"/>
      <c r="D15" s="8">
        <v>0</v>
      </c>
      <c r="E15" s="8" t="s">
        <v>609</v>
      </c>
      <c r="F15" s="4" t="s">
        <v>34</v>
      </c>
      <c r="P15" s="5"/>
    </row>
    <row r="16" spans="1:16" ht="17" x14ac:dyDescent="0.2">
      <c r="A16" s="59" t="s">
        <v>58</v>
      </c>
      <c r="B16" s="57" t="s">
        <v>59</v>
      </c>
      <c r="C16" s="57"/>
      <c r="D16" s="8">
        <v>0</v>
      </c>
      <c r="E16" s="8" t="s">
        <v>609</v>
      </c>
      <c r="F16" s="4" t="s">
        <v>34</v>
      </c>
      <c r="P16" s="5"/>
    </row>
    <row r="17" spans="1:16" ht="17" x14ac:dyDescent="0.2">
      <c r="A17" s="59" t="s">
        <v>60</v>
      </c>
      <c r="B17" s="57" t="s">
        <v>61</v>
      </c>
      <c r="C17" s="57"/>
      <c r="D17" s="8">
        <v>0</v>
      </c>
      <c r="E17" s="8" t="s">
        <v>609</v>
      </c>
      <c r="F17" s="4" t="s">
        <v>34</v>
      </c>
      <c r="P17" s="5"/>
    </row>
    <row r="18" spans="1:16" ht="17" x14ac:dyDescent="0.2">
      <c r="A18" s="59" t="s">
        <v>62</v>
      </c>
      <c r="B18" s="57" t="s">
        <v>63</v>
      </c>
      <c r="C18" s="57"/>
      <c r="D18" s="8">
        <v>0</v>
      </c>
      <c r="E18" s="8" t="s">
        <v>609</v>
      </c>
      <c r="F18" s="4" t="s">
        <v>34</v>
      </c>
      <c r="P18" s="5"/>
    </row>
    <row r="19" spans="1:16" ht="32" x14ac:dyDescent="0.2">
      <c r="A19" s="58" t="s">
        <v>52</v>
      </c>
      <c r="B19" s="69" t="s">
        <v>53</v>
      </c>
      <c r="C19" s="70">
        <v>0.5</v>
      </c>
      <c r="D19" s="71">
        <v>0</v>
      </c>
      <c r="E19" s="71">
        <v>0</v>
      </c>
      <c r="F19" s="24" t="s">
        <v>39</v>
      </c>
      <c r="G19" s="24">
        <f>SUM(G20:G23)</f>
        <v>0</v>
      </c>
      <c r="H19" s="17">
        <v>0.5</v>
      </c>
      <c r="I19" s="17">
        <v>0.5</v>
      </c>
      <c r="J19" s="17">
        <v>0.1</v>
      </c>
      <c r="K19" s="17">
        <v>0.2</v>
      </c>
      <c r="L19" s="17">
        <v>0.3</v>
      </c>
      <c r="M19" s="17">
        <v>0.3</v>
      </c>
      <c r="N19" s="17">
        <v>0.1</v>
      </c>
      <c r="O19" s="7" t="s">
        <v>54</v>
      </c>
      <c r="P19" s="10" t="s">
        <v>55</v>
      </c>
    </row>
    <row r="20" spans="1:16" ht="17" x14ac:dyDescent="0.2">
      <c r="A20" s="59" t="s">
        <v>56</v>
      </c>
      <c r="B20" s="48" t="s">
        <v>57</v>
      </c>
      <c r="C20" s="57"/>
      <c r="D20" s="8">
        <v>0</v>
      </c>
      <c r="E20" s="8" t="s">
        <v>609</v>
      </c>
      <c r="F20" s="4" t="s">
        <v>39</v>
      </c>
      <c r="P20" s="5"/>
    </row>
    <row r="21" spans="1:16" ht="17" x14ac:dyDescent="0.2">
      <c r="A21" s="59" t="s">
        <v>58</v>
      </c>
      <c r="B21" s="57" t="s">
        <v>59</v>
      </c>
      <c r="C21" s="57"/>
      <c r="D21" s="8">
        <v>0</v>
      </c>
      <c r="E21" s="8" t="s">
        <v>609</v>
      </c>
      <c r="F21" s="4" t="s">
        <v>39</v>
      </c>
      <c r="P21" s="5"/>
    </row>
    <row r="22" spans="1:16" ht="17" x14ac:dyDescent="0.2">
      <c r="A22" s="59" t="s">
        <v>60</v>
      </c>
      <c r="B22" s="57" t="s">
        <v>61</v>
      </c>
      <c r="C22" s="57"/>
      <c r="D22" s="8">
        <v>0</v>
      </c>
      <c r="E22" s="8" t="s">
        <v>609</v>
      </c>
      <c r="F22" s="4" t="s">
        <v>39</v>
      </c>
      <c r="P22" s="5"/>
    </row>
    <row r="23" spans="1:16" ht="17" x14ac:dyDescent="0.2">
      <c r="A23" s="59" t="s">
        <v>62</v>
      </c>
      <c r="B23" s="57" t="s">
        <v>63</v>
      </c>
      <c r="C23" s="57"/>
      <c r="D23" s="8">
        <v>0</v>
      </c>
      <c r="E23" s="8" t="s">
        <v>609</v>
      </c>
      <c r="F23" s="4" t="s">
        <v>39</v>
      </c>
      <c r="P23" s="5"/>
    </row>
    <row r="24" spans="1:16" ht="48" x14ac:dyDescent="0.2">
      <c r="A24" s="58" t="s">
        <v>64</v>
      </c>
      <c r="B24" s="69" t="s">
        <v>65</v>
      </c>
      <c r="C24" s="70">
        <v>0.5</v>
      </c>
      <c r="D24" s="71">
        <v>0</v>
      </c>
      <c r="E24" s="71"/>
      <c r="F24" s="24" t="s">
        <v>34</v>
      </c>
      <c r="G24" s="24">
        <v>0</v>
      </c>
      <c r="H24" s="17">
        <v>0.5</v>
      </c>
      <c r="I24" s="17">
        <v>0.5</v>
      </c>
      <c r="J24" s="17">
        <v>0.1</v>
      </c>
      <c r="K24" s="17">
        <v>0.2</v>
      </c>
      <c r="L24" s="17">
        <v>0.3</v>
      </c>
      <c r="M24" s="17">
        <v>0.3</v>
      </c>
      <c r="N24" s="17">
        <v>0.1</v>
      </c>
      <c r="O24" s="7" t="s">
        <v>66</v>
      </c>
      <c r="P24" s="10" t="s">
        <v>67</v>
      </c>
    </row>
    <row r="25" spans="1:16" ht="32" x14ac:dyDescent="0.2">
      <c r="A25" s="99" t="s">
        <v>615</v>
      </c>
      <c r="B25" s="99" t="s">
        <v>614</v>
      </c>
      <c r="C25" s="57"/>
      <c r="D25" s="8">
        <v>0</v>
      </c>
      <c r="E25" s="8">
        <v>30</v>
      </c>
      <c r="F25" s="4" t="s">
        <v>34</v>
      </c>
      <c r="O25" s="5" t="s">
        <v>624</v>
      </c>
      <c r="P25" s="5"/>
    </row>
    <row r="26" spans="1:16" ht="48" x14ac:dyDescent="0.2">
      <c r="A26" s="58" t="s">
        <v>64</v>
      </c>
      <c r="B26" s="69" t="s">
        <v>65</v>
      </c>
      <c r="C26" s="70">
        <v>0.5</v>
      </c>
      <c r="D26" s="71">
        <v>0</v>
      </c>
      <c r="E26" s="71">
        <f>SUM(E27:E30)</f>
        <v>210</v>
      </c>
      <c r="F26" s="24" t="s">
        <v>39</v>
      </c>
      <c r="G26" s="24">
        <v>0</v>
      </c>
      <c r="H26" s="17">
        <v>0.5</v>
      </c>
      <c r="I26" s="17">
        <v>0.5</v>
      </c>
      <c r="J26" s="17">
        <v>0.1</v>
      </c>
      <c r="K26" s="17">
        <v>0.2</v>
      </c>
      <c r="L26" s="17">
        <v>0.3</v>
      </c>
      <c r="M26" s="17">
        <v>0.3</v>
      </c>
      <c r="N26" s="17">
        <v>0.1</v>
      </c>
      <c r="O26" s="7" t="s">
        <v>66</v>
      </c>
      <c r="P26" s="10" t="s">
        <v>67</v>
      </c>
    </row>
    <row r="27" spans="1:16" ht="48" x14ac:dyDescent="0.2">
      <c r="A27" s="114" t="s">
        <v>622</v>
      </c>
      <c r="B27" s="99"/>
      <c r="C27" s="57"/>
      <c r="D27" s="8">
        <v>0</v>
      </c>
      <c r="E27" s="8">
        <v>76</v>
      </c>
      <c r="F27" s="4" t="s">
        <v>39</v>
      </c>
      <c r="O27" s="5" t="s">
        <v>616</v>
      </c>
      <c r="P27" s="5"/>
    </row>
    <row r="28" spans="1:16" ht="112" x14ac:dyDescent="0.2">
      <c r="A28" s="114" t="s">
        <v>617</v>
      </c>
      <c r="B28" s="99"/>
      <c r="C28" s="57"/>
      <c r="D28" s="8">
        <v>0</v>
      </c>
      <c r="E28" s="8">
        <v>128</v>
      </c>
      <c r="F28" s="4" t="s">
        <v>39</v>
      </c>
      <c r="O28" s="5" t="s">
        <v>618</v>
      </c>
      <c r="P28" s="5"/>
    </row>
    <row r="29" spans="1:16" ht="64" x14ac:dyDescent="0.2">
      <c r="A29" s="114" t="s">
        <v>619</v>
      </c>
      <c r="B29" s="99"/>
      <c r="C29" s="57"/>
      <c r="D29" s="8">
        <v>0</v>
      </c>
      <c r="E29" s="8">
        <v>6</v>
      </c>
      <c r="F29" s="4" t="s">
        <v>39</v>
      </c>
      <c r="O29" s="5" t="s">
        <v>620</v>
      </c>
      <c r="P29" s="5"/>
    </row>
    <row r="30" spans="1:16" ht="64" x14ac:dyDescent="0.2">
      <c r="A30" s="114" t="s">
        <v>621</v>
      </c>
      <c r="B30" s="99"/>
      <c r="C30" s="57"/>
      <c r="D30" s="8">
        <v>0</v>
      </c>
      <c r="E30" s="8"/>
      <c r="F30" s="4" t="s">
        <v>39</v>
      </c>
      <c r="O30" s="5" t="s">
        <v>623</v>
      </c>
      <c r="P30" s="5"/>
    </row>
    <row r="31" spans="1:16" ht="17" x14ac:dyDescent="0.2">
      <c r="A31" s="58" t="s">
        <v>68</v>
      </c>
      <c r="B31" s="69" t="s">
        <v>69</v>
      </c>
      <c r="C31" s="70">
        <v>0.5</v>
      </c>
      <c r="D31" s="71">
        <v>0</v>
      </c>
      <c r="E31" s="71">
        <v>0</v>
      </c>
      <c r="F31" s="24" t="s">
        <v>70</v>
      </c>
      <c r="G31" s="24">
        <v>0</v>
      </c>
      <c r="H31" s="17">
        <v>0.5</v>
      </c>
      <c r="I31" s="17">
        <v>0.5</v>
      </c>
      <c r="J31" s="17">
        <v>0.1</v>
      </c>
      <c r="K31" s="17">
        <v>0.2</v>
      </c>
      <c r="L31" s="17">
        <v>0.3</v>
      </c>
      <c r="M31" s="17">
        <v>0.3</v>
      </c>
      <c r="N31" s="17">
        <v>0.1</v>
      </c>
      <c r="O31" s="7"/>
      <c r="P31" s="10"/>
    </row>
    <row r="32" spans="1:16" ht="17" x14ac:dyDescent="0.2">
      <c r="A32" s="59" t="s">
        <v>56</v>
      </c>
      <c r="B32" s="57" t="s">
        <v>57</v>
      </c>
      <c r="C32" s="57"/>
      <c r="D32" s="8">
        <v>0</v>
      </c>
      <c r="E32" s="8" t="s">
        <v>609</v>
      </c>
      <c r="F32" s="4" t="s">
        <v>34</v>
      </c>
      <c r="P32" s="5"/>
    </row>
    <row r="33" spans="1:16" ht="17" x14ac:dyDescent="0.2">
      <c r="A33" s="59" t="s">
        <v>58</v>
      </c>
      <c r="B33" s="57" t="s">
        <v>59</v>
      </c>
      <c r="C33" s="57"/>
      <c r="D33" s="8">
        <v>0</v>
      </c>
      <c r="E33" s="8" t="s">
        <v>609</v>
      </c>
      <c r="F33" s="4" t="s">
        <v>34</v>
      </c>
      <c r="P33" s="5"/>
    </row>
    <row r="34" spans="1:16" ht="17" x14ac:dyDescent="0.2">
      <c r="A34" s="59" t="s">
        <v>60</v>
      </c>
      <c r="B34" s="57" t="s">
        <v>61</v>
      </c>
      <c r="C34" s="57"/>
      <c r="D34" s="8">
        <v>0</v>
      </c>
      <c r="E34" s="8" t="s">
        <v>609</v>
      </c>
      <c r="F34" s="4" t="s">
        <v>34</v>
      </c>
      <c r="P34" s="5"/>
    </row>
    <row r="35" spans="1:16" ht="17" x14ac:dyDescent="0.2">
      <c r="A35" s="59" t="s">
        <v>62</v>
      </c>
      <c r="B35" s="57" t="s">
        <v>63</v>
      </c>
      <c r="C35" s="57"/>
      <c r="D35" s="8">
        <v>0</v>
      </c>
      <c r="E35" s="8" t="s">
        <v>609</v>
      </c>
      <c r="F35" s="4" t="s">
        <v>34</v>
      </c>
      <c r="P35" s="5"/>
    </row>
    <row r="36" spans="1:16" ht="17" x14ac:dyDescent="0.2">
      <c r="A36" s="58" t="s">
        <v>68</v>
      </c>
      <c r="B36" s="69" t="s">
        <v>69</v>
      </c>
      <c r="C36" s="70">
        <v>0.5</v>
      </c>
      <c r="D36" s="71">
        <v>0</v>
      </c>
      <c r="E36" s="71">
        <f>SUM(E37:E40)</f>
        <v>170</v>
      </c>
      <c r="F36" s="98" t="s">
        <v>39</v>
      </c>
      <c r="G36" s="98">
        <v>0</v>
      </c>
      <c r="H36" s="17">
        <v>0.5</v>
      </c>
      <c r="I36" s="17">
        <v>0.5</v>
      </c>
      <c r="J36" s="17">
        <v>0.1</v>
      </c>
      <c r="K36" s="17">
        <v>0.2</v>
      </c>
      <c r="L36" s="17">
        <v>0.3</v>
      </c>
      <c r="M36" s="17">
        <v>0.3</v>
      </c>
      <c r="N36" s="17">
        <v>0.1</v>
      </c>
      <c r="O36" s="7"/>
      <c r="P36" s="10"/>
    </row>
    <row r="37" spans="1:16" ht="17" x14ac:dyDescent="0.2">
      <c r="A37" s="59" t="s">
        <v>56</v>
      </c>
      <c r="B37" s="57" t="s">
        <v>57</v>
      </c>
      <c r="C37" s="57"/>
      <c r="D37" s="8">
        <v>0</v>
      </c>
      <c r="E37" s="8">
        <v>100</v>
      </c>
      <c r="F37" s="4" t="s">
        <v>39</v>
      </c>
      <c r="P37" s="5"/>
    </row>
    <row r="38" spans="1:16" ht="17" x14ac:dyDescent="0.2">
      <c r="A38" s="59" t="s">
        <v>58</v>
      </c>
      <c r="B38" s="57" t="s">
        <v>59</v>
      </c>
      <c r="C38" s="57"/>
      <c r="D38" s="8">
        <v>0</v>
      </c>
      <c r="E38" s="8">
        <v>50</v>
      </c>
      <c r="F38" s="4" t="s">
        <v>39</v>
      </c>
      <c r="P38" s="5"/>
    </row>
    <row r="39" spans="1:16" ht="17" x14ac:dyDescent="0.2">
      <c r="A39" s="59" t="s">
        <v>60</v>
      </c>
      <c r="B39" s="57" t="s">
        <v>61</v>
      </c>
      <c r="C39" s="57"/>
      <c r="D39" s="8">
        <v>0</v>
      </c>
      <c r="E39" s="8">
        <v>10</v>
      </c>
      <c r="F39" s="4" t="s">
        <v>39</v>
      </c>
      <c r="P39" s="5"/>
    </row>
    <row r="40" spans="1:16" ht="17" x14ac:dyDescent="0.2">
      <c r="A40" s="59" t="s">
        <v>62</v>
      </c>
      <c r="B40" s="57" t="s">
        <v>63</v>
      </c>
      <c r="C40" s="57"/>
      <c r="D40" s="8">
        <v>0</v>
      </c>
      <c r="E40" s="8">
        <v>10</v>
      </c>
      <c r="F40" s="4" t="s">
        <v>39</v>
      </c>
      <c r="P40" s="5"/>
    </row>
    <row r="41" spans="1:16" ht="20" x14ac:dyDescent="0.2">
      <c r="A41" s="50" t="s">
        <v>71</v>
      </c>
      <c r="B41" s="50" t="s">
        <v>72</v>
      </c>
      <c r="C41" s="22"/>
      <c r="D41" s="23">
        <v>1</v>
      </c>
      <c r="E41" s="158">
        <f>E42+E76+E89+E125</f>
        <v>981.6</v>
      </c>
      <c r="F41" s="19"/>
      <c r="G41" s="19"/>
      <c r="H41" s="20"/>
      <c r="I41" s="20"/>
      <c r="J41" s="20"/>
      <c r="K41" s="20"/>
      <c r="L41" s="20"/>
      <c r="M41" s="20"/>
      <c r="N41" s="20"/>
      <c r="O41" s="21"/>
      <c r="P41" s="21"/>
    </row>
    <row r="42" spans="1:16" ht="20" x14ac:dyDescent="0.2">
      <c r="A42" s="49" t="s">
        <v>73</v>
      </c>
      <c r="B42" s="1" t="s">
        <v>74</v>
      </c>
      <c r="C42" s="1"/>
      <c r="D42" s="2">
        <v>1</v>
      </c>
      <c r="E42" s="2">
        <f>E43+E48+E69+E72+E75</f>
        <v>590.6</v>
      </c>
      <c r="F42" s="9"/>
      <c r="G42" s="9"/>
      <c r="H42" s="16"/>
      <c r="I42" s="16"/>
      <c r="J42" s="16"/>
      <c r="K42" s="16"/>
      <c r="L42" s="16"/>
      <c r="M42" s="16"/>
      <c r="N42" s="16"/>
      <c r="O42" s="6"/>
      <c r="P42" s="6"/>
    </row>
    <row r="43" spans="1:16" ht="32" x14ac:dyDescent="0.2">
      <c r="A43" s="58" t="s">
        <v>75</v>
      </c>
      <c r="B43" s="58" t="s">
        <v>76</v>
      </c>
      <c r="C43" s="70">
        <v>0.5</v>
      </c>
      <c r="D43" s="71">
        <v>1</v>
      </c>
      <c r="E43" s="71">
        <f>SUM(E44:E47)</f>
        <v>220.9</v>
      </c>
      <c r="F43" s="24" t="s">
        <v>34</v>
      </c>
      <c r="G43" s="24">
        <v>0</v>
      </c>
      <c r="H43" s="17">
        <v>0.5</v>
      </c>
      <c r="I43" s="17">
        <v>0.5</v>
      </c>
      <c r="J43" s="17">
        <v>0.1</v>
      </c>
      <c r="K43" s="17">
        <v>0.2</v>
      </c>
      <c r="L43" s="17">
        <v>0.3</v>
      </c>
      <c r="M43" s="17">
        <v>0.3</v>
      </c>
      <c r="N43" s="17">
        <v>0.1</v>
      </c>
      <c r="O43" s="7" t="s">
        <v>77</v>
      </c>
      <c r="P43" s="10" t="s">
        <v>78</v>
      </c>
    </row>
    <row r="44" spans="1:16" ht="15" customHeight="1" x14ac:dyDescent="0.2">
      <c r="A44" s="59" t="s">
        <v>79</v>
      </c>
      <c r="B44" s="59" t="s">
        <v>80</v>
      </c>
      <c r="C44" s="57"/>
      <c r="D44" s="73">
        <v>1</v>
      </c>
      <c r="E44" s="8">
        <f>E49*1.7</f>
        <v>204</v>
      </c>
      <c r="F44" s="4" t="s">
        <v>34</v>
      </c>
      <c r="P44" s="5"/>
    </row>
    <row r="45" spans="1:16" ht="48" x14ac:dyDescent="0.2">
      <c r="A45" s="59" t="s">
        <v>81</v>
      </c>
      <c r="B45" s="59" t="s">
        <v>82</v>
      </c>
      <c r="C45" s="57"/>
      <c r="D45" s="73">
        <v>1</v>
      </c>
      <c r="E45" s="8">
        <f t="shared" ref="E45:E46" si="0">E50*0.7</f>
        <v>8.3999999999999986</v>
      </c>
      <c r="F45" s="4" t="s">
        <v>34</v>
      </c>
      <c r="O45" s="5" t="s">
        <v>83</v>
      </c>
      <c r="P45" s="5" t="s">
        <v>84</v>
      </c>
    </row>
    <row r="46" spans="1:16" ht="17" x14ac:dyDescent="0.2">
      <c r="A46" s="59" t="s">
        <v>85</v>
      </c>
      <c r="B46" s="59" t="s">
        <v>86</v>
      </c>
      <c r="C46" s="57"/>
      <c r="D46" s="73">
        <v>1</v>
      </c>
      <c r="E46" s="8">
        <f t="shared" si="0"/>
        <v>0</v>
      </c>
      <c r="F46" s="4" t="s">
        <v>34</v>
      </c>
      <c r="P46" s="5"/>
    </row>
    <row r="47" spans="1:16" ht="32" x14ac:dyDescent="0.2">
      <c r="A47" s="59" t="s">
        <v>87</v>
      </c>
      <c r="B47" s="59" t="s">
        <v>88</v>
      </c>
      <c r="C47" s="57"/>
      <c r="D47" s="73">
        <v>1</v>
      </c>
      <c r="E47" s="8">
        <f>E52*1.7</f>
        <v>8.5</v>
      </c>
      <c r="F47" s="4" t="s">
        <v>34</v>
      </c>
      <c r="O47" s="5" t="s">
        <v>89</v>
      </c>
      <c r="P47" s="5" t="s">
        <v>90</v>
      </c>
    </row>
    <row r="48" spans="1:16" ht="32" x14ac:dyDescent="0.2">
      <c r="A48" s="58" t="s">
        <v>75</v>
      </c>
      <c r="B48" s="58" t="s">
        <v>76</v>
      </c>
      <c r="C48" s="70">
        <v>0.5</v>
      </c>
      <c r="D48" s="71">
        <v>1</v>
      </c>
      <c r="E48" s="71">
        <f>SUM(E49:E68)</f>
        <v>340</v>
      </c>
      <c r="F48" s="24" t="s">
        <v>39</v>
      </c>
      <c r="G48" s="24">
        <f>SUM(G50)</f>
        <v>0</v>
      </c>
      <c r="H48" s="17">
        <v>0.5</v>
      </c>
      <c r="I48" s="17">
        <v>0.5</v>
      </c>
      <c r="J48" s="17">
        <v>0.1</v>
      </c>
      <c r="K48" s="17">
        <v>0.2</v>
      </c>
      <c r="L48" s="17">
        <v>0.3</v>
      </c>
      <c r="M48" s="17">
        <v>0.3</v>
      </c>
      <c r="N48" s="17">
        <v>0.1</v>
      </c>
      <c r="O48" s="7" t="s">
        <v>77</v>
      </c>
      <c r="P48" s="10" t="s">
        <v>78</v>
      </c>
    </row>
    <row r="49" spans="1:16" ht="32" x14ac:dyDescent="0.2">
      <c r="A49" s="92" t="s">
        <v>91</v>
      </c>
      <c r="B49" s="59" t="s">
        <v>80</v>
      </c>
      <c r="C49" s="57"/>
      <c r="D49" s="73">
        <v>1</v>
      </c>
      <c r="E49" s="8">
        <f>6*2*2*5</f>
        <v>120</v>
      </c>
      <c r="F49" s="4" t="s">
        <v>39</v>
      </c>
      <c r="O49" s="5" t="s">
        <v>551</v>
      </c>
      <c r="P49" s="5"/>
    </row>
    <row r="50" spans="1:16" ht="32" x14ac:dyDescent="0.2">
      <c r="A50" s="99" t="s">
        <v>81</v>
      </c>
      <c r="B50" s="99" t="s">
        <v>82</v>
      </c>
      <c r="C50" s="57"/>
      <c r="D50" s="73">
        <v>1</v>
      </c>
      <c r="E50" s="4">
        <v>12</v>
      </c>
      <c r="F50" s="4" t="s">
        <v>39</v>
      </c>
      <c r="O50" s="5" t="s">
        <v>552</v>
      </c>
      <c r="P50" s="5"/>
    </row>
    <row r="51" spans="1:16" ht="17" x14ac:dyDescent="0.2">
      <c r="A51" s="92" t="s">
        <v>85</v>
      </c>
      <c r="B51" s="59" t="s">
        <v>86</v>
      </c>
      <c r="C51" s="57"/>
      <c r="D51" s="73">
        <v>1</v>
      </c>
      <c r="E51" s="8">
        <v>0</v>
      </c>
      <c r="F51" s="4" t="s">
        <v>39</v>
      </c>
      <c r="O51" s="5" t="s">
        <v>553</v>
      </c>
      <c r="P51" s="5"/>
    </row>
    <row r="52" spans="1:16" ht="17" x14ac:dyDescent="0.2">
      <c r="A52" s="92" t="s">
        <v>87</v>
      </c>
      <c r="B52" s="59" t="s">
        <v>88</v>
      </c>
      <c r="C52" s="57"/>
      <c r="D52" s="73">
        <v>1</v>
      </c>
      <c r="E52" s="73">
        <v>5</v>
      </c>
      <c r="F52" s="4" t="s">
        <v>39</v>
      </c>
      <c r="P52" s="5"/>
    </row>
    <row r="53" spans="1:16" ht="17" x14ac:dyDescent="0.2">
      <c r="A53" s="92" t="s">
        <v>92</v>
      </c>
      <c r="B53" s="59" t="s">
        <v>93</v>
      </c>
      <c r="C53" s="57"/>
      <c r="D53" s="73">
        <v>1</v>
      </c>
      <c r="E53" s="4">
        <v>12</v>
      </c>
      <c r="F53" s="4" t="s">
        <v>39</v>
      </c>
      <c r="P53" s="5"/>
    </row>
    <row r="54" spans="1:16" ht="32" x14ac:dyDescent="0.2">
      <c r="A54" s="92" t="s">
        <v>94</v>
      </c>
      <c r="B54" s="59" t="s">
        <v>95</v>
      </c>
      <c r="C54" s="57"/>
      <c r="D54" s="73">
        <v>1</v>
      </c>
      <c r="E54" s="73">
        <v>1</v>
      </c>
      <c r="F54" s="4" t="s">
        <v>39</v>
      </c>
      <c r="O54" s="5" t="s">
        <v>96</v>
      </c>
      <c r="P54" s="5" t="s">
        <v>97</v>
      </c>
    </row>
    <row r="55" spans="1:16" ht="17" x14ac:dyDescent="0.2">
      <c r="A55" s="92" t="s">
        <v>98</v>
      </c>
      <c r="B55" s="59" t="s">
        <v>99</v>
      </c>
      <c r="C55" s="57"/>
      <c r="D55" s="73">
        <v>1</v>
      </c>
      <c r="E55" s="73">
        <v>3</v>
      </c>
      <c r="F55" s="4" t="s">
        <v>39</v>
      </c>
      <c r="O55" s="5" t="s">
        <v>100</v>
      </c>
      <c r="P55" s="5" t="s">
        <v>101</v>
      </c>
    </row>
    <row r="56" spans="1:16" ht="34" x14ac:dyDescent="0.2">
      <c r="A56" s="92" t="s">
        <v>102</v>
      </c>
      <c r="B56" s="59" t="s">
        <v>103</v>
      </c>
      <c r="C56" s="57"/>
      <c r="D56" s="73">
        <v>1</v>
      </c>
      <c r="E56" s="73">
        <v>7</v>
      </c>
      <c r="F56" s="4" t="s">
        <v>39</v>
      </c>
      <c r="O56" s="5" t="s">
        <v>104</v>
      </c>
      <c r="P56" s="5" t="s">
        <v>105</v>
      </c>
    </row>
    <row r="57" spans="1:16" ht="17" x14ac:dyDescent="0.2">
      <c r="A57" s="92" t="s">
        <v>106</v>
      </c>
      <c r="B57" s="59" t="s">
        <v>107</v>
      </c>
      <c r="C57" s="57"/>
      <c r="D57" s="73">
        <v>1</v>
      </c>
      <c r="E57" s="73">
        <v>15</v>
      </c>
      <c r="F57" s="4" t="s">
        <v>39</v>
      </c>
      <c r="P57" s="5"/>
    </row>
    <row r="58" spans="1:16" ht="34" x14ac:dyDescent="0.2">
      <c r="A58" s="92" t="s">
        <v>108</v>
      </c>
      <c r="B58" s="59" t="s">
        <v>109</v>
      </c>
      <c r="C58" s="57"/>
      <c r="D58" s="73">
        <v>1</v>
      </c>
      <c r="E58" s="73">
        <v>1</v>
      </c>
      <c r="F58" s="4" t="s">
        <v>39</v>
      </c>
      <c r="O58" s="5" t="s">
        <v>116</v>
      </c>
      <c r="P58" s="5" t="s">
        <v>117</v>
      </c>
    </row>
    <row r="59" spans="1:16" ht="17" x14ac:dyDescent="0.2">
      <c r="A59" s="92" t="s">
        <v>110</v>
      </c>
      <c r="B59" s="59" t="s">
        <v>111</v>
      </c>
      <c r="C59" s="57"/>
      <c r="D59" s="73">
        <v>1</v>
      </c>
      <c r="E59" s="73">
        <v>1</v>
      </c>
      <c r="F59" s="4" t="s">
        <v>39</v>
      </c>
      <c r="O59" s="5" t="s">
        <v>112</v>
      </c>
      <c r="P59" s="5" t="s">
        <v>113</v>
      </c>
    </row>
    <row r="60" spans="1:16" ht="17" x14ac:dyDescent="0.2">
      <c r="A60" s="92" t="s">
        <v>114</v>
      </c>
      <c r="B60" s="59" t="s">
        <v>115</v>
      </c>
      <c r="C60" s="57"/>
      <c r="D60" s="73">
        <v>1</v>
      </c>
      <c r="E60" s="73">
        <v>11</v>
      </c>
      <c r="F60" s="4" t="s">
        <v>39</v>
      </c>
      <c r="O60" s="5" t="s">
        <v>554</v>
      </c>
      <c r="P60" s="5"/>
    </row>
    <row r="61" spans="1:16" ht="34" x14ac:dyDescent="0.2">
      <c r="A61" s="92" t="s">
        <v>118</v>
      </c>
      <c r="B61" s="59" t="s">
        <v>119</v>
      </c>
      <c r="C61" s="57"/>
      <c r="D61" s="73">
        <v>1</v>
      </c>
      <c r="E61" s="73">
        <v>1</v>
      </c>
      <c r="F61" s="4" t="s">
        <v>39</v>
      </c>
      <c r="O61" s="66"/>
      <c r="P61" s="5"/>
    </row>
    <row r="62" spans="1:16" ht="48" x14ac:dyDescent="0.2">
      <c r="A62" s="92" t="s">
        <v>120</v>
      </c>
      <c r="B62" s="59" t="s">
        <v>121</v>
      </c>
      <c r="C62" s="57"/>
      <c r="D62" s="73">
        <v>1</v>
      </c>
      <c r="E62" s="73">
        <f>6*2*5</f>
        <v>60</v>
      </c>
      <c r="F62" s="4" t="s">
        <v>39</v>
      </c>
      <c r="O62" s="5" t="s">
        <v>555</v>
      </c>
      <c r="P62" s="5" t="s">
        <v>122</v>
      </c>
    </row>
    <row r="63" spans="1:16" ht="48" x14ac:dyDescent="0.2">
      <c r="A63" s="92" t="s">
        <v>123</v>
      </c>
      <c r="B63" s="59" t="s">
        <v>124</v>
      </c>
      <c r="C63" s="57"/>
      <c r="D63" s="73">
        <v>1</v>
      </c>
      <c r="E63" s="73">
        <f>6*2*5</f>
        <v>60</v>
      </c>
      <c r="F63" s="4" t="s">
        <v>39</v>
      </c>
      <c r="O63" s="66" t="s">
        <v>556</v>
      </c>
      <c r="P63" s="5" t="s">
        <v>122</v>
      </c>
    </row>
    <row r="64" spans="1:16" ht="17" x14ac:dyDescent="0.2">
      <c r="A64" s="92" t="s">
        <v>125</v>
      </c>
      <c r="B64" s="59" t="s">
        <v>126</v>
      </c>
      <c r="C64" s="57"/>
      <c r="D64" s="73">
        <v>1</v>
      </c>
      <c r="E64" s="73">
        <v>2</v>
      </c>
      <c r="F64" s="4" t="s">
        <v>39</v>
      </c>
      <c r="P64" s="5"/>
    </row>
    <row r="65" spans="1:16" ht="34" x14ac:dyDescent="0.2">
      <c r="A65" s="92" t="s">
        <v>127</v>
      </c>
      <c r="B65" s="59" t="s">
        <v>128</v>
      </c>
      <c r="C65" s="57"/>
      <c r="D65" s="73">
        <v>1</v>
      </c>
      <c r="E65" s="73">
        <v>2</v>
      </c>
      <c r="F65" s="4" t="s">
        <v>39</v>
      </c>
      <c r="O65" s="5" t="s">
        <v>129</v>
      </c>
      <c r="P65" s="5" t="s">
        <v>130</v>
      </c>
    </row>
    <row r="66" spans="1:16" ht="34" x14ac:dyDescent="0.2">
      <c r="A66" s="92" t="s">
        <v>131</v>
      </c>
      <c r="B66" s="59" t="s">
        <v>132</v>
      </c>
      <c r="C66" s="57"/>
      <c r="D66" s="73">
        <v>1</v>
      </c>
      <c r="E66" s="73">
        <v>2</v>
      </c>
      <c r="F66" s="4" t="s">
        <v>39</v>
      </c>
      <c r="O66" s="5" t="s">
        <v>557</v>
      </c>
      <c r="P66" s="5" t="s">
        <v>558</v>
      </c>
    </row>
    <row r="67" spans="1:16" ht="17" x14ac:dyDescent="0.2">
      <c r="A67" s="92" t="s">
        <v>133</v>
      </c>
      <c r="B67" s="59" t="s">
        <v>134</v>
      </c>
      <c r="C67" s="57"/>
      <c r="D67" s="73">
        <v>1</v>
      </c>
      <c r="E67" s="73">
        <v>15</v>
      </c>
      <c r="F67" s="4" t="s">
        <v>39</v>
      </c>
      <c r="P67" s="5"/>
    </row>
    <row r="68" spans="1:16" ht="17" x14ac:dyDescent="0.2">
      <c r="A68" s="93" t="s">
        <v>135</v>
      </c>
      <c r="B68" s="61" t="s">
        <v>136</v>
      </c>
      <c r="C68" s="57"/>
      <c r="D68" s="73">
        <v>1</v>
      </c>
      <c r="E68" s="73">
        <v>10</v>
      </c>
      <c r="F68" s="4" t="s">
        <v>39</v>
      </c>
      <c r="P68" s="5"/>
    </row>
    <row r="69" spans="1:16" ht="32" x14ac:dyDescent="0.2">
      <c r="A69" s="58" t="s">
        <v>137</v>
      </c>
      <c r="B69" s="58" t="s">
        <v>138</v>
      </c>
      <c r="C69" s="70">
        <v>0.5</v>
      </c>
      <c r="D69" s="71">
        <v>1</v>
      </c>
      <c r="E69" s="71">
        <f>SUM(E70:E71)</f>
        <v>18.7</v>
      </c>
      <c r="F69" s="24" t="s">
        <v>34</v>
      </c>
      <c r="G69" s="24">
        <f>SUM(G73)</f>
        <v>0</v>
      </c>
      <c r="H69" s="17">
        <v>0.5</v>
      </c>
      <c r="I69" s="17">
        <v>0.5</v>
      </c>
      <c r="J69" s="17">
        <v>0.1</v>
      </c>
      <c r="K69" s="17">
        <v>0.2</v>
      </c>
      <c r="L69" s="17">
        <v>0.3</v>
      </c>
      <c r="M69" s="17">
        <v>0.3</v>
      </c>
      <c r="N69" s="17">
        <v>0.1</v>
      </c>
      <c r="O69" s="7" t="s">
        <v>77</v>
      </c>
      <c r="P69" s="10" t="s">
        <v>78</v>
      </c>
    </row>
    <row r="70" spans="1:16" ht="34" x14ac:dyDescent="0.2">
      <c r="A70" s="59" t="s">
        <v>139</v>
      </c>
      <c r="B70" s="59" t="s">
        <v>140</v>
      </c>
      <c r="C70" s="57"/>
      <c r="D70" s="73">
        <v>1</v>
      </c>
      <c r="E70" s="73">
        <f>E73*1.7</f>
        <v>5.0999999999999996</v>
      </c>
      <c r="F70" s="4" t="s">
        <v>34</v>
      </c>
      <c r="P70" s="5"/>
    </row>
    <row r="71" spans="1:16" ht="51" x14ac:dyDescent="0.2">
      <c r="A71" s="59" t="s">
        <v>141</v>
      </c>
      <c r="B71" s="59" t="s">
        <v>142</v>
      </c>
      <c r="C71" s="57"/>
      <c r="D71" s="73">
        <v>1</v>
      </c>
      <c r="E71" s="73">
        <f>E74*1.7</f>
        <v>13.6</v>
      </c>
      <c r="F71" s="4" t="s">
        <v>34</v>
      </c>
      <c r="P71" s="5"/>
    </row>
    <row r="72" spans="1:16" ht="32" x14ac:dyDescent="0.2">
      <c r="A72" s="58" t="s">
        <v>137</v>
      </c>
      <c r="B72" s="58" t="s">
        <v>138</v>
      </c>
      <c r="C72" s="70">
        <v>0.5</v>
      </c>
      <c r="D72" s="71">
        <v>1</v>
      </c>
      <c r="E72" s="101">
        <f>SUM(E73:E74)</f>
        <v>11</v>
      </c>
      <c r="F72" s="24" t="s">
        <v>39</v>
      </c>
      <c r="G72" s="24" t="e">
        <f>SUM(#REF!)</f>
        <v>#REF!</v>
      </c>
      <c r="H72" s="17">
        <v>0.5</v>
      </c>
      <c r="I72" s="17">
        <v>0.5</v>
      </c>
      <c r="J72" s="17">
        <v>0.1</v>
      </c>
      <c r="K72" s="17">
        <v>0.2</v>
      </c>
      <c r="L72" s="17">
        <v>0.3</v>
      </c>
      <c r="M72" s="17">
        <v>0.3</v>
      </c>
      <c r="N72" s="17">
        <v>0.1</v>
      </c>
      <c r="O72" s="7" t="s">
        <v>77</v>
      </c>
      <c r="P72" s="10" t="s">
        <v>78</v>
      </c>
    </row>
    <row r="73" spans="1:16" ht="34" x14ac:dyDescent="0.2">
      <c r="A73" s="59" t="s">
        <v>143</v>
      </c>
      <c r="B73" s="59" t="s">
        <v>144</v>
      </c>
      <c r="C73" s="57"/>
      <c r="D73" s="73">
        <v>1</v>
      </c>
      <c r="E73" s="73">
        <v>3</v>
      </c>
      <c r="F73" s="4" t="s">
        <v>39</v>
      </c>
      <c r="P73" s="5"/>
    </row>
    <row r="74" spans="1:16" ht="68" x14ac:dyDescent="0.2">
      <c r="A74" s="59" t="s">
        <v>145</v>
      </c>
      <c r="B74" s="59" t="s">
        <v>146</v>
      </c>
      <c r="C74" s="57"/>
      <c r="D74" s="73">
        <v>1</v>
      </c>
      <c r="E74" s="73">
        <v>8</v>
      </c>
      <c r="F74" s="4" t="s">
        <v>39</v>
      </c>
      <c r="O74" s="5" t="s">
        <v>559</v>
      </c>
      <c r="P74" s="5" t="s">
        <v>560</v>
      </c>
    </row>
    <row r="75" spans="1:16" x14ac:dyDescent="0.2">
      <c r="A75" s="69" t="s">
        <v>532</v>
      </c>
      <c r="B75" s="69" t="s">
        <v>531</v>
      </c>
      <c r="C75" s="70">
        <v>0.5</v>
      </c>
      <c r="D75" s="71">
        <v>1</v>
      </c>
      <c r="E75" s="71">
        <v>0</v>
      </c>
      <c r="F75" s="87" t="s">
        <v>39</v>
      </c>
      <c r="G75" s="87" t="e">
        <f>SUM(#REF!)</f>
        <v>#REF!</v>
      </c>
      <c r="H75" s="17">
        <v>0.5</v>
      </c>
      <c r="I75" s="17">
        <v>0.5</v>
      </c>
      <c r="J75" s="17">
        <v>0.1</v>
      </c>
      <c r="K75" s="17">
        <v>0.2</v>
      </c>
      <c r="L75" s="17">
        <v>0.3</v>
      </c>
      <c r="M75" s="17">
        <v>0.3</v>
      </c>
      <c r="N75" s="17">
        <v>0.1</v>
      </c>
      <c r="O75" s="7" t="s">
        <v>174</v>
      </c>
      <c r="P75" s="10" t="s">
        <v>175</v>
      </c>
    </row>
    <row r="76" spans="1:16" ht="20" x14ac:dyDescent="0.2">
      <c r="A76" s="49" t="s">
        <v>601</v>
      </c>
      <c r="B76" s="1" t="s">
        <v>602</v>
      </c>
      <c r="C76" s="1"/>
      <c r="D76" s="2">
        <v>1</v>
      </c>
      <c r="E76" s="2">
        <f>+E77+E82</f>
        <v>136</v>
      </c>
      <c r="F76" s="9"/>
      <c r="G76" s="9"/>
      <c r="H76" s="16"/>
      <c r="I76" s="16"/>
      <c r="J76" s="16"/>
      <c r="K76" s="16"/>
      <c r="L76" s="16"/>
      <c r="M76" s="16"/>
      <c r="N76" s="16"/>
      <c r="O76" s="6"/>
      <c r="P76" s="6"/>
    </row>
    <row r="77" spans="1:16" ht="17" x14ac:dyDescent="0.2">
      <c r="A77" s="58" t="s">
        <v>250</v>
      </c>
      <c r="B77" s="58" t="s">
        <v>250</v>
      </c>
      <c r="C77" s="70">
        <v>0.5</v>
      </c>
      <c r="D77" s="71">
        <v>1</v>
      </c>
      <c r="E77" s="71">
        <f>SUM(E78:E81)</f>
        <v>130</v>
      </c>
      <c r="F77" s="24" t="s">
        <v>34</v>
      </c>
      <c r="G77" s="24">
        <v>0</v>
      </c>
      <c r="H77" s="17">
        <v>0.5</v>
      </c>
      <c r="I77" s="17">
        <v>0.5</v>
      </c>
      <c r="J77" s="17">
        <v>0.1</v>
      </c>
      <c r="K77" s="17">
        <v>0.2</v>
      </c>
      <c r="L77" s="17">
        <v>0.3</v>
      </c>
      <c r="M77" s="17">
        <v>0.3</v>
      </c>
      <c r="N77" s="17">
        <v>0.1</v>
      </c>
      <c r="O77" s="7"/>
      <c r="P77" s="10"/>
    </row>
    <row r="78" spans="1:16" ht="34" x14ac:dyDescent="0.2">
      <c r="A78" s="59" t="s">
        <v>256</v>
      </c>
      <c r="B78" s="59" t="s">
        <v>257</v>
      </c>
      <c r="C78" s="57"/>
      <c r="D78" s="73">
        <v>1</v>
      </c>
      <c r="E78" s="73">
        <f>E83*5</f>
        <v>5</v>
      </c>
      <c r="F78" s="4" t="s">
        <v>34</v>
      </c>
      <c r="O78" s="5" t="s">
        <v>606</v>
      </c>
      <c r="P78" s="5"/>
    </row>
    <row r="79" spans="1:16" ht="34" x14ac:dyDescent="0.2">
      <c r="A79" s="59" t="s">
        <v>258</v>
      </c>
      <c r="B79" s="59" t="s">
        <v>259</v>
      </c>
      <c r="C79" s="57"/>
      <c r="D79" s="73">
        <v>1</v>
      </c>
      <c r="E79" s="73">
        <f>E84*5</f>
        <v>5</v>
      </c>
      <c r="F79" s="4" t="s">
        <v>34</v>
      </c>
      <c r="O79" s="5" t="s">
        <v>607</v>
      </c>
      <c r="P79" s="5"/>
    </row>
    <row r="80" spans="1:16" ht="17" x14ac:dyDescent="0.2">
      <c r="A80" s="99" t="s">
        <v>563</v>
      </c>
      <c r="B80" s="99" t="s">
        <v>561</v>
      </c>
      <c r="C80" s="57"/>
      <c r="D80" s="73">
        <v>1</v>
      </c>
      <c r="E80" s="73">
        <v>60</v>
      </c>
      <c r="F80" s="4" t="s">
        <v>34</v>
      </c>
      <c r="O80" s="5" t="s">
        <v>604</v>
      </c>
      <c r="P80" s="5"/>
    </row>
    <row r="81" spans="1:16" ht="17" x14ac:dyDescent="0.2">
      <c r="A81" s="99" t="s">
        <v>564</v>
      </c>
      <c r="B81" s="99" t="s">
        <v>562</v>
      </c>
      <c r="C81" s="57"/>
      <c r="D81" s="73">
        <v>1</v>
      </c>
      <c r="E81" s="73">
        <v>60</v>
      </c>
      <c r="F81" s="4" t="s">
        <v>34</v>
      </c>
      <c r="O81" s="5" t="s">
        <v>605</v>
      </c>
      <c r="P81" s="5"/>
    </row>
    <row r="82" spans="1:16" ht="17" x14ac:dyDescent="0.2">
      <c r="A82" s="58" t="s">
        <v>250</v>
      </c>
      <c r="B82" s="58" t="s">
        <v>250</v>
      </c>
      <c r="C82" s="70">
        <v>0.5</v>
      </c>
      <c r="D82" s="71">
        <v>1</v>
      </c>
      <c r="E82" s="71">
        <f>SUM(E83:E88)</f>
        <v>6</v>
      </c>
      <c r="F82" s="97" t="s">
        <v>39</v>
      </c>
      <c r="G82" s="97">
        <v>0</v>
      </c>
      <c r="H82" s="17">
        <v>0.5</v>
      </c>
      <c r="I82" s="17">
        <v>0.5</v>
      </c>
      <c r="J82" s="17">
        <v>0.1</v>
      </c>
      <c r="K82" s="17">
        <v>0.2</v>
      </c>
      <c r="L82" s="17">
        <v>0.3</v>
      </c>
      <c r="M82" s="17">
        <v>0.3</v>
      </c>
      <c r="N82" s="17">
        <v>0.1</v>
      </c>
      <c r="O82" s="7"/>
      <c r="P82" s="10"/>
    </row>
    <row r="83" spans="1:16" ht="17" x14ac:dyDescent="0.2">
      <c r="A83" s="99" t="s">
        <v>566</v>
      </c>
      <c r="B83" s="99" t="s">
        <v>565</v>
      </c>
      <c r="C83" s="57"/>
      <c r="D83" s="73">
        <v>1</v>
      </c>
      <c r="E83" s="73">
        <v>1</v>
      </c>
      <c r="F83" s="4" t="s">
        <v>39</v>
      </c>
      <c r="O83" s="5" t="s">
        <v>608</v>
      </c>
      <c r="P83" s="5"/>
    </row>
    <row r="84" spans="1:16" ht="34" x14ac:dyDescent="0.2">
      <c r="A84" s="59" t="s">
        <v>256</v>
      </c>
      <c r="B84" s="59" t="s">
        <v>257</v>
      </c>
      <c r="C84" s="57"/>
      <c r="D84" s="73">
        <v>1</v>
      </c>
      <c r="E84" s="73">
        <v>1</v>
      </c>
      <c r="F84" s="4" t="s">
        <v>39</v>
      </c>
      <c r="P84" s="5"/>
    </row>
    <row r="85" spans="1:16" ht="34" x14ac:dyDescent="0.2">
      <c r="A85" s="59" t="s">
        <v>258</v>
      </c>
      <c r="B85" s="59" t="s">
        <v>259</v>
      </c>
      <c r="C85" s="57"/>
      <c r="D85" s="73">
        <v>1</v>
      </c>
      <c r="E85" s="73">
        <v>1</v>
      </c>
      <c r="F85" s="4" t="s">
        <v>39</v>
      </c>
      <c r="P85" s="5"/>
    </row>
    <row r="86" spans="1:16" ht="17" x14ac:dyDescent="0.2">
      <c r="A86" s="99" t="s">
        <v>563</v>
      </c>
      <c r="B86" s="99" t="s">
        <v>561</v>
      </c>
      <c r="C86" s="57"/>
      <c r="D86" s="73">
        <v>1</v>
      </c>
      <c r="E86" s="73">
        <v>1</v>
      </c>
      <c r="F86" s="4" t="s">
        <v>39</v>
      </c>
      <c r="P86" s="5"/>
    </row>
    <row r="87" spans="1:16" ht="17" x14ac:dyDescent="0.2">
      <c r="A87" s="99" t="s">
        <v>564</v>
      </c>
      <c r="B87" s="99" t="s">
        <v>562</v>
      </c>
      <c r="C87" s="57"/>
      <c r="D87" s="73">
        <v>1</v>
      </c>
      <c r="E87" s="73">
        <v>1</v>
      </c>
      <c r="F87" s="4" t="s">
        <v>39</v>
      </c>
      <c r="P87" s="5"/>
    </row>
    <row r="88" spans="1:16" x14ac:dyDescent="0.2">
      <c r="A88" s="88"/>
      <c r="B88" s="59"/>
      <c r="C88" s="57"/>
      <c r="D88" s="73">
        <v>1</v>
      </c>
      <c r="E88" s="73">
        <v>1</v>
      </c>
      <c r="F88" s="4" t="s">
        <v>39</v>
      </c>
      <c r="P88" s="5"/>
    </row>
    <row r="89" spans="1:16" ht="20" x14ac:dyDescent="0.2">
      <c r="A89" s="49" t="s">
        <v>350</v>
      </c>
      <c r="B89" s="1" t="s">
        <v>351</v>
      </c>
      <c r="C89" s="1"/>
      <c r="D89" s="2">
        <v>1</v>
      </c>
      <c r="E89" s="2">
        <f>E90+E94+E96+E98+E110+E122</f>
        <v>255</v>
      </c>
      <c r="F89" s="9"/>
      <c r="G89" s="9"/>
      <c r="H89" s="16"/>
      <c r="I89" s="16"/>
      <c r="J89" s="16"/>
      <c r="K89" s="16"/>
      <c r="L89" s="16"/>
      <c r="M89" s="16"/>
      <c r="N89" s="16"/>
      <c r="O89" s="6"/>
      <c r="P89" s="6"/>
    </row>
    <row r="90" spans="1:16" ht="17" x14ac:dyDescent="0.2">
      <c r="A90" s="58" t="s">
        <v>352</v>
      </c>
      <c r="B90" s="58" t="s">
        <v>353</v>
      </c>
      <c r="C90" s="70">
        <v>0.5</v>
      </c>
      <c r="D90" s="71">
        <v>1</v>
      </c>
      <c r="E90" s="71">
        <f>SUM(E91:E93)</f>
        <v>60</v>
      </c>
      <c r="F90" s="24" t="s">
        <v>34</v>
      </c>
      <c r="G90" s="24">
        <f>SUM(G91:G93)</f>
        <v>0</v>
      </c>
      <c r="H90" s="17">
        <v>0.5</v>
      </c>
      <c r="I90" s="17">
        <v>0.5</v>
      </c>
      <c r="J90" s="17">
        <v>0.1</v>
      </c>
      <c r="K90" s="17">
        <v>0.2</v>
      </c>
      <c r="L90" s="17">
        <v>0.3</v>
      </c>
      <c r="M90" s="17">
        <v>0.3</v>
      </c>
      <c r="N90" s="17">
        <v>0.1</v>
      </c>
      <c r="O90" s="7"/>
      <c r="P90" s="7"/>
    </row>
    <row r="91" spans="1:16" ht="32" x14ac:dyDescent="0.2">
      <c r="A91" s="59" t="s">
        <v>354</v>
      </c>
      <c r="B91" s="59" t="s">
        <v>355</v>
      </c>
      <c r="C91" s="57"/>
      <c r="D91" s="73">
        <v>1</v>
      </c>
      <c r="E91" s="73">
        <v>0</v>
      </c>
      <c r="F91" s="4" t="s">
        <v>34</v>
      </c>
      <c r="O91" s="5" t="s">
        <v>603</v>
      </c>
    </row>
    <row r="92" spans="1:16" ht="32" x14ac:dyDescent="0.2">
      <c r="A92" s="59" t="s">
        <v>356</v>
      </c>
      <c r="B92" s="59" t="s">
        <v>357</v>
      </c>
      <c r="C92" s="57"/>
      <c r="D92" s="73">
        <v>1</v>
      </c>
      <c r="E92" s="73">
        <v>0</v>
      </c>
      <c r="F92" s="4" t="s">
        <v>34</v>
      </c>
      <c r="O92" s="5" t="s">
        <v>603</v>
      </c>
    </row>
    <row r="93" spans="1:16" ht="17" x14ac:dyDescent="0.2">
      <c r="A93" s="59" t="s">
        <v>358</v>
      </c>
      <c r="B93" s="59" t="s">
        <v>359</v>
      </c>
      <c r="C93" s="57"/>
      <c r="D93" s="73">
        <v>1</v>
      </c>
      <c r="E93" s="73">
        <v>60</v>
      </c>
      <c r="F93" s="4" t="s">
        <v>34</v>
      </c>
    </row>
    <row r="94" spans="1:16" ht="17" x14ac:dyDescent="0.2">
      <c r="A94" s="58" t="s">
        <v>360</v>
      </c>
      <c r="B94" s="58" t="s">
        <v>361</v>
      </c>
      <c r="C94" s="70">
        <v>0.5</v>
      </c>
      <c r="D94" s="71">
        <v>1</v>
      </c>
      <c r="E94" s="71">
        <f>SUM(E95)</f>
        <v>60</v>
      </c>
      <c r="F94" s="97" t="s">
        <v>34</v>
      </c>
      <c r="G94" s="24">
        <f>SUM(G95:G95)</f>
        <v>0</v>
      </c>
      <c r="H94" s="17">
        <v>0.5</v>
      </c>
      <c r="I94" s="17">
        <v>0.5</v>
      </c>
      <c r="J94" s="17">
        <v>0.1</v>
      </c>
      <c r="K94" s="17">
        <v>0.2</v>
      </c>
      <c r="L94" s="17">
        <v>0.3</v>
      </c>
      <c r="M94" s="17">
        <v>0.3</v>
      </c>
      <c r="N94" s="17">
        <v>0.1</v>
      </c>
      <c r="O94" s="7"/>
      <c r="P94" s="7"/>
    </row>
    <row r="95" spans="1:16" ht="17" x14ac:dyDescent="0.2">
      <c r="A95" s="59" t="s">
        <v>364</v>
      </c>
      <c r="B95" s="59" t="s">
        <v>365</v>
      </c>
      <c r="C95" s="57"/>
      <c r="D95" s="73">
        <v>1</v>
      </c>
      <c r="E95" s="73">
        <f>E97*0.5</f>
        <v>60</v>
      </c>
      <c r="F95" s="4" t="s">
        <v>34</v>
      </c>
    </row>
    <row r="96" spans="1:16" ht="17" x14ac:dyDescent="0.2">
      <c r="A96" s="58" t="s">
        <v>360</v>
      </c>
      <c r="B96" s="58" t="s">
        <v>361</v>
      </c>
      <c r="C96" s="70">
        <v>0.5</v>
      </c>
      <c r="D96" s="71">
        <v>1</v>
      </c>
      <c r="E96" s="71">
        <f>SUM(E97)</f>
        <v>120</v>
      </c>
      <c r="F96" s="97" t="s">
        <v>39</v>
      </c>
      <c r="G96" s="97">
        <f>SUM(G97:G97)</f>
        <v>0</v>
      </c>
      <c r="H96" s="17">
        <v>0.5</v>
      </c>
      <c r="I96" s="17">
        <v>0.5</v>
      </c>
      <c r="J96" s="17">
        <v>0.1</v>
      </c>
      <c r="K96" s="17">
        <v>0.2</v>
      </c>
      <c r="L96" s="17">
        <v>0.3</v>
      </c>
      <c r="M96" s="17">
        <v>0.3</v>
      </c>
      <c r="N96" s="17">
        <v>0.1</v>
      </c>
      <c r="O96" s="7"/>
      <c r="P96" s="7"/>
    </row>
    <row r="97" spans="1:16" ht="17" x14ac:dyDescent="0.2">
      <c r="A97" s="59" t="s">
        <v>364</v>
      </c>
      <c r="B97" s="59" t="s">
        <v>365</v>
      </c>
      <c r="C97" s="57"/>
      <c r="D97" s="73">
        <v>1</v>
      </c>
      <c r="E97" s="73">
        <v>120</v>
      </c>
      <c r="F97" s="4" t="s">
        <v>39</v>
      </c>
    </row>
    <row r="98" spans="1:16" ht="17" x14ac:dyDescent="0.2">
      <c r="A98" s="58" t="s">
        <v>366</v>
      </c>
      <c r="B98" s="58" t="s">
        <v>367</v>
      </c>
      <c r="C98" s="70">
        <v>0.5</v>
      </c>
      <c r="D98" s="71">
        <v>1</v>
      </c>
      <c r="E98" s="71">
        <f>SUM(E99:E109)</f>
        <v>5</v>
      </c>
      <c r="F98" s="24" t="s">
        <v>70</v>
      </c>
      <c r="G98" s="24">
        <f>SUM(G99:G105)</f>
        <v>0</v>
      </c>
      <c r="H98" s="17">
        <v>0.5</v>
      </c>
      <c r="I98" s="17">
        <v>0.5</v>
      </c>
      <c r="J98" s="17">
        <v>0.1</v>
      </c>
      <c r="K98" s="17">
        <v>0.2</v>
      </c>
      <c r="L98" s="17">
        <v>0.3</v>
      </c>
      <c r="M98" s="17">
        <v>0.3</v>
      </c>
      <c r="N98" s="17">
        <v>0.1</v>
      </c>
      <c r="O98" s="7"/>
      <c r="P98" s="7"/>
    </row>
    <row r="99" spans="1:16" ht="17" x14ac:dyDescent="0.2">
      <c r="A99" s="59" t="s">
        <v>368</v>
      </c>
      <c r="B99" s="59" t="s">
        <v>369</v>
      </c>
      <c r="C99" s="57"/>
      <c r="D99" s="73">
        <v>1</v>
      </c>
      <c r="E99" s="73">
        <v>0</v>
      </c>
      <c r="F99" s="4" t="s">
        <v>34</v>
      </c>
    </row>
    <row r="100" spans="1:16" ht="17" x14ac:dyDescent="0.2">
      <c r="A100" s="59" t="s">
        <v>370</v>
      </c>
      <c r="B100" s="59" t="s">
        <v>371</v>
      </c>
      <c r="C100" s="57"/>
      <c r="D100" s="73">
        <v>1</v>
      </c>
      <c r="E100" s="73">
        <v>0</v>
      </c>
      <c r="F100" s="4" t="s">
        <v>34</v>
      </c>
    </row>
    <row r="101" spans="1:16" ht="17" x14ac:dyDescent="0.2">
      <c r="A101" s="62" t="s">
        <v>372</v>
      </c>
      <c r="B101" s="62" t="s">
        <v>373</v>
      </c>
      <c r="C101" s="57"/>
      <c r="D101" s="73">
        <v>1</v>
      </c>
      <c r="E101" s="100" t="s">
        <v>609</v>
      </c>
      <c r="F101" s="4" t="s">
        <v>34</v>
      </c>
    </row>
    <row r="102" spans="1:16" ht="48" x14ac:dyDescent="0.2">
      <c r="A102" s="62" t="s">
        <v>374</v>
      </c>
      <c r="B102" s="62" t="s">
        <v>375</v>
      </c>
      <c r="C102" s="57"/>
      <c r="D102" s="73">
        <v>1</v>
      </c>
      <c r="E102" s="100">
        <f>E114*0.5</f>
        <v>5</v>
      </c>
      <c r="F102" s="4" t="s">
        <v>34</v>
      </c>
      <c r="O102" s="5" t="s">
        <v>611</v>
      </c>
    </row>
    <row r="103" spans="1:16" ht="17" x14ac:dyDescent="0.2">
      <c r="A103" s="62" t="s">
        <v>376</v>
      </c>
      <c r="B103" s="62" t="s">
        <v>377</v>
      </c>
      <c r="C103" s="57"/>
      <c r="D103" s="73">
        <v>1</v>
      </c>
      <c r="E103" s="100" t="s">
        <v>609</v>
      </c>
      <c r="F103" s="4" t="s">
        <v>34</v>
      </c>
    </row>
    <row r="104" spans="1:16" ht="17" x14ac:dyDescent="0.2">
      <c r="A104" s="62" t="s">
        <v>378</v>
      </c>
      <c r="B104" s="62" t="s">
        <v>379</v>
      </c>
      <c r="C104" s="57"/>
      <c r="D104" s="73">
        <v>1</v>
      </c>
      <c r="E104" s="111" t="s">
        <v>609</v>
      </c>
      <c r="F104" s="4" t="s">
        <v>34</v>
      </c>
    </row>
    <row r="105" spans="1:16" ht="17" x14ac:dyDescent="0.2">
      <c r="A105" s="59" t="s">
        <v>380</v>
      </c>
      <c r="B105" s="59" t="s">
        <v>381</v>
      </c>
      <c r="C105" s="57"/>
      <c r="D105" s="73">
        <v>1</v>
      </c>
      <c r="E105" s="73">
        <v>0</v>
      </c>
      <c r="F105" s="4" t="s">
        <v>34</v>
      </c>
    </row>
    <row r="106" spans="1:16" ht="17" x14ac:dyDescent="0.2">
      <c r="A106" s="62" t="s">
        <v>372</v>
      </c>
      <c r="B106" s="62" t="s">
        <v>382</v>
      </c>
      <c r="C106" s="57"/>
      <c r="D106" s="73">
        <v>1</v>
      </c>
      <c r="E106" s="111" t="s">
        <v>609</v>
      </c>
      <c r="F106" s="4" t="s">
        <v>34</v>
      </c>
    </row>
    <row r="107" spans="1:16" ht="17" x14ac:dyDescent="0.2">
      <c r="A107" s="62" t="s">
        <v>374</v>
      </c>
      <c r="B107" s="62" t="s">
        <v>383</v>
      </c>
      <c r="C107" s="57"/>
      <c r="D107" s="73">
        <v>1</v>
      </c>
      <c r="E107" s="111" t="s">
        <v>609</v>
      </c>
      <c r="F107" s="4" t="s">
        <v>34</v>
      </c>
    </row>
    <row r="108" spans="1:16" ht="17" x14ac:dyDescent="0.2">
      <c r="A108" s="62" t="s">
        <v>384</v>
      </c>
      <c r="B108" s="62" t="s">
        <v>385</v>
      </c>
      <c r="C108" s="57"/>
      <c r="D108" s="73">
        <v>1</v>
      </c>
      <c r="E108" s="111" t="s">
        <v>609</v>
      </c>
      <c r="F108" s="4" t="s">
        <v>34</v>
      </c>
    </row>
    <row r="109" spans="1:16" ht="17" x14ac:dyDescent="0.2">
      <c r="A109" s="62" t="s">
        <v>378</v>
      </c>
      <c r="B109" s="62" t="s">
        <v>379</v>
      </c>
      <c r="C109" s="57"/>
      <c r="D109" s="73">
        <v>1</v>
      </c>
      <c r="E109" s="111" t="s">
        <v>609</v>
      </c>
      <c r="F109" s="4" t="s">
        <v>34</v>
      </c>
    </row>
    <row r="110" spans="1:16" ht="17" x14ac:dyDescent="0.2">
      <c r="A110" s="58" t="s">
        <v>366</v>
      </c>
      <c r="B110" s="58" t="s">
        <v>367</v>
      </c>
      <c r="C110" s="70">
        <v>0.5</v>
      </c>
      <c r="D110" s="71">
        <v>1</v>
      </c>
      <c r="E110" s="71">
        <f>SUM(E111:E121)</f>
        <v>10</v>
      </c>
      <c r="F110" s="24" t="s">
        <v>39</v>
      </c>
      <c r="G110" s="24">
        <f>SUM(G111:G121)</f>
        <v>0</v>
      </c>
      <c r="H110" s="17">
        <v>0.5</v>
      </c>
      <c r="I110" s="17">
        <v>0.5</v>
      </c>
      <c r="J110" s="17">
        <v>0.1</v>
      </c>
      <c r="K110" s="17">
        <v>0.2</v>
      </c>
      <c r="L110" s="17">
        <v>0.3</v>
      </c>
      <c r="M110" s="17">
        <v>0.3</v>
      </c>
      <c r="N110" s="17">
        <v>0.1</v>
      </c>
      <c r="O110" s="7"/>
      <c r="P110" s="7"/>
    </row>
    <row r="111" spans="1:16" ht="17" x14ac:dyDescent="0.2">
      <c r="A111" s="59" t="s">
        <v>368</v>
      </c>
      <c r="B111" s="59" t="s">
        <v>386</v>
      </c>
      <c r="C111" s="57"/>
      <c r="D111" s="73">
        <v>1</v>
      </c>
      <c r="E111" s="73">
        <v>0</v>
      </c>
      <c r="F111" s="4" t="s">
        <v>39</v>
      </c>
      <c r="O111" s="5" t="s">
        <v>553</v>
      </c>
    </row>
    <row r="112" spans="1:16" ht="17" x14ac:dyDescent="0.2">
      <c r="A112" s="59" t="s">
        <v>387</v>
      </c>
      <c r="B112" s="59" t="s">
        <v>388</v>
      </c>
      <c r="C112" s="57"/>
      <c r="D112" s="73">
        <v>1</v>
      </c>
      <c r="E112" s="73">
        <v>0</v>
      </c>
      <c r="F112" s="4" t="s">
        <v>39</v>
      </c>
      <c r="O112" s="5" t="s">
        <v>553</v>
      </c>
    </row>
    <row r="113" spans="1:16" ht="17" x14ac:dyDescent="0.2">
      <c r="A113" s="62" t="s">
        <v>372</v>
      </c>
      <c r="B113" s="62" t="s">
        <v>382</v>
      </c>
      <c r="C113" s="57"/>
      <c r="D113" s="73">
        <v>1</v>
      </c>
      <c r="E113" s="100" t="s">
        <v>609</v>
      </c>
      <c r="F113" s="4" t="s">
        <v>39</v>
      </c>
      <c r="O113" s="5" t="s">
        <v>553</v>
      </c>
    </row>
    <row r="114" spans="1:16" ht="48" x14ac:dyDescent="0.2">
      <c r="A114" s="62" t="s">
        <v>374</v>
      </c>
      <c r="B114" s="62" t="s">
        <v>383</v>
      </c>
      <c r="C114" s="57"/>
      <c r="D114" s="73">
        <v>1</v>
      </c>
      <c r="E114" s="100">
        <v>10</v>
      </c>
      <c r="F114" s="4" t="s">
        <v>39</v>
      </c>
      <c r="O114" s="5" t="s">
        <v>611</v>
      </c>
    </row>
    <row r="115" spans="1:16" ht="17" x14ac:dyDescent="0.2">
      <c r="A115" s="62" t="s">
        <v>376</v>
      </c>
      <c r="B115" s="62" t="s">
        <v>385</v>
      </c>
      <c r="C115" s="57"/>
      <c r="D115" s="73">
        <v>1</v>
      </c>
      <c r="E115" s="100" t="s">
        <v>609</v>
      </c>
      <c r="F115" s="4" t="s">
        <v>39</v>
      </c>
      <c r="O115" s="5" t="s">
        <v>553</v>
      </c>
    </row>
    <row r="116" spans="1:16" ht="17" x14ac:dyDescent="0.2">
      <c r="A116" s="62" t="s">
        <v>378</v>
      </c>
      <c r="B116" s="62" t="s">
        <v>379</v>
      </c>
      <c r="C116" s="57"/>
      <c r="D116" s="73">
        <v>1</v>
      </c>
      <c r="E116" s="111" t="s">
        <v>609</v>
      </c>
      <c r="F116" s="4" t="s">
        <v>39</v>
      </c>
      <c r="O116" s="5" t="s">
        <v>553</v>
      </c>
    </row>
    <row r="117" spans="1:16" ht="17" x14ac:dyDescent="0.2">
      <c r="A117" s="59" t="s">
        <v>380</v>
      </c>
      <c r="B117" s="59" t="s">
        <v>381</v>
      </c>
      <c r="C117" s="57"/>
      <c r="D117" s="73">
        <v>1</v>
      </c>
      <c r="E117" s="73">
        <v>0</v>
      </c>
      <c r="F117" s="4" t="s">
        <v>39</v>
      </c>
      <c r="O117" s="5" t="s">
        <v>553</v>
      </c>
    </row>
    <row r="118" spans="1:16" ht="17" x14ac:dyDescent="0.2">
      <c r="A118" s="62" t="s">
        <v>372</v>
      </c>
      <c r="B118" s="62" t="s">
        <v>382</v>
      </c>
      <c r="C118" s="57"/>
      <c r="D118" s="73">
        <v>1</v>
      </c>
      <c r="E118" s="111" t="s">
        <v>609</v>
      </c>
      <c r="F118" s="4" t="s">
        <v>39</v>
      </c>
      <c r="O118" s="5" t="s">
        <v>553</v>
      </c>
    </row>
    <row r="119" spans="1:16" ht="17" x14ac:dyDescent="0.2">
      <c r="A119" s="62" t="s">
        <v>374</v>
      </c>
      <c r="B119" s="62" t="s">
        <v>383</v>
      </c>
      <c r="C119" s="57"/>
      <c r="D119" s="73">
        <v>1</v>
      </c>
      <c r="E119" s="111" t="s">
        <v>609</v>
      </c>
      <c r="F119" s="4" t="s">
        <v>39</v>
      </c>
      <c r="O119" s="5" t="s">
        <v>553</v>
      </c>
    </row>
    <row r="120" spans="1:16" ht="17" x14ac:dyDescent="0.2">
      <c r="A120" s="62" t="s">
        <v>384</v>
      </c>
      <c r="B120" s="62" t="s">
        <v>385</v>
      </c>
      <c r="C120" s="57"/>
      <c r="D120" s="73">
        <v>1</v>
      </c>
      <c r="E120" s="111" t="s">
        <v>609</v>
      </c>
      <c r="F120" s="4" t="s">
        <v>39</v>
      </c>
      <c r="O120" s="5" t="s">
        <v>553</v>
      </c>
    </row>
    <row r="121" spans="1:16" ht="17" x14ac:dyDescent="0.2">
      <c r="A121" s="62" t="s">
        <v>378</v>
      </c>
      <c r="B121" s="62" t="s">
        <v>379</v>
      </c>
      <c r="C121" s="57"/>
      <c r="D121" s="73">
        <v>1</v>
      </c>
      <c r="E121" s="111" t="s">
        <v>609</v>
      </c>
      <c r="F121" s="4" t="s">
        <v>39</v>
      </c>
      <c r="O121" s="5" t="s">
        <v>553</v>
      </c>
    </row>
    <row r="122" spans="1:16" ht="17" x14ac:dyDescent="0.2">
      <c r="A122" s="58" t="s">
        <v>389</v>
      </c>
      <c r="B122" s="58" t="s">
        <v>390</v>
      </c>
      <c r="C122" s="70">
        <v>0.5</v>
      </c>
      <c r="D122" s="71">
        <v>1</v>
      </c>
      <c r="E122" s="71">
        <f>SUM(E123:E124)</f>
        <v>0</v>
      </c>
      <c r="F122" s="24" t="s">
        <v>39</v>
      </c>
      <c r="G122" s="24">
        <f>SUM(G123:G124)</f>
        <v>0</v>
      </c>
      <c r="H122" s="17">
        <v>0.5</v>
      </c>
      <c r="I122" s="17">
        <v>0.5</v>
      </c>
      <c r="J122" s="17">
        <v>0.1</v>
      </c>
      <c r="K122" s="17">
        <v>0.2</v>
      </c>
      <c r="L122" s="17">
        <v>0.3</v>
      </c>
      <c r="M122" s="17">
        <v>0.3</v>
      </c>
      <c r="N122" s="17">
        <v>0.1</v>
      </c>
      <c r="O122" s="7"/>
      <c r="P122" s="7"/>
    </row>
    <row r="123" spans="1:16" ht="17" x14ac:dyDescent="0.2">
      <c r="A123" s="59" t="s">
        <v>391</v>
      </c>
      <c r="B123" s="59" t="s">
        <v>392</v>
      </c>
      <c r="C123" s="57"/>
      <c r="D123" s="73">
        <v>1</v>
      </c>
      <c r="E123" s="111" t="s">
        <v>609</v>
      </c>
      <c r="F123" s="4" t="s">
        <v>39</v>
      </c>
      <c r="O123" s="5" t="s">
        <v>553</v>
      </c>
    </row>
    <row r="124" spans="1:16" ht="17" x14ac:dyDescent="0.2">
      <c r="A124" s="59" t="s">
        <v>393</v>
      </c>
      <c r="B124" s="59" t="s">
        <v>394</v>
      </c>
      <c r="C124" s="57"/>
      <c r="D124" s="73">
        <v>1</v>
      </c>
      <c r="E124" s="111" t="s">
        <v>609</v>
      </c>
      <c r="F124" s="4" t="s">
        <v>39</v>
      </c>
      <c r="O124" s="5" t="s">
        <v>553</v>
      </c>
    </row>
    <row r="125" spans="1:16" ht="20" x14ac:dyDescent="0.2">
      <c r="A125" s="49" t="s">
        <v>395</v>
      </c>
      <c r="B125" s="1" t="s">
        <v>396</v>
      </c>
      <c r="C125" s="1"/>
      <c r="D125" s="2">
        <v>1</v>
      </c>
      <c r="E125" s="2"/>
      <c r="F125" s="9"/>
      <c r="G125" s="9"/>
      <c r="H125" s="16"/>
      <c r="I125" s="16"/>
      <c r="J125" s="16"/>
      <c r="K125" s="16"/>
      <c r="L125" s="16"/>
      <c r="M125" s="16"/>
      <c r="N125" s="16"/>
      <c r="O125" s="6"/>
      <c r="P125" s="6"/>
    </row>
    <row r="126" spans="1:16" ht="17" x14ac:dyDescent="0.2">
      <c r="A126" s="58" t="s">
        <v>397</v>
      </c>
      <c r="B126" s="58" t="s">
        <v>398</v>
      </c>
      <c r="C126" s="70">
        <v>0.5</v>
      </c>
      <c r="D126" s="71">
        <v>1</v>
      </c>
      <c r="E126" s="71"/>
      <c r="F126" s="24" t="s">
        <v>70</v>
      </c>
      <c r="G126" s="24">
        <f>SUM(G127:G130)</f>
        <v>0</v>
      </c>
      <c r="H126" s="17">
        <v>0.5</v>
      </c>
      <c r="I126" s="17">
        <v>0.5</v>
      </c>
      <c r="J126" s="17">
        <v>0.1</v>
      </c>
      <c r="K126" s="17">
        <v>0.2</v>
      </c>
      <c r="L126" s="17">
        <v>0.3</v>
      </c>
      <c r="M126" s="17">
        <v>0.3</v>
      </c>
      <c r="N126" s="17">
        <v>0.1</v>
      </c>
      <c r="O126" s="7"/>
      <c r="P126" s="7"/>
    </row>
    <row r="127" spans="1:16" ht="17" x14ac:dyDescent="0.2">
      <c r="A127" s="59" t="s">
        <v>399</v>
      </c>
      <c r="B127" s="59" t="s">
        <v>400</v>
      </c>
      <c r="C127" s="57"/>
      <c r="D127" s="73">
        <v>1</v>
      </c>
      <c r="E127" s="73"/>
      <c r="F127" s="4" t="s">
        <v>70</v>
      </c>
    </row>
    <row r="128" spans="1:16" ht="17" x14ac:dyDescent="0.2">
      <c r="A128" s="59" t="s">
        <v>401</v>
      </c>
      <c r="B128" s="59" t="s">
        <v>402</v>
      </c>
      <c r="C128" s="57"/>
      <c r="D128" s="73">
        <v>1</v>
      </c>
      <c r="E128" s="4"/>
      <c r="F128" s="4" t="s">
        <v>70</v>
      </c>
    </row>
    <row r="129" spans="1:16" ht="17" x14ac:dyDescent="0.2">
      <c r="A129" s="59" t="s">
        <v>403</v>
      </c>
      <c r="B129" s="59" t="s">
        <v>404</v>
      </c>
      <c r="C129" s="57"/>
      <c r="D129" s="73">
        <v>1</v>
      </c>
      <c r="E129" s="73"/>
      <c r="F129" s="4" t="s">
        <v>70</v>
      </c>
      <c r="O129" s="5" t="s">
        <v>405</v>
      </c>
      <c r="P129" s="3" t="s">
        <v>406</v>
      </c>
    </row>
    <row r="130" spans="1:16" ht="17" x14ac:dyDescent="0.2">
      <c r="A130" s="59" t="s">
        <v>407</v>
      </c>
      <c r="B130" s="59" t="s">
        <v>408</v>
      </c>
      <c r="C130" s="57"/>
      <c r="D130" s="73">
        <v>1</v>
      </c>
      <c r="E130" s="73"/>
      <c r="F130" s="4" t="s">
        <v>70</v>
      </c>
      <c r="O130" s="5" t="s">
        <v>409</v>
      </c>
      <c r="P130" s="3" t="s">
        <v>410</v>
      </c>
    </row>
    <row r="131" spans="1:16" ht="17" x14ac:dyDescent="0.2">
      <c r="A131" s="58" t="s">
        <v>411</v>
      </c>
      <c r="B131" s="58" t="s">
        <v>411</v>
      </c>
      <c r="C131" s="70">
        <v>0.5</v>
      </c>
      <c r="D131" s="71">
        <v>1</v>
      </c>
      <c r="E131" s="71"/>
      <c r="F131" s="24" t="s">
        <v>70</v>
      </c>
      <c r="G131" s="24">
        <f>SUM(G132:G139)</f>
        <v>0</v>
      </c>
      <c r="H131" s="17">
        <v>0.5</v>
      </c>
      <c r="I131" s="17">
        <v>0.5</v>
      </c>
      <c r="J131" s="17">
        <v>0.1</v>
      </c>
      <c r="K131" s="17">
        <v>0.2</v>
      </c>
      <c r="L131" s="17">
        <v>0.3</v>
      </c>
      <c r="M131" s="17">
        <v>0.3</v>
      </c>
      <c r="N131" s="17">
        <v>0.1</v>
      </c>
      <c r="O131" s="7"/>
      <c r="P131" s="7"/>
    </row>
    <row r="132" spans="1:16" ht="17" x14ac:dyDescent="0.2">
      <c r="A132" s="59" t="s">
        <v>412</v>
      </c>
      <c r="B132" s="59" t="s">
        <v>413</v>
      </c>
      <c r="C132" s="57"/>
      <c r="D132" s="73">
        <v>1</v>
      </c>
      <c r="E132" s="73"/>
      <c r="F132" s="4" t="s">
        <v>70</v>
      </c>
    </row>
    <row r="133" spans="1:16" ht="17" x14ac:dyDescent="0.2">
      <c r="A133" s="59" t="s">
        <v>414</v>
      </c>
      <c r="B133" s="59" t="s">
        <v>415</v>
      </c>
      <c r="C133" s="57"/>
      <c r="D133" s="73">
        <v>1</v>
      </c>
      <c r="E133" s="73"/>
      <c r="F133" s="4" t="s">
        <v>70</v>
      </c>
    </row>
    <row r="134" spans="1:16" ht="17" x14ac:dyDescent="0.2">
      <c r="A134" s="59" t="s">
        <v>416</v>
      </c>
      <c r="B134" s="59" t="s">
        <v>417</v>
      </c>
      <c r="C134" s="57"/>
      <c r="D134" s="73">
        <v>1</v>
      </c>
      <c r="E134" s="73"/>
      <c r="F134" s="4" t="s">
        <v>70</v>
      </c>
    </row>
    <row r="135" spans="1:16" ht="17" x14ac:dyDescent="0.2">
      <c r="A135" s="59" t="s">
        <v>418</v>
      </c>
      <c r="B135" s="59" t="s">
        <v>419</v>
      </c>
      <c r="C135" s="57"/>
      <c r="D135" s="73">
        <v>1</v>
      </c>
      <c r="E135" s="73"/>
      <c r="F135" s="4" t="s">
        <v>70</v>
      </c>
    </row>
    <row r="136" spans="1:16" ht="17" x14ac:dyDescent="0.2">
      <c r="A136" s="59" t="s">
        <v>420</v>
      </c>
      <c r="B136" s="59" t="s">
        <v>421</v>
      </c>
      <c r="C136" s="57"/>
      <c r="D136" s="73">
        <v>1</v>
      </c>
      <c r="E136" s="73"/>
      <c r="F136" s="4" t="s">
        <v>70</v>
      </c>
      <c r="O136" s="5" t="s">
        <v>422</v>
      </c>
      <c r="P136" s="3" t="s">
        <v>423</v>
      </c>
    </row>
    <row r="137" spans="1:16" ht="17" x14ac:dyDescent="0.2">
      <c r="A137" s="59" t="s">
        <v>407</v>
      </c>
      <c r="B137" s="59" t="s">
        <v>424</v>
      </c>
      <c r="C137" s="57"/>
      <c r="D137" s="73">
        <v>1</v>
      </c>
      <c r="E137" s="73"/>
      <c r="F137" s="4" t="s">
        <v>70</v>
      </c>
      <c r="O137" s="5" t="s">
        <v>425</v>
      </c>
      <c r="P137" s="3" t="s">
        <v>426</v>
      </c>
    </row>
    <row r="138" spans="1:16" ht="32" x14ac:dyDescent="0.2">
      <c r="A138" s="86" t="s">
        <v>499</v>
      </c>
      <c r="B138" s="59" t="s">
        <v>500</v>
      </c>
      <c r="C138" s="57"/>
      <c r="D138" s="73">
        <v>1</v>
      </c>
      <c r="E138" s="73"/>
      <c r="F138" s="4" t="s">
        <v>70</v>
      </c>
      <c r="O138" s="5" t="s">
        <v>501</v>
      </c>
      <c r="P138" s="5" t="s">
        <v>502</v>
      </c>
    </row>
    <row r="139" spans="1:16" ht="17" x14ac:dyDescent="0.2">
      <c r="A139" s="59" t="s">
        <v>427</v>
      </c>
      <c r="B139" s="59" t="s">
        <v>428</v>
      </c>
      <c r="C139" s="57"/>
      <c r="D139" s="73">
        <v>1</v>
      </c>
      <c r="E139" s="73"/>
      <c r="F139" s="4" t="s">
        <v>70</v>
      </c>
    </row>
    <row r="140" spans="1:16" ht="32" x14ac:dyDescent="0.2">
      <c r="A140" s="58" t="s">
        <v>429</v>
      </c>
      <c r="B140" s="58" t="s">
        <v>430</v>
      </c>
      <c r="C140" s="70">
        <v>0.5</v>
      </c>
      <c r="D140" s="71">
        <v>1</v>
      </c>
      <c r="E140" s="71"/>
      <c r="F140" s="24" t="s">
        <v>34</v>
      </c>
      <c r="G140" s="24">
        <f>SUM(G141:G142)</f>
        <v>0</v>
      </c>
      <c r="H140" s="17">
        <v>0.5</v>
      </c>
      <c r="I140" s="17">
        <v>0.5</v>
      </c>
      <c r="J140" s="17">
        <v>0.1</v>
      </c>
      <c r="K140" s="17">
        <v>0.2</v>
      </c>
      <c r="L140" s="17">
        <v>0.3</v>
      </c>
      <c r="M140" s="17">
        <v>0.3</v>
      </c>
      <c r="N140" s="17">
        <v>0.1</v>
      </c>
      <c r="O140" s="7" t="s">
        <v>431</v>
      </c>
      <c r="P140" s="7" t="s">
        <v>432</v>
      </c>
    </row>
    <row r="141" spans="1:16" ht="17" x14ac:dyDescent="0.2">
      <c r="A141" s="59" t="s">
        <v>433</v>
      </c>
      <c r="B141" s="59" t="s">
        <v>434</v>
      </c>
      <c r="C141" s="57"/>
      <c r="D141" s="73">
        <v>1</v>
      </c>
      <c r="E141" s="73"/>
      <c r="F141" s="4" t="s">
        <v>70</v>
      </c>
    </row>
    <row r="142" spans="1:16" ht="17" x14ac:dyDescent="0.2">
      <c r="A142" s="59" t="s">
        <v>435</v>
      </c>
      <c r="B142" s="59" t="s">
        <v>436</v>
      </c>
      <c r="C142" s="57"/>
      <c r="D142" s="73">
        <v>1</v>
      </c>
      <c r="E142" s="73"/>
      <c r="F142" s="4" t="s">
        <v>70</v>
      </c>
    </row>
    <row r="143" spans="1:16" ht="32" x14ac:dyDescent="0.2">
      <c r="A143" s="58" t="s">
        <v>429</v>
      </c>
      <c r="B143" s="58" t="s">
        <v>430</v>
      </c>
      <c r="C143" s="70">
        <v>0.5</v>
      </c>
      <c r="D143" s="71">
        <v>1</v>
      </c>
      <c r="E143" s="71"/>
      <c r="F143" s="24" t="s">
        <v>39</v>
      </c>
      <c r="G143" s="24">
        <f>SUM(G144:G145)</f>
        <v>0</v>
      </c>
      <c r="H143" s="17">
        <v>0.5</v>
      </c>
      <c r="I143" s="17">
        <v>0.5</v>
      </c>
      <c r="J143" s="17">
        <v>0.1</v>
      </c>
      <c r="K143" s="17">
        <v>0.2</v>
      </c>
      <c r="L143" s="17">
        <v>0.3</v>
      </c>
      <c r="M143" s="17">
        <v>0.3</v>
      </c>
      <c r="N143" s="17">
        <v>0.1</v>
      </c>
      <c r="O143" s="7" t="s">
        <v>431</v>
      </c>
      <c r="P143" s="7" t="s">
        <v>432</v>
      </c>
    </row>
    <row r="144" spans="1:16" ht="17" x14ac:dyDescent="0.2">
      <c r="A144" s="59" t="s">
        <v>433</v>
      </c>
      <c r="B144" s="59" t="s">
        <v>434</v>
      </c>
      <c r="C144" s="57"/>
      <c r="D144" s="73">
        <v>1</v>
      </c>
      <c r="E144" s="73"/>
      <c r="F144" s="4" t="s">
        <v>39</v>
      </c>
    </row>
    <row r="145" spans="1:16" ht="17" x14ac:dyDescent="0.2">
      <c r="A145" s="59" t="s">
        <v>435</v>
      </c>
      <c r="B145" s="59" t="s">
        <v>436</v>
      </c>
      <c r="C145" s="57"/>
      <c r="D145" s="73">
        <v>1</v>
      </c>
      <c r="E145" s="73"/>
      <c r="F145" s="4" t="s">
        <v>39</v>
      </c>
    </row>
    <row r="146" spans="1:16" ht="32" x14ac:dyDescent="0.2">
      <c r="A146" s="58" t="s">
        <v>437</v>
      </c>
      <c r="B146" s="58" t="s">
        <v>438</v>
      </c>
      <c r="C146" s="70">
        <v>0.5</v>
      </c>
      <c r="D146" s="71">
        <v>1</v>
      </c>
      <c r="E146" s="71"/>
      <c r="F146" s="24" t="s">
        <v>34</v>
      </c>
      <c r="G146" s="24">
        <f>SUM(G147:G149)</f>
        <v>0</v>
      </c>
      <c r="H146" s="17">
        <v>0.5</v>
      </c>
      <c r="I146" s="17">
        <v>0.5</v>
      </c>
      <c r="J146" s="17">
        <v>0.1</v>
      </c>
      <c r="K146" s="17">
        <v>0.2</v>
      </c>
      <c r="L146" s="17">
        <v>0.3</v>
      </c>
      <c r="M146" s="17">
        <v>0.3</v>
      </c>
      <c r="N146" s="17">
        <v>0.1</v>
      </c>
      <c r="O146" s="7" t="s">
        <v>439</v>
      </c>
      <c r="P146" s="7" t="s">
        <v>440</v>
      </c>
    </row>
    <row r="147" spans="1:16" ht="17" x14ac:dyDescent="0.2">
      <c r="A147" s="59" t="s">
        <v>441</v>
      </c>
      <c r="B147" s="59" t="s">
        <v>442</v>
      </c>
      <c r="C147" s="57"/>
      <c r="D147" s="73">
        <v>1</v>
      </c>
      <c r="E147" s="73"/>
      <c r="F147" s="4" t="s">
        <v>34</v>
      </c>
    </row>
    <row r="148" spans="1:16" ht="17" x14ac:dyDescent="0.2">
      <c r="A148" s="59" t="s">
        <v>443</v>
      </c>
      <c r="B148" s="59" t="s">
        <v>444</v>
      </c>
      <c r="C148" s="57"/>
      <c r="D148" s="73">
        <v>1</v>
      </c>
      <c r="E148" s="73"/>
      <c r="F148" s="4" t="s">
        <v>70</v>
      </c>
    </row>
    <row r="149" spans="1:16" ht="17" x14ac:dyDescent="0.2">
      <c r="A149" s="59" t="s">
        <v>445</v>
      </c>
      <c r="B149" s="59" t="s">
        <v>446</v>
      </c>
      <c r="C149" s="57"/>
      <c r="D149" s="73">
        <v>1</v>
      </c>
      <c r="E149" s="73"/>
      <c r="F149" s="4" t="s">
        <v>70</v>
      </c>
    </row>
    <row r="150" spans="1:16" ht="17" x14ac:dyDescent="0.2">
      <c r="A150" s="58" t="s">
        <v>447</v>
      </c>
      <c r="B150" s="58" t="s">
        <v>448</v>
      </c>
      <c r="C150" s="70">
        <v>0.5</v>
      </c>
      <c r="D150" s="71">
        <v>1</v>
      </c>
      <c r="E150" s="71"/>
      <c r="F150" s="24" t="s">
        <v>39</v>
      </c>
      <c r="G150" s="24">
        <v>0</v>
      </c>
      <c r="H150" s="17">
        <v>0.5</v>
      </c>
      <c r="I150" s="17">
        <v>0.5</v>
      </c>
      <c r="J150" s="17">
        <v>0.1</v>
      </c>
      <c r="K150" s="17">
        <v>0.2</v>
      </c>
      <c r="L150" s="17">
        <v>0.3</v>
      </c>
      <c r="M150" s="17">
        <v>0.3</v>
      </c>
      <c r="N150" s="17">
        <v>0.1</v>
      </c>
      <c r="O150" s="7" t="s">
        <v>449</v>
      </c>
      <c r="P150" s="7" t="s">
        <v>450</v>
      </c>
    </row>
    <row r="151" spans="1:16" ht="17" x14ac:dyDescent="0.2">
      <c r="A151" s="58" t="s">
        <v>451</v>
      </c>
      <c r="B151" s="58" t="s">
        <v>452</v>
      </c>
      <c r="C151" s="70">
        <v>0.5</v>
      </c>
      <c r="D151" s="71">
        <v>1</v>
      </c>
      <c r="E151" s="71"/>
      <c r="F151" s="24" t="s">
        <v>70</v>
      </c>
      <c r="G151" s="24">
        <f>SUM(G152)</f>
        <v>0</v>
      </c>
      <c r="H151" s="17">
        <v>0.5</v>
      </c>
      <c r="I151" s="17">
        <v>0.5</v>
      </c>
      <c r="J151" s="17">
        <v>0.1</v>
      </c>
      <c r="K151" s="17">
        <v>0.2</v>
      </c>
      <c r="L151" s="17">
        <v>0.3</v>
      </c>
      <c r="M151" s="17">
        <v>0.3</v>
      </c>
      <c r="N151" s="17">
        <v>0.1</v>
      </c>
      <c r="O151" s="7" t="s">
        <v>453</v>
      </c>
      <c r="P151" s="7" t="s">
        <v>454</v>
      </c>
    </row>
    <row r="152" spans="1:16" ht="17" x14ac:dyDescent="0.2">
      <c r="A152" s="63" t="s">
        <v>455</v>
      </c>
      <c r="B152" s="63" t="s">
        <v>456</v>
      </c>
      <c r="C152" s="74"/>
      <c r="D152" s="75">
        <v>1</v>
      </c>
      <c r="E152" s="75"/>
      <c r="F152" s="4" t="s">
        <v>70</v>
      </c>
    </row>
    <row r="153" spans="1:16" ht="17" x14ac:dyDescent="0.2">
      <c r="A153" s="59" t="s">
        <v>252</v>
      </c>
      <c r="B153" s="59" t="s">
        <v>253</v>
      </c>
      <c r="C153" s="74"/>
      <c r="D153" s="75">
        <v>1</v>
      </c>
      <c r="E153" s="75"/>
      <c r="F153" s="4" t="s">
        <v>70</v>
      </c>
    </row>
    <row r="154" spans="1:16" ht="17" x14ac:dyDescent="0.2">
      <c r="A154" s="59" t="s">
        <v>254</v>
      </c>
      <c r="B154" s="59" t="s">
        <v>457</v>
      </c>
      <c r="C154" s="74"/>
      <c r="D154" s="75">
        <v>1</v>
      </c>
      <c r="E154" s="75"/>
      <c r="F154" s="4" t="s">
        <v>70</v>
      </c>
    </row>
    <row r="155" spans="1:16" ht="34" x14ac:dyDescent="0.2">
      <c r="A155" s="59" t="s">
        <v>256</v>
      </c>
      <c r="B155" s="59" t="s">
        <v>458</v>
      </c>
      <c r="C155" s="74"/>
      <c r="D155" s="75">
        <v>1</v>
      </c>
      <c r="E155" s="75"/>
      <c r="F155" s="4" t="s">
        <v>34</v>
      </c>
    </row>
    <row r="156" spans="1:16" ht="17" x14ac:dyDescent="0.2">
      <c r="A156" s="63" t="s">
        <v>459</v>
      </c>
      <c r="B156" s="63" t="s">
        <v>460</v>
      </c>
      <c r="C156" s="74"/>
      <c r="D156" s="75">
        <v>1</v>
      </c>
      <c r="E156" s="75"/>
      <c r="F156" s="4" t="s">
        <v>70</v>
      </c>
    </row>
    <row r="157" spans="1:16" ht="17" x14ac:dyDescent="0.2">
      <c r="A157" s="63" t="s">
        <v>461</v>
      </c>
      <c r="B157" s="63" t="s">
        <v>462</v>
      </c>
      <c r="C157" s="74"/>
      <c r="D157" s="75">
        <v>1</v>
      </c>
      <c r="E157" s="75"/>
      <c r="F157" s="4" t="s">
        <v>70</v>
      </c>
    </row>
    <row r="158" spans="1:16" ht="34" x14ac:dyDescent="0.2">
      <c r="A158" s="63" t="s">
        <v>463</v>
      </c>
      <c r="B158" s="63" t="s">
        <v>464</v>
      </c>
      <c r="C158" s="74"/>
      <c r="D158" s="75">
        <v>1</v>
      </c>
      <c r="E158" s="75"/>
      <c r="F158" s="4" t="s">
        <v>34</v>
      </c>
    </row>
    <row r="159" spans="1:16" ht="34" x14ac:dyDescent="0.2">
      <c r="A159" s="63" t="s">
        <v>465</v>
      </c>
      <c r="B159" s="63" t="s">
        <v>466</v>
      </c>
      <c r="C159" s="74"/>
      <c r="D159" s="75">
        <v>1</v>
      </c>
      <c r="E159" s="75"/>
      <c r="F159" s="4" t="s">
        <v>34</v>
      </c>
    </row>
    <row r="160" spans="1:16" ht="17" x14ac:dyDescent="0.2">
      <c r="A160" s="58" t="s">
        <v>467</v>
      </c>
      <c r="B160" s="58" t="s">
        <v>468</v>
      </c>
      <c r="C160" s="70">
        <v>0.5</v>
      </c>
      <c r="D160" s="71">
        <v>1</v>
      </c>
      <c r="E160" s="71"/>
      <c r="F160" s="24" t="s">
        <v>39</v>
      </c>
      <c r="G160" s="24">
        <f>SUM(G161:G163)</f>
        <v>0</v>
      </c>
      <c r="H160" s="17">
        <v>0.5</v>
      </c>
      <c r="I160" s="17">
        <v>0.5</v>
      </c>
      <c r="J160" s="17">
        <v>0.1</v>
      </c>
      <c r="K160" s="17">
        <v>0.2</v>
      </c>
      <c r="L160" s="17">
        <v>0.3</v>
      </c>
      <c r="M160" s="17">
        <v>0.3</v>
      </c>
      <c r="N160" s="17">
        <v>0.1</v>
      </c>
      <c r="O160" s="7" t="s">
        <v>469</v>
      </c>
      <c r="P160" s="7" t="s">
        <v>470</v>
      </c>
    </row>
    <row r="161" spans="1:16" ht="17" x14ac:dyDescent="0.2">
      <c r="A161" s="59" t="s">
        <v>471</v>
      </c>
      <c r="B161" s="59" t="s">
        <v>472</v>
      </c>
      <c r="C161" s="57"/>
      <c r="D161" s="73">
        <v>1</v>
      </c>
      <c r="E161" s="73"/>
      <c r="F161" s="4" t="s">
        <v>39</v>
      </c>
    </row>
    <row r="162" spans="1:16" ht="17" x14ac:dyDescent="0.2">
      <c r="A162" s="59" t="s">
        <v>473</v>
      </c>
      <c r="B162" s="59" t="s">
        <v>474</v>
      </c>
      <c r="C162" s="57"/>
      <c r="D162" s="73">
        <v>1</v>
      </c>
      <c r="E162" s="73"/>
      <c r="F162" s="4" t="s">
        <v>39</v>
      </c>
    </row>
    <row r="163" spans="1:16" ht="17" x14ac:dyDescent="0.2">
      <c r="A163" s="59" t="s">
        <v>475</v>
      </c>
      <c r="B163" s="59" t="s">
        <v>476</v>
      </c>
      <c r="C163" s="57"/>
      <c r="D163" s="73">
        <v>1</v>
      </c>
      <c r="E163" s="73"/>
      <c r="F163" s="4" t="s">
        <v>39</v>
      </c>
    </row>
    <row r="164" spans="1:16" ht="20" x14ac:dyDescent="0.2">
      <c r="A164" s="50" t="s">
        <v>477</v>
      </c>
      <c r="B164" s="50" t="s">
        <v>478</v>
      </c>
      <c r="C164" s="22"/>
      <c r="D164" s="23">
        <v>2</v>
      </c>
      <c r="E164" s="72"/>
      <c r="F164" s="19"/>
      <c r="G164" s="19"/>
      <c r="H164" s="20"/>
      <c r="I164" s="20"/>
      <c r="J164" s="20"/>
      <c r="K164" s="20"/>
      <c r="L164" s="20"/>
      <c r="M164" s="20"/>
      <c r="N164" s="20"/>
      <c r="O164" s="21"/>
      <c r="P164" s="21"/>
    </row>
    <row r="165" spans="1:16" ht="20" x14ac:dyDescent="0.2">
      <c r="A165" s="49" t="s">
        <v>147</v>
      </c>
      <c r="B165" s="1" t="s">
        <v>148</v>
      </c>
      <c r="C165" s="1"/>
      <c r="D165" s="2">
        <v>2</v>
      </c>
      <c r="E165" s="2"/>
      <c r="F165" s="9"/>
      <c r="G165" s="9"/>
      <c r="H165" s="16"/>
      <c r="I165" s="16"/>
      <c r="J165" s="16"/>
      <c r="K165" s="16"/>
      <c r="L165" s="16"/>
      <c r="M165" s="16"/>
      <c r="N165" s="16"/>
      <c r="O165" s="6"/>
      <c r="P165" s="6"/>
    </row>
    <row r="166" spans="1:16" ht="17" x14ac:dyDescent="0.2">
      <c r="A166" s="58" t="s">
        <v>149</v>
      </c>
      <c r="B166" s="58" t="s">
        <v>150</v>
      </c>
      <c r="C166" s="70">
        <v>0.5</v>
      </c>
      <c r="D166" s="71">
        <v>2</v>
      </c>
      <c r="E166" s="97"/>
      <c r="F166" s="97" t="s">
        <v>151</v>
      </c>
      <c r="G166" s="97">
        <f>SUM(G172)</f>
        <v>0</v>
      </c>
      <c r="H166" s="17">
        <v>0.5</v>
      </c>
      <c r="I166" s="17">
        <v>0.5</v>
      </c>
      <c r="J166" s="17">
        <v>0.1</v>
      </c>
      <c r="K166" s="17">
        <v>0.2</v>
      </c>
      <c r="L166" s="17">
        <v>0.3</v>
      </c>
      <c r="M166" s="17">
        <v>0.3</v>
      </c>
      <c r="N166" s="17">
        <v>0.1</v>
      </c>
      <c r="O166" s="7"/>
      <c r="P166" s="10"/>
    </row>
    <row r="167" spans="1:16" ht="51" x14ac:dyDescent="0.2">
      <c r="A167" s="59" t="s">
        <v>514</v>
      </c>
      <c r="B167" s="59" t="s">
        <v>534</v>
      </c>
      <c r="C167" s="57"/>
      <c r="D167" s="73">
        <v>2</v>
      </c>
      <c r="E167" s="73"/>
      <c r="F167" s="4" t="s">
        <v>151</v>
      </c>
      <c r="P167" s="5"/>
    </row>
    <row r="168" spans="1:16" ht="51" x14ac:dyDescent="0.2">
      <c r="A168" s="59" t="s">
        <v>515</v>
      </c>
      <c r="B168" s="59" t="s">
        <v>533</v>
      </c>
      <c r="C168" s="57"/>
      <c r="D168" s="73">
        <v>2</v>
      </c>
      <c r="E168" s="73"/>
      <c r="F168" s="4" t="s">
        <v>151</v>
      </c>
      <c r="P168" s="5"/>
    </row>
    <row r="169" spans="1:16" ht="34" x14ac:dyDescent="0.2">
      <c r="A169" s="59" t="s">
        <v>516</v>
      </c>
      <c r="B169" s="59" t="s">
        <v>535</v>
      </c>
      <c r="C169" s="57"/>
      <c r="D169" s="73">
        <v>2</v>
      </c>
      <c r="E169" s="73"/>
      <c r="F169" s="4" t="s">
        <v>151</v>
      </c>
      <c r="P169" s="5"/>
    </row>
    <row r="170" spans="1:16" ht="34" x14ac:dyDescent="0.2">
      <c r="A170" s="59" t="s">
        <v>517</v>
      </c>
      <c r="B170" s="59" t="s">
        <v>536</v>
      </c>
      <c r="C170" s="57"/>
      <c r="D170" s="73">
        <v>2</v>
      </c>
      <c r="E170" s="73"/>
      <c r="F170" s="4" t="s">
        <v>151</v>
      </c>
      <c r="P170" s="5"/>
    </row>
    <row r="171" spans="1:16" ht="17" x14ac:dyDescent="0.2">
      <c r="A171" s="59" t="s">
        <v>152</v>
      </c>
      <c r="B171" s="63" t="s">
        <v>153</v>
      </c>
      <c r="C171" s="57"/>
      <c r="D171" s="73">
        <v>2</v>
      </c>
      <c r="E171" s="73"/>
      <c r="F171" s="4" t="s">
        <v>151</v>
      </c>
    </row>
    <row r="172" spans="1:16" ht="34" x14ac:dyDescent="0.2">
      <c r="A172" s="59" t="s">
        <v>154</v>
      </c>
      <c r="B172" s="59" t="s">
        <v>155</v>
      </c>
      <c r="C172" s="57"/>
      <c r="D172" s="73">
        <v>2</v>
      </c>
      <c r="E172" s="73"/>
      <c r="F172" s="4" t="s">
        <v>34</v>
      </c>
    </row>
    <row r="173" spans="1:16" ht="34" x14ac:dyDescent="0.2">
      <c r="A173" s="59" t="s">
        <v>156</v>
      </c>
      <c r="B173" s="59" t="s">
        <v>157</v>
      </c>
      <c r="C173" s="57"/>
      <c r="D173" s="73">
        <v>2</v>
      </c>
      <c r="E173" s="73"/>
      <c r="F173" s="4" t="s">
        <v>34</v>
      </c>
    </row>
    <row r="174" spans="1:16" ht="17" x14ac:dyDescent="0.2">
      <c r="A174" s="59" t="s">
        <v>158</v>
      </c>
      <c r="B174" s="59" t="s">
        <v>159</v>
      </c>
      <c r="C174" s="57"/>
      <c r="D174" s="73">
        <v>2</v>
      </c>
      <c r="E174" s="73"/>
      <c r="F174" s="4" t="s">
        <v>151</v>
      </c>
    </row>
    <row r="175" spans="1:16" ht="17" x14ac:dyDescent="0.2">
      <c r="A175" s="62" t="s">
        <v>160</v>
      </c>
      <c r="B175" s="62" t="s">
        <v>161</v>
      </c>
      <c r="C175" s="57"/>
      <c r="D175" s="73">
        <v>2</v>
      </c>
      <c r="E175" s="73"/>
      <c r="F175" s="4" t="s">
        <v>34</v>
      </c>
    </row>
    <row r="176" spans="1:16" ht="17" x14ac:dyDescent="0.2">
      <c r="A176" s="62" t="s">
        <v>162</v>
      </c>
      <c r="B176" s="64" t="s">
        <v>163</v>
      </c>
      <c r="C176" s="57"/>
      <c r="D176" s="73">
        <v>2</v>
      </c>
      <c r="E176" s="73"/>
      <c r="F176" s="4" t="s">
        <v>34</v>
      </c>
    </row>
    <row r="177" spans="1:16" ht="17" x14ac:dyDescent="0.2">
      <c r="A177" s="59" t="s">
        <v>164</v>
      </c>
      <c r="B177" s="59" t="s">
        <v>165</v>
      </c>
      <c r="C177" s="57"/>
      <c r="D177" s="73">
        <v>2</v>
      </c>
      <c r="E177" s="73"/>
      <c r="F177" s="4" t="s">
        <v>151</v>
      </c>
    </row>
    <row r="178" spans="1:16" ht="17" x14ac:dyDescent="0.2">
      <c r="A178" s="59" t="s">
        <v>166</v>
      </c>
      <c r="B178" s="59" t="s">
        <v>167</v>
      </c>
      <c r="C178" s="57"/>
      <c r="D178" s="73">
        <v>2</v>
      </c>
      <c r="E178" s="73"/>
      <c r="F178" s="4" t="s">
        <v>151</v>
      </c>
    </row>
    <row r="179" spans="1:16" ht="17" x14ac:dyDescent="0.2">
      <c r="A179" s="59" t="s">
        <v>168</v>
      </c>
      <c r="B179" s="59" t="s">
        <v>169</v>
      </c>
      <c r="C179" s="57"/>
      <c r="D179" s="73">
        <v>2</v>
      </c>
      <c r="E179" s="73"/>
      <c r="F179" s="4" t="s">
        <v>151</v>
      </c>
    </row>
    <row r="180" spans="1:16" ht="17" x14ac:dyDescent="0.2">
      <c r="A180" s="58" t="s">
        <v>149</v>
      </c>
      <c r="B180" s="58" t="s">
        <v>150</v>
      </c>
      <c r="C180" s="70">
        <v>0.5</v>
      </c>
      <c r="D180" s="71">
        <v>2</v>
      </c>
      <c r="E180" s="97"/>
      <c r="F180" s="97" t="s">
        <v>39</v>
      </c>
      <c r="G180" s="97">
        <f>SUM(G182)</f>
        <v>0</v>
      </c>
      <c r="H180" s="17">
        <v>0.5</v>
      </c>
      <c r="I180" s="17">
        <v>0.5</v>
      </c>
      <c r="J180" s="17">
        <v>0.1</v>
      </c>
      <c r="K180" s="17">
        <v>0.2</v>
      </c>
      <c r="L180" s="17">
        <v>0.3</v>
      </c>
      <c r="M180" s="17">
        <v>0.3</v>
      </c>
      <c r="N180" s="17">
        <v>0.1</v>
      </c>
      <c r="O180" s="7"/>
      <c r="P180" s="10"/>
    </row>
    <row r="181" spans="1:16" ht="17" x14ac:dyDescent="0.2">
      <c r="A181" s="59" t="s">
        <v>518</v>
      </c>
      <c r="B181" s="59" t="s">
        <v>537</v>
      </c>
      <c r="C181" s="57"/>
      <c r="D181" s="73">
        <v>2</v>
      </c>
      <c r="E181" s="73"/>
      <c r="F181" s="4" t="s">
        <v>39</v>
      </c>
      <c r="P181" s="5"/>
    </row>
    <row r="182" spans="1:16" ht="17" x14ac:dyDescent="0.2">
      <c r="A182" s="59" t="s">
        <v>519</v>
      </c>
      <c r="B182" s="59" t="s">
        <v>538</v>
      </c>
      <c r="C182" s="57"/>
      <c r="D182" s="73">
        <v>2</v>
      </c>
      <c r="E182" s="73"/>
      <c r="F182" s="4" t="s">
        <v>39</v>
      </c>
      <c r="P182" s="5"/>
    </row>
    <row r="183" spans="1:16" ht="17" x14ac:dyDescent="0.2">
      <c r="A183" s="59" t="s">
        <v>152</v>
      </c>
      <c r="B183" s="59" t="s">
        <v>153</v>
      </c>
      <c r="C183" s="57"/>
      <c r="D183" s="73">
        <v>2</v>
      </c>
      <c r="E183" s="73"/>
      <c r="F183" s="4" t="s">
        <v>39</v>
      </c>
      <c r="P183" s="5"/>
    </row>
    <row r="184" spans="1:16" ht="34" x14ac:dyDescent="0.2">
      <c r="A184" s="59" t="s">
        <v>170</v>
      </c>
      <c r="B184" s="59" t="s">
        <v>171</v>
      </c>
      <c r="C184" s="57"/>
      <c r="D184" s="73">
        <v>2</v>
      </c>
      <c r="E184" s="73"/>
      <c r="F184" s="4" t="s">
        <v>39</v>
      </c>
      <c r="P184" s="5"/>
    </row>
    <row r="185" spans="1:16" ht="17" x14ac:dyDescent="0.2">
      <c r="A185" s="59" t="s">
        <v>172</v>
      </c>
      <c r="B185" s="59" t="s">
        <v>173</v>
      </c>
      <c r="C185" s="57"/>
      <c r="D185" s="73">
        <v>2</v>
      </c>
      <c r="E185" s="73"/>
      <c r="F185" s="4" t="s">
        <v>39</v>
      </c>
      <c r="O185" s="5" t="s">
        <v>174</v>
      </c>
      <c r="P185" s="5" t="s">
        <v>175</v>
      </c>
    </row>
    <row r="186" spans="1:16" ht="32" x14ac:dyDescent="0.2">
      <c r="A186" s="59" t="s">
        <v>176</v>
      </c>
      <c r="B186" s="59" t="s">
        <v>177</v>
      </c>
      <c r="C186" s="57"/>
      <c r="D186" s="73">
        <v>2</v>
      </c>
      <c r="E186" s="73"/>
      <c r="F186" s="4" t="s">
        <v>39</v>
      </c>
      <c r="O186" s="5" t="s">
        <v>178</v>
      </c>
      <c r="P186" s="5" t="s">
        <v>179</v>
      </c>
    </row>
    <row r="187" spans="1:16" ht="48" x14ac:dyDescent="0.2">
      <c r="A187" s="59" t="s">
        <v>180</v>
      </c>
      <c r="B187" s="59" t="s">
        <v>181</v>
      </c>
      <c r="C187" s="57"/>
      <c r="D187" s="73">
        <v>2</v>
      </c>
      <c r="E187" s="73"/>
      <c r="F187" s="4" t="s">
        <v>39</v>
      </c>
      <c r="O187" s="5" t="s">
        <v>182</v>
      </c>
      <c r="P187" s="5" t="s">
        <v>183</v>
      </c>
    </row>
    <row r="188" spans="1:16" ht="17" x14ac:dyDescent="0.2">
      <c r="A188" s="59" t="s">
        <v>184</v>
      </c>
      <c r="B188" s="59" t="s">
        <v>185</v>
      </c>
      <c r="C188" s="57"/>
      <c r="D188" s="73">
        <v>2</v>
      </c>
      <c r="E188" s="73"/>
      <c r="F188" s="4" t="s">
        <v>39</v>
      </c>
      <c r="O188" s="5" t="s">
        <v>186</v>
      </c>
      <c r="P188" s="5" t="s">
        <v>187</v>
      </c>
    </row>
    <row r="189" spans="1:16" ht="32" x14ac:dyDescent="0.2">
      <c r="A189" s="59" t="s">
        <v>106</v>
      </c>
      <c r="B189" s="59" t="s">
        <v>188</v>
      </c>
      <c r="C189" s="57"/>
      <c r="D189" s="73">
        <v>2</v>
      </c>
      <c r="E189" s="73"/>
      <c r="F189" s="4" t="s">
        <v>39</v>
      </c>
      <c r="O189" s="5" t="s">
        <v>189</v>
      </c>
      <c r="P189" s="5" t="s">
        <v>190</v>
      </c>
    </row>
    <row r="190" spans="1:16" ht="17" x14ac:dyDescent="0.2">
      <c r="A190" s="59" t="s">
        <v>191</v>
      </c>
      <c r="B190" s="59" t="s">
        <v>192</v>
      </c>
      <c r="C190" s="57"/>
      <c r="D190" s="73">
        <v>2</v>
      </c>
      <c r="E190" s="73"/>
      <c r="F190" s="4" t="s">
        <v>39</v>
      </c>
      <c r="P190" s="5"/>
    </row>
    <row r="191" spans="1:16" ht="17" x14ac:dyDescent="0.2">
      <c r="A191" s="59" t="s">
        <v>193</v>
      </c>
      <c r="B191" s="59" t="s">
        <v>194</v>
      </c>
      <c r="C191" s="57"/>
      <c r="D191" s="73">
        <v>2</v>
      </c>
      <c r="E191" s="73"/>
      <c r="F191" s="4" t="s">
        <v>39</v>
      </c>
      <c r="P191" s="5"/>
    </row>
    <row r="192" spans="1:16" ht="17" x14ac:dyDescent="0.2">
      <c r="A192" s="59" t="s">
        <v>195</v>
      </c>
      <c r="B192" s="59" t="s">
        <v>196</v>
      </c>
      <c r="C192" s="57"/>
      <c r="D192" s="73">
        <v>2</v>
      </c>
      <c r="E192" s="73"/>
      <c r="F192" s="4" t="s">
        <v>39</v>
      </c>
      <c r="O192" s="5" t="s">
        <v>197</v>
      </c>
      <c r="P192" s="5" t="s">
        <v>198</v>
      </c>
    </row>
    <row r="193" spans="1:16" ht="17" x14ac:dyDescent="0.2">
      <c r="A193" s="59" t="s">
        <v>199</v>
      </c>
      <c r="B193" s="59" t="s">
        <v>200</v>
      </c>
      <c r="C193" s="57"/>
      <c r="D193" s="73">
        <v>2</v>
      </c>
      <c r="E193" s="73"/>
      <c r="F193" s="4" t="s">
        <v>39</v>
      </c>
      <c r="O193" s="5" t="s">
        <v>201</v>
      </c>
      <c r="P193" s="5" t="s">
        <v>202</v>
      </c>
    </row>
    <row r="194" spans="1:16" ht="17" x14ac:dyDescent="0.2">
      <c r="A194" s="59" t="s">
        <v>203</v>
      </c>
      <c r="B194" s="59" t="s">
        <v>204</v>
      </c>
      <c r="C194" s="57"/>
      <c r="D194" s="73">
        <v>2</v>
      </c>
      <c r="E194" s="73"/>
      <c r="F194" s="4" t="s">
        <v>39</v>
      </c>
      <c r="P194" s="5"/>
    </row>
    <row r="195" spans="1:16" ht="34" x14ac:dyDescent="0.2">
      <c r="A195" s="61" t="s">
        <v>205</v>
      </c>
      <c r="B195" s="61" t="s">
        <v>206</v>
      </c>
      <c r="C195" s="57"/>
      <c r="D195" s="73">
        <v>2</v>
      </c>
      <c r="E195" s="73"/>
      <c r="F195" s="4" t="s">
        <v>39</v>
      </c>
      <c r="P195" s="5"/>
    </row>
    <row r="196" spans="1:16" ht="32" x14ac:dyDescent="0.2">
      <c r="A196" s="61" t="s">
        <v>207</v>
      </c>
      <c r="B196" s="61" t="s">
        <v>208</v>
      </c>
      <c r="C196" s="57"/>
      <c r="D196" s="73">
        <v>2</v>
      </c>
      <c r="E196" s="73"/>
      <c r="F196" s="4" t="s">
        <v>39</v>
      </c>
      <c r="O196" s="5" t="s">
        <v>209</v>
      </c>
      <c r="P196" s="5" t="s">
        <v>210</v>
      </c>
    </row>
    <row r="197" spans="1:16" ht="17" x14ac:dyDescent="0.2">
      <c r="A197" s="61" t="s">
        <v>211</v>
      </c>
      <c r="B197" s="61" t="s">
        <v>212</v>
      </c>
      <c r="C197" s="57"/>
      <c r="D197" s="73">
        <v>2</v>
      </c>
      <c r="E197" s="73"/>
      <c r="F197" s="4" t="s">
        <v>39</v>
      </c>
      <c r="O197" s="5" t="s">
        <v>213</v>
      </c>
      <c r="P197" s="5" t="s">
        <v>214</v>
      </c>
    </row>
    <row r="198" spans="1:16" ht="17" x14ac:dyDescent="0.2">
      <c r="A198" s="61" t="s">
        <v>215</v>
      </c>
      <c r="B198" s="61" t="s">
        <v>216</v>
      </c>
      <c r="C198" s="57"/>
      <c r="D198" s="73">
        <v>2</v>
      </c>
      <c r="E198" s="73"/>
      <c r="F198" s="4" t="s">
        <v>39</v>
      </c>
      <c r="P198" s="5"/>
    </row>
    <row r="199" spans="1:16" ht="17" x14ac:dyDescent="0.2">
      <c r="A199" s="61" t="s">
        <v>217</v>
      </c>
      <c r="B199" s="61" t="s">
        <v>218</v>
      </c>
      <c r="C199" s="57"/>
      <c r="D199" s="73">
        <v>2</v>
      </c>
      <c r="E199" s="73"/>
      <c r="F199" s="4" t="s">
        <v>39</v>
      </c>
      <c r="P199" s="5"/>
    </row>
    <row r="200" spans="1:16" ht="17" x14ac:dyDescent="0.2">
      <c r="A200" s="59" t="s">
        <v>219</v>
      </c>
      <c r="B200" s="59" t="s">
        <v>220</v>
      </c>
      <c r="C200" s="57"/>
      <c r="D200" s="73">
        <v>2</v>
      </c>
      <c r="E200" s="73"/>
      <c r="F200" s="4" t="s">
        <v>39</v>
      </c>
      <c r="O200" s="5" t="s">
        <v>221</v>
      </c>
      <c r="P200" s="5" t="s">
        <v>222</v>
      </c>
    </row>
    <row r="201" spans="1:16" ht="17" x14ac:dyDescent="0.2">
      <c r="A201" s="59" t="s">
        <v>223</v>
      </c>
      <c r="B201" s="59" t="s">
        <v>224</v>
      </c>
      <c r="C201" s="57"/>
      <c r="D201" s="73">
        <v>2</v>
      </c>
      <c r="E201" s="73"/>
      <c r="F201" s="4" t="s">
        <v>39</v>
      </c>
      <c r="P201" s="5"/>
    </row>
    <row r="202" spans="1:16" ht="17" x14ac:dyDescent="0.2">
      <c r="A202" s="59" t="s">
        <v>225</v>
      </c>
      <c r="B202" s="59" t="s">
        <v>226</v>
      </c>
      <c r="C202" s="57"/>
      <c r="D202" s="73">
        <v>2</v>
      </c>
      <c r="E202" s="73"/>
      <c r="F202" s="4" t="s">
        <v>39</v>
      </c>
      <c r="P202" s="5"/>
    </row>
    <row r="203" spans="1:16" ht="17" x14ac:dyDescent="0.2">
      <c r="A203" s="59" t="s">
        <v>227</v>
      </c>
      <c r="B203" s="59" t="s">
        <v>228</v>
      </c>
      <c r="C203" s="57"/>
      <c r="D203" s="73">
        <v>2</v>
      </c>
      <c r="E203" s="73"/>
      <c r="F203" s="4" t="s">
        <v>39</v>
      </c>
      <c r="P203" s="5"/>
    </row>
    <row r="204" spans="1:16" ht="17" x14ac:dyDescent="0.2">
      <c r="A204" s="59" t="s">
        <v>229</v>
      </c>
      <c r="B204" s="59" t="s">
        <v>230</v>
      </c>
      <c r="C204" s="57"/>
      <c r="D204" s="73">
        <v>2</v>
      </c>
      <c r="E204" s="73"/>
      <c r="F204" s="4" t="s">
        <v>39</v>
      </c>
      <c r="P204" s="5"/>
    </row>
    <row r="205" spans="1:16" ht="17" x14ac:dyDescent="0.2">
      <c r="A205" s="59" t="s">
        <v>231</v>
      </c>
      <c r="B205" s="59" t="s">
        <v>232</v>
      </c>
      <c r="C205" s="57"/>
      <c r="D205" s="73">
        <v>2</v>
      </c>
      <c r="E205" s="73"/>
      <c r="F205" s="4" t="s">
        <v>39</v>
      </c>
      <c r="P205" s="5"/>
    </row>
    <row r="206" spans="1:16" ht="17" x14ac:dyDescent="0.2">
      <c r="A206" s="59" t="s">
        <v>233</v>
      </c>
      <c r="B206" s="59" t="s">
        <v>234</v>
      </c>
      <c r="C206" s="57"/>
      <c r="D206" s="73">
        <v>2</v>
      </c>
      <c r="E206" s="73"/>
      <c r="F206" s="4" t="s">
        <v>39</v>
      </c>
      <c r="P206" s="5"/>
    </row>
    <row r="207" spans="1:16" ht="17" x14ac:dyDescent="0.2">
      <c r="A207" s="58" t="s">
        <v>235</v>
      </c>
      <c r="B207" s="58" t="s">
        <v>236</v>
      </c>
      <c r="C207" s="70">
        <v>0.5</v>
      </c>
      <c r="D207" s="71">
        <v>2</v>
      </c>
      <c r="E207" s="97"/>
      <c r="F207" s="97" t="s">
        <v>39</v>
      </c>
      <c r="G207" s="97" t="e">
        <f>SUM(#REF!)</f>
        <v>#REF!</v>
      </c>
      <c r="H207" s="17">
        <v>0.5</v>
      </c>
      <c r="I207" s="17">
        <v>0.5</v>
      </c>
      <c r="J207" s="17">
        <v>0.1</v>
      </c>
      <c r="K207" s="17">
        <v>0.2</v>
      </c>
      <c r="L207" s="17">
        <v>0.3</v>
      </c>
      <c r="M207" s="17">
        <v>0.3</v>
      </c>
      <c r="N207" s="17">
        <v>0.1</v>
      </c>
      <c r="O207" s="7"/>
      <c r="P207" s="10"/>
    </row>
    <row r="208" spans="1:16" ht="17" x14ac:dyDescent="0.2">
      <c r="A208" s="59" t="s">
        <v>237</v>
      </c>
      <c r="B208" s="59" t="s">
        <v>238</v>
      </c>
      <c r="C208" s="57"/>
      <c r="D208" s="73">
        <v>2</v>
      </c>
      <c r="E208" s="73"/>
      <c r="F208" s="4" t="s">
        <v>39</v>
      </c>
      <c r="P208" s="5"/>
    </row>
    <row r="209" spans="1:16" ht="17" x14ac:dyDescent="0.2">
      <c r="A209" s="59" t="s">
        <v>239</v>
      </c>
      <c r="B209" s="59" t="s">
        <v>240</v>
      </c>
      <c r="C209" s="57"/>
      <c r="D209" s="73">
        <v>2</v>
      </c>
      <c r="E209" s="73"/>
      <c r="F209" s="4" t="s">
        <v>39</v>
      </c>
      <c r="P209" s="5"/>
    </row>
    <row r="210" spans="1:16" ht="17" x14ac:dyDescent="0.2">
      <c r="A210" s="59" t="s">
        <v>241</v>
      </c>
      <c r="B210" s="59" t="s">
        <v>241</v>
      </c>
      <c r="C210" s="57"/>
      <c r="D210" s="73">
        <v>2</v>
      </c>
      <c r="E210" s="73"/>
      <c r="F210" s="4" t="s">
        <v>39</v>
      </c>
      <c r="P210" s="5"/>
    </row>
    <row r="211" spans="1:16" ht="17" x14ac:dyDescent="0.2">
      <c r="A211" s="61" t="s">
        <v>242</v>
      </c>
      <c r="B211" s="65" t="s">
        <v>243</v>
      </c>
      <c r="C211" s="57"/>
      <c r="D211" s="73">
        <v>2</v>
      </c>
      <c r="E211" s="73"/>
      <c r="F211" s="4" t="s">
        <v>39</v>
      </c>
      <c r="O211" s="5" t="s">
        <v>244</v>
      </c>
      <c r="P211" s="5" t="s">
        <v>245</v>
      </c>
    </row>
    <row r="212" spans="1:16" ht="17" x14ac:dyDescent="0.2">
      <c r="A212" s="61" t="s">
        <v>246</v>
      </c>
      <c r="B212" s="65" t="s">
        <v>247</v>
      </c>
      <c r="C212" s="57"/>
      <c r="D212" s="73">
        <v>2</v>
      </c>
      <c r="E212" s="73"/>
      <c r="F212" s="4" t="s">
        <v>39</v>
      </c>
      <c r="P212" s="5"/>
    </row>
    <row r="213" spans="1:16" ht="17" x14ac:dyDescent="0.2">
      <c r="A213" s="61" t="s">
        <v>106</v>
      </c>
      <c r="B213" s="65" t="s">
        <v>107</v>
      </c>
      <c r="C213" s="57"/>
      <c r="D213" s="73">
        <v>2</v>
      </c>
      <c r="E213" s="73"/>
      <c r="F213" s="55" t="s">
        <v>39</v>
      </c>
      <c r="P213" s="5"/>
    </row>
    <row r="214" spans="1:16" ht="20" x14ac:dyDescent="0.2">
      <c r="A214" s="50" t="s">
        <v>612</v>
      </c>
      <c r="B214" s="50" t="s">
        <v>613</v>
      </c>
      <c r="C214" s="22"/>
      <c r="D214" s="23">
        <v>3</v>
      </c>
      <c r="E214" s="72"/>
      <c r="F214" s="19"/>
      <c r="G214" s="19"/>
      <c r="H214" s="20"/>
      <c r="I214" s="20"/>
      <c r="J214" s="20"/>
      <c r="K214" s="20"/>
      <c r="L214" s="20"/>
      <c r="M214" s="20"/>
      <c r="N214" s="20"/>
      <c r="O214" s="21"/>
      <c r="P214" s="21"/>
    </row>
    <row r="215" spans="1:16" ht="20" x14ac:dyDescent="0.2">
      <c r="A215" s="49" t="s">
        <v>248</v>
      </c>
      <c r="B215" s="1" t="s">
        <v>249</v>
      </c>
      <c r="C215" s="1"/>
      <c r="D215" s="2">
        <v>3</v>
      </c>
      <c r="E215" s="2"/>
      <c r="F215" s="9"/>
      <c r="G215" s="9"/>
      <c r="H215" s="16"/>
      <c r="I215" s="16"/>
      <c r="J215" s="16"/>
      <c r="K215" s="16"/>
      <c r="L215" s="16"/>
      <c r="M215" s="16"/>
      <c r="N215" s="16"/>
      <c r="O215" s="6"/>
      <c r="P215" s="6"/>
    </row>
    <row r="216" spans="1:16" ht="17" x14ac:dyDescent="0.2">
      <c r="A216" s="58" t="s">
        <v>250</v>
      </c>
      <c r="B216" s="58" t="s">
        <v>250</v>
      </c>
      <c r="C216" s="70">
        <v>0.5</v>
      </c>
      <c r="D216" s="71">
        <v>3</v>
      </c>
      <c r="E216" s="71"/>
      <c r="F216" s="97" t="s">
        <v>34</v>
      </c>
      <c r="G216" s="97">
        <v>0</v>
      </c>
      <c r="H216" s="17">
        <v>0.5</v>
      </c>
      <c r="I216" s="17">
        <v>0.5</v>
      </c>
      <c r="J216" s="17">
        <v>0.1</v>
      </c>
      <c r="K216" s="17">
        <v>0.2</v>
      </c>
      <c r="L216" s="17">
        <v>0.3</v>
      </c>
      <c r="M216" s="17">
        <v>0.3</v>
      </c>
      <c r="N216" s="17">
        <v>0.1</v>
      </c>
      <c r="O216" s="7"/>
      <c r="P216" s="10"/>
    </row>
    <row r="217" spans="1:16" ht="17" x14ac:dyDescent="0.2">
      <c r="A217" s="59" t="s">
        <v>251</v>
      </c>
      <c r="B217" s="59" t="s">
        <v>251</v>
      </c>
      <c r="C217" s="57"/>
      <c r="D217" s="73">
        <v>3</v>
      </c>
      <c r="E217" s="73"/>
      <c r="F217" s="4" t="s">
        <v>34</v>
      </c>
      <c r="P217" s="5"/>
    </row>
    <row r="218" spans="1:16" ht="17" x14ac:dyDescent="0.2">
      <c r="A218" s="59" t="s">
        <v>252</v>
      </c>
      <c r="B218" s="59" t="s">
        <v>253</v>
      </c>
      <c r="C218" s="57"/>
      <c r="D218" s="73">
        <v>3</v>
      </c>
      <c r="E218" s="73"/>
      <c r="F218" s="4" t="s">
        <v>34</v>
      </c>
      <c r="P218" s="5"/>
    </row>
    <row r="219" spans="1:16" ht="17" x14ac:dyDescent="0.2">
      <c r="A219" s="59" t="s">
        <v>254</v>
      </c>
      <c r="B219" s="59" t="s">
        <v>255</v>
      </c>
      <c r="C219" s="57"/>
      <c r="D219" s="73">
        <v>3</v>
      </c>
      <c r="E219" s="73"/>
      <c r="F219" s="4" t="s">
        <v>34</v>
      </c>
      <c r="P219" s="5"/>
    </row>
    <row r="220" spans="1:16" ht="34" x14ac:dyDescent="0.2">
      <c r="A220" s="59" t="s">
        <v>256</v>
      </c>
      <c r="B220" s="59" t="s">
        <v>257</v>
      </c>
      <c r="C220" s="57"/>
      <c r="D220" s="73">
        <v>3</v>
      </c>
      <c r="E220" s="73"/>
      <c r="F220" s="4" t="s">
        <v>34</v>
      </c>
      <c r="P220" s="5"/>
    </row>
    <row r="221" spans="1:16" ht="34" x14ac:dyDescent="0.2">
      <c r="A221" s="59" t="s">
        <v>258</v>
      </c>
      <c r="B221" s="59" t="s">
        <v>259</v>
      </c>
      <c r="C221" s="57"/>
      <c r="D221" s="73">
        <v>3</v>
      </c>
      <c r="E221" s="73"/>
      <c r="F221" s="4" t="s">
        <v>34</v>
      </c>
      <c r="P221" s="5"/>
    </row>
    <row r="222" spans="1:16" ht="32" x14ac:dyDescent="0.2">
      <c r="A222" s="90" t="s">
        <v>260</v>
      </c>
      <c r="B222" s="58" t="s">
        <v>261</v>
      </c>
      <c r="C222" s="70"/>
      <c r="D222" s="101" t="s">
        <v>550</v>
      </c>
      <c r="E222" s="71"/>
      <c r="F222" s="97"/>
      <c r="G222" s="97">
        <f>SUM(G224)</f>
        <v>0</v>
      </c>
      <c r="H222" s="17"/>
      <c r="I222" s="17"/>
      <c r="J222" s="17"/>
      <c r="K222" s="17"/>
      <c r="L222" s="17"/>
      <c r="M222" s="17"/>
      <c r="N222" s="17"/>
      <c r="O222" s="7" t="s">
        <v>262</v>
      </c>
      <c r="P222" s="10" t="s">
        <v>263</v>
      </c>
    </row>
    <row r="223" spans="1:16" ht="17" x14ac:dyDescent="0.2">
      <c r="A223" s="90" t="s">
        <v>264</v>
      </c>
      <c r="B223" s="58" t="s">
        <v>265</v>
      </c>
      <c r="C223" s="70">
        <v>0.5</v>
      </c>
      <c r="D223" s="71">
        <v>3</v>
      </c>
      <c r="E223" s="71"/>
      <c r="F223" s="97" t="s">
        <v>39</v>
      </c>
      <c r="G223" s="97">
        <v>0</v>
      </c>
      <c r="H223" s="17">
        <v>0.5</v>
      </c>
      <c r="I223" s="17">
        <v>0.5</v>
      </c>
      <c r="J223" s="17">
        <v>0.1</v>
      </c>
      <c r="K223" s="17">
        <v>0.2</v>
      </c>
      <c r="L223" s="17">
        <v>0.3</v>
      </c>
      <c r="M223" s="17">
        <v>0.3</v>
      </c>
      <c r="N223" s="17">
        <v>0.1</v>
      </c>
      <c r="O223" s="7"/>
      <c r="P223" s="10"/>
    </row>
    <row r="224" spans="1:16" ht="32" x14ac:dyDescent="0.2">
      <c r="A224" s="88" t="s">
        <v>266</v>
      </c>
      <c r="B224" s="59" t="s">
        <v>267</v>
      </c>
      <c r="C224" s="57"/>
      <c r="D224" s="73">
        <v>3</v>
      </c>
      <c r="E224" s="73"/>
      <c r="F224" s="4" t="s">
        <v>39</v>
      </c>
      <c r="O224" s="66" t="s">
        <v>268</v>
      </c>
      <c r="P224" s="5" t="s">
        <v>269</v>
      </c>
    </row>
    <row r="225" spans="1:16" ht="34" x14ac:dyDescent="0.2">
      <c r="A225" s="89" t="s">
        <v>505</v>
      </c>
      <c r="B225" s="94" t="s">
        <v>508</v>
      </c>
      <c r="C225" s="57"/>
      <c r="D225" s="73">
        <v>3</v>
      </c>
      <c r="E225" s="73"/>
      <c r="F225" s="4" t="s">
        <v>39</v>
      </c>
      <c r="O225" s="66" t="s">
        <v>270</v>
      </c>
      <c r="P225" s="5" t="s">
        <v>271</v>
      </c>
    </row>
    <row r="226" spans="1:16" ht="34" x14ac:dyDescent="0.2">
      <c r="A226" s="89" t="s">
        <v>506</v>
      </c>
      <c r="B226" s="91" t="s">
        <v>509</v>
      </c>
      <c r="C226" s="57"/>
      <c r="D226" s="73">
        <v>3</v>
      </c>
      <c r="E226" s="73"/>
      <c r="F226" s="4" t="s">
        <v>39</v>
      </c>
      <c r="O226" s="66"/>
      <c r="P226" s="5"/>
    </row>
    <row r="227" spans="1:16" ht="51" x14ac:dyDescent="0.2">
      <c r="A227" s="89" t="s">
        <v>507</v>
      </c>
      <c r="B227" s="89" t="s">
        <v>510</v>
      </c>
      <c r="C227" s="57"/>
      <c r="D227" s="73">
        <v>3</v>
      </c>
      <c r="E227" s="73"/>
      <c r="F227" s="4" t="s">
        <v>39</v>
      </c>
      <c r="O227" s="66"/>
      <c r="P227" s="5"/>
    </row>
    <row r="228" spans="1:16" ht="17" x14ac:dyDescent="0.2">
      <c r="A228" s="91" t="s">
        <v>272</v>
      </c>
      <c r="B228" s="60" t="s">
        <v>273</v>
      </c>
      <c r="C228" s="57"/>
      <c r="D228" s="73">
        <v>3</v>
      </c>
      <c r="E228" s="73"/>
      <c r="F228" s="53" t="s">
        <v>39</v>
      </c>
      <c r="O228" s="66" t="s">
        <v>274</v>
      </c>
      <c r="P228" s="5"/>
    </row>
    <row r="229" spans="1:16" ht="34" x14ac:dyDescent="0.2">
      <c r="A229" s="88" t="s">
        <v>504</v>
      </c>
      <c r="B229" s="88" t="s">
        <v>503</v>
      </c>
      <c r="C229" s="57"/>
      <c r="D229" s="73">
        <v>3</v>
      </c>
      <c r="E229" s="73"/>
      <c r="F229" s="4" t="s">
        <v>39</v>
      </c>
      <c r="O229" s="5" t="s">
        <v>275</v>
      </c>
      <c r="P229" s="5" t="s">
        <v>276</v>
      </c>
    </row>
    <row r="230" spans="1:16" ht="17" x14ac:dyDescent="0.2">
      <c r="A230" s="89" t="s">
        <v>277</v>
      </c>
      <c r="B230" s="61" t="s">
        <v>278</v>
      </c>
      <c r="C230" s="57"/>
      <c r="D230" s="73">
        <v>3</v>
      </c>
      <c r="E230" s="73"/>
      <c r="F230" s="53" t="s">
        <v>39</v>
      </c>
      <c r="P230" s="5"/>
    </row>
    <row r="231" spans="1:16" ht="17" x14ac:dyDescent="0.2">
      <c r="A231" s="88" t="s">
        <v>279</v>
      </c>
      <c r="B231" s="59" t="s">
        <v>280</v>
      </c>
      <c r="C231" s="57"/>
      <c r="D231" s="73">
        <v>3</v>
      </c>
      <c r="E231" s="73"/>
      <c r="F231" s="4" t="s">
        <v>39</v>
      </c>
      <c r="P231" s="5"/>
    </row>
    <row r="232" spans="1:16" ht="17" x14ac:dyDescent="0.2">
      <c r="A232" s="89" t="s">
        <v>281</v>
      </c>
      <c r="B232" s="61" t="s">
        <v>282</v>
      </c>
      <c r="C232" s="57"/>
      <c r="D232" s="73">
        <v>3</v>
      </c>
      <c r="E232" s="73"/>
      <c r="F232" s="4" t="s">
        <v>39</v>
      </c>
      <c r="O232" s="5" t="s">
        <v>283</v>
      </c>
      <c r="P232" s="5" t="s">
        <v>284</v>
      </c>
    </row>
    <row r="233" spans="1:16" ht="17" x14ac:dyDescent="0.2">
      <c r="A233" s="89" t="s">
        <v>285</v>
      </c>
      <c r="B233" s="61" t="s">
        <v>286</v>
      </c>
      <c r="C233" s="57"/>
      <c r="D233" s="73">
        <v>3</v>
      </c>
      <c r="E233" s="73"/>
      <c r="F233" s="4" t="s">
        <v>39</v>
      </c>
      <c r="P233" s="5"/>
    </row>
    <row r="234" spans="1:16" ht="17" x14ac:dyDescent="0.2">
      <c r="A234" s="89" t="s">
        <v>287</v>
      </c>
      <c r="B234" s="89" t="s">
        <v>288</v>
      </c>
      <c r="C234" s="57"/>
      <c r="D234" s="73">
        <v>3</v>
      </c>
      <c r="E234" s="73"/>
      <c r="F234" s="4" t="s">
        <v>39</v>
      </c>
      <c r="P234" s="5"/>
    </row>
    <row r="235" spans="1:16" ht="48" x14ac:dyDescent="0.2">
      <c r="A235" s="88" t="s">
        <v>289</v>
      </c>
      <c r="B235" s="59" t="s">
        <v>290</v>
      </c>
      <c r="C235" s="57"/>
      <c r="D235" s="73">
        <v>3</v>
      </c>
      <c r="E235" s="73"/>
      <c r="F235" s="4" t="s">
        <v>39</v>
      </c>
      <c r="O235" s="54" t="s">
        <v>291</v>
      </c>
      <c r="P235" s="5"/>
    </row>
    <row r="236" spans="1:16" ht="34" x14ac:dyDescent="0.2">
      <c r="A236" s="88" t="s">
        <v>292</v>
      </c>
      <c r="B236" s="59" t="s">
        <v>292</v>
      </c>
      <c r="C236" s="57"/>
      <c r="D236" s="73">
        <v>3</v>
      </c>
      <c r="E236" s="73"/>
      <c r="F236" s="4" t="s">
        <v>39</v>
      </c>
      <c r="P236" s="5"/>
    </row>
    <row r="237" spans="1:16" ht="17" x14ac:dyDescent="0.2">
      <c r="A237" s="88" t="s">
        <v>293</v>
      </c>
      <c r="B237" s="62" t="s">
        <v>293</v>
      </c>
      <c r="C237" s="57"/>
      <c r="D237" s="73">
        <v>3</v>
      </c>
      <c r="E237" s="73"/>
      <c r="F237" s="4" t="s">
        <v>39</v>
      </c>
      <c r="P237" s="5"/>
    </row>
    <row r="238" spans="1:16" ht="17" x14ac:dyDescent="0.2">
      <c r="A238" s="88" t="s">
        <v>294</v>
      </c>
      <c r="B238" s="62" t="s">
        <v>294</v>
      </c>
      <c r="C238" s="57"/>
      <c r="D238" s="73">
        <v>3</v>
      </c>
      <c r="E238" s="73"/>
      <c r="F238" s="4" t="s">
        <v>39</v>
      </c>
      <c r="P238" s="5"/>
    </row>
    <row r="239" spans="1:16" ht="17" x14ac:dyDescent="0.2">
      <c r="A239" s="88" t="s">
        <v>295</v>
      </c>
      <c r="B239" s="62" t="s">
        <v>295</v>
      </c>
      <c r="C239" s="57"/>
      <c r="D239" s="73">
        <v>3</v>
      </c>
      <c r="E239" s="73"/>
      <c r="F239" s="4" t="s">
        <v>39</v>
      </c>
      <c r="P239" s="5"/>
    </row>
    <row r="240" spans="1:16" ht="17" x14ac:dyDescent="0.2">
      <c r="A240" s="88" t="s">
        <v>296</v>
      </c>
      <c r="B240" s="59" t="s">
        <v>297</v>
      </c>
      <c r="C240" s="57"/>
      <c r="D240" s="73">
        <v>3</v>
      </c>
      <c r="E240" s="73"/>
      <c r="F240" s="4" t="s">
        <v>39</v>
      </c>
      <c r="P240" s="5"/>
    </row>
    <row r="241" spans="1:16" ht="34" x14ac:dyDescent="0.2">
      <c r="A241" s="88" t="s">
        <v>298</v>
      </c>
      <c r="B241" s="59" t="s">
        <v>299</v>
      </c>
      <c r="C241" s="57"/>
      <c r="D241" s="73">
        <v>3</v>
      </c>
      <c r="E241" s="73"/>
      <c r="F241" s="4" t="s">
        <v>39</v>
      </c>
      <c r="P241" s="5"/>
    </row>
    <row r="242" spans="1:16" ht="17" x14ac:dyDescent="0.2">
      <c r="A242" s="88" t="s">
        <v>300</v>
      </c>
      <c r="B242" s="59" t="s">
        <v>301</v>
      </c>
      <c r="C242" s="57"/>
      <c r="D242" s="73">
        <v>3</v>
      </c>
      <c r="E242" s="73"/>
      <c r="F242" s="4" t="s">
        <v>39</v>
      </c>
      <c r="P242" s="5"/>
    </row>
    <row r="243" spans="1:16" ht="34" x14ac:dyDescent="0.2">
      <c r="A243" s="88" t="s">
        <v>511</v>
      </c>
      <c r="B243" s="88" t="s">
        <v>539</v>
      </c>
      <c r="C243" s="57"/>
      <c r="D243" s="73">
        <v>3</v>
      </c>
      <c r="E243" s="73"/>
      <c r="P243" s="5"/>
    </row>
    <row r="244" spans="1:16" ht="17" x14ac:dyDescent="0.2">
      <c r="A244" s="88" t="s">
        <v>302</v>
      </c>
      <c r="B244" s="59" t="s">
        <v>302</v>
      </c>
      <c r="C244" s="57"/>
      <c r="D244" s="73">
        <v>3</v>
      </c>
      <c r="E244" s="73"/>
      <c r="F244" s="4" t="s">
        <v>39</v>
      </c>
      <c r="P244" s="5"/>
    </row>
    <row r="245" spans="1:16" ht="34" x14ac:dyDescent="0.2">
      <c r="A245" s="88" t="s">
        <v>303</v>
      </c>
      <c r="B245" s="59" t="s">
        <v>304</v>
      </c>
      <c r="C245" s="57"/>
      <c r="D245" s="73">
        <v>3</v>
      </c>
      <c r="E245" s="73"/>
      <c r="F245" s="4" t="s">
        <v>39</v>
      </c>
      <c r="P245" s="5"/>
    </row>
    <row r="246" spans="1:16" ht="34" x14ac:dyDescent="0.2">
      <c r="A246" s="88" t="s">
        <v>305</v>
      </c>
      <c r="B246" s="59" t="s">
        <v>306</v>
      </c>
      <c r="C246" s="57"/>
      <c r="D246" s="73">
        <v>3</v>
      </c>
      <c r="E246" s="73"/>
      <c r="F246" s="4" t="s">
        <v>39</v>
      </c>
      <c r="P246" s="5"/>
    </row>
    <row r="247" spans="1:16" ht="17" x14ac:dyDescent="0.2">
      <c r="A247" s="88" t="s">
        <v>307</v>
      </c>
      <c r="B247" s="59" t="s">
        <v>308</v>
      </c>
      <c r="C247" s="57"/>
      <c r="D247" s="73">
        <v>3</v>
      </c>
      <c r="E247" s="73"/>
      <c r="F247" s="4" t="s">
        <v>39</v>
      </c>
      <c r="P247" s="5"/>
    </row>
    <row r="248" spans="1:16" ht="17" x14ac:dyDescent="0.2">
      <c r="A248" s="88" t="s">
        <v>309</v>
      </c>
      <c r="B248" s="59" t="s">
        <v>310</v>
      </c>
      <c r="C248" s="57"/>
      <c r="D248" s="73">
        <v>3</v>
      </c>
      <c r="E248" s="73"/>
      <c r="F248" s="4" t="s">
        <v>39</v>
      </c>
      <c r="P248" s="5"/>
    </row>
    <row r="249" spans="1:16" ht="17" x14ac:dyDescent="0.2">
      <c r="A249" s="88" t="s">
        <v>512</v>
      </c>
      <c r="B249" s="88" t="s">
        <v>513</v>
      </c>
      <c r="C249" s="57"/>
      <c r="D249" s="73">
        <v>3</v>
      </c>
      <c r="E249" s="73"/>
      <c r="F249" s="4" t="s">
        <v>39</v>
      </c>
      <c r="P249" s="5"/>
    </row>
    <row r="250" spans="1:16" ht="34" x14ac:dyDescent="0.2">
      <c r="A250" s="62" t="s">
        <v>311</v>
      </c>
      <c r="B250" s="62" t="s">
        <v>312</v>
      </c>
      <c r="C250" s="57"/>
      <c r="D250" s="73">
        <v>3</v>
      </c>
      <c r="E250" s="73"/>
      <c r="F250" s="4" t="s">
        <v>39</v>
      </c>
      <c r="P250" s="5"/>
    </row>
    <row r="251" spans="1:16" ht="34" x14ac:dyDescent="0.2">
      <c r="A251" s="95" t="s">
        <v>313</v>
      </c>
      <c r="B251" s="62" t="s">
        <v>314</v>
      </c>
      <c r="C251" s="57"/>
      <c r="D251" s="73">
        <v>3</v>
      </c>
      <c r="E251" s="73"/>
      <c r="F251" s="4" t="s">
        <v>39</v>
      </c>
      <c r="P251" s="5"/>
    </row>
    <row r="252" spans="1:16" ht="17" x14ac:dyDescent="0.2">
      <c r="A252" s="95" t="s">
        <v>315</v>
      </c>
      <c r="B252" s="62" t="s">
        <v>316</v>
      </c>
      <c r="C252" s="57"/>
      <c r="D252" s="73">
        <v>3</v>
      </c>
      <c r="E252" s="73"/>
      <c r="F252" s="4" t="s">
        <v>39</v>
      </c>
      <c r="P252" s="5"/>
    </row>
    <row r="253" spans="1:16" ht="17" x14ac:dyDescent="0.2">
      <c r="A253" s="88" t="s">
        <v>317</v>
      </c>
      <c r="B253" s="59" t="s">
        <v>318</v>
      </c>
      <c r="C253" s="57"/>
      <c r="D253" s="73">
        <v>3</v>
      </c>
      <c r="E253" s="73"/>
      <c r="F253" s="4" t="s">
        <v>39</v>
      </c>
      <c r="P253" s="5"/>
    </row>
    <row r="254" spans="1:16" ht="34" x14ac:dyDescent="0.2">
      <c r="A254" s="95" t="s">
        <v>319</v>
      </c>
      <c r="B254" s="62" t="s">
        <v>320</v>
      </c>
      <c r="C254" s="57"/>
      <c r="D254" s="73">
        <v>3</v>
      </c>
      <c r="E254" s="73"/>
      <c r="F254" s="4" t="s">
        <v>39</v>
      </c>
      <c r="P254" s="5"/>
    </row>
    <row r="255" spans="1:16" ht="34" x14ac:dyDescent="0.2">
      <c r="A255" s="95" t="s">
        <v>321</v>
      </c>
      <c r="B255" s="62" t="s">
        <v>322</v>
      </c>
      <c r="C255" s="57"/>
      <c r="D255" s="73">
        <v>3</v>
      </c>
      <c r="E255" s="73"/>
      <c r="F255" s="4" t="s">
        <v>39</v>
      </c>
      <c r="P255" s="5"/>
    </row>
    <row r="256" spans="1:16" ht="34" x14ac:dyDescent="0.2">
      <c r="A256" s="95" t="s">
        <v>323</v>
      </c>
      <c r="B256" s="62" t="s">
        <v>324</v>
      </c>
      <c r="C256" s="57"/>
      <c r="D256" s="73">
        <v>3</v>
      </c>
      <c r="E256" s="73"/>
      <c r="F256" s="4" t="s">
        <v>39</v>
      </c>
      <c r="P256" s="5"/>
    </row>
    <row r="257" spans="1:16" ht="34" x14ac:dyDescent="0.2">
      <c r="A257" s="95" t="s">
        <v>325</v>
      </c>
      <c r="B257" s="62" t="s">
        <v>326</v>
      </c>
      <c r="C257" s="57"/>
      <c r="D257" s="73">
        <v>3</v>
      </c>
      <c r="E257" s="73"/>
      <c r="F257" s="4" t="s">
        <v>39</v>
      </c>
      <c r="P257" s="5"/>
    </row>
    <row r="258" spans="1:16" ht="17" x14ac:dyDescent="0.2">
      <c r="A258" s="88" t="s">
        <v>327</v>
      </c>
      <c r="B258" s="59" t="s">
        <v>328</v>
      </c>
      <c r="C258" s="57"/>
      <c r="D258" s="73">
        <v>3</v>
      </c>
      <c r="E258" s="73"/>
      <c r="F258" s="4" t="s">
        <v>39</v>
      </c>
      <c r="P258" s="5"/>
    </row>
    <row r="259" spans="1:16" ht="17" x14ac:dyDescent="0.2">
      <c r="A259" s="88" t="s">
        <v>329</v>
      </c>
      <c r="B259" s="59" t="s">
        <v>330</v>
      </c>
      <c r="C259" s="57"/>
      <c r="D259" s="73">
        <v>3</v>
      </c>
      <c r="E259" s="73"/>
      <c r="F259" s="4" t="s">
        <v>39</v>
      </c>
      <c r="P259" s="5"/>
    </row>
    <row r="260" spans="1:16" ht="17" x14ac:dyDescent="0.2">
      <c r="A260" s="90" t="s">
        <v>331</v>
      </c>
      <c r="B260" s="58" t="s">
        <v>332</v>
      </c>
      <c r="C260" s="70"/>
      <c r="D260" s="71">
        <v>3</v>
      </c>
      <c r="E260" s="71"/>
      <c r="F260" s="97" t="s">
        <v>39</v>
      </c>
      <c r="G260" s="97">
        <f>SUM(G262)</f>
        <v>0</v>
      </c>
      <c r="H260" s="17"/>
      <c r="I260" s="17"/>
      <c r="J260" s="17"/>
      <c r="K260" s="17"/>
      <c r="L260" s="17"/>
      <c r="M260" s="17"/>
      <c r="N260" s="17"/>
      <c r="O260" s="7"/>
      <c r="P260" s="7"/>
    </row>
    <row r="261" spans="1:16" ht="17" x14ac:dyDescent="0.2">
      <c r="A261" s="88" t="s">
        <v>333</v>
      </c>
      <c r="B261" s="59" t="s">
        <v>333</v>
      </c>
      <c r="C261" s="57"/>
      <c r="D261" s="73">
        <v>3</v>
      </c>
      <c r="E261" s="73"/>
      <c r="F261" s="4" t="s">
        <v>39</v>
      </c>
      <c r="P261" s="5"/>
    </row>
    <row r="262" spans="1:16" ht="17" x14ac:dyDescent="0.2">
      <c r="A262" s="88" t="s">
        <v>241</v>
      </c>
      <c r="B262" s="59" t="s">
        <v>241</v>
      </c>
      <c r="C262" s="57"/>
      <c r="D262" s="73">
        <v>3</v>
      </c>
      <c r="E262" s="73"/>
      <c r="F262" s="4" t="s">
        <v>39</v>
      </c>
      <c r="P262" s="5"/>
    </row>
    <row r="263" spans="1:16" ht="17" x14ac:dyDescent="0.2">
      <c r="A263" s="90" t="s">
        <v>334</v>
      </c>
      <c r="B263" s="58" t="s">
        <v>335</v>
      </c>
      <c r="C263" s="70">
        <v>0.5</v>
      </c>
      <c r="D263" s="71">
        <v>3</v>
      </c>
      <c r="E263" s="71"/>
      <c r="F263" s="97" t="s">
        <v>39</v>
      </c>
      <c r="G263" s="97">
        <v>0</v>
      </c>
      <c r="H263" s="17">
        <v>0.5</v>
      </c>
      <c r="I263" s="17">
        <v>0.5</v>
      </c>
      <c r="J263" s="17">
        <v>0.1</v>
      </c>
      <c r="K263" s="17">
        <v>0.2</v>
      </c>
      <c r="L263" s="17">
        <v>0.3</v>
      </c>
      <c r="M263" s="17">
        <v>0.3</v>
      </c>
      <c r="N263" s="17">
        <v>0.1</v>
      </c>
      <c r="O263" s="7"/>
      <c r="P263" s="7"/>
    </row>
    <row r="264" spans="1:16" ht="34" x14ac:dyDescent="0.2">
      <c r="A264" s="88" t="s">
        <v>336</v>
      </c>
      <c r="B264" s="59" t="s">
        <v>337</v>
      </c>
      <c r="C264" s="57"/>
      <c r="D264" s="73">
        <v>3</v>
      </c>
      <c r="E264" s="73"/>
      <c r="F264" s="4" t="s">
        <v>39</v>
      </c>
      <c r="P264" s="5"/>
    </row>
    <row r="265" spans="1:16" ht="34" x14ac:dyDescent="0.2">
      <c r="A265" s="88" t="s">
        <v>338</v>
      </c>
      <c r="B265" s="59" t="s">
        <v>339</v>
      </c>
      <c r="C265" s="57"/>
      <c r="D265" s="73">
        <v>3</v>
      </c>
      <c r="E265" s="73"/>
      <c r="F265" s="4" t="s">
        <v>39</v>
      </c>
      <c r="O265" s="5" t="s">
        <v>340</v>
      </c>
      <c r="P265" s="5" t="s">
        <v>341</v>
      </c>
    </row>
    <row r="266" spans="1:16" ht="34" x14ac:dyDescent="0.2">
      <c r="A266" s="88" t="s">
        <v>342</v>
      </c>
      <c r="B266" s="59" t="s">
        <v>343</v>
      </c>
      <c r="C266" s="57"/>
      <c r="D266" s="73">
        <v>3</v>
      </c>
      <c r="E266" s="73"/>
      <c r="F266" s="4" t="s">
        <v>39</v>
      </c>
      <c r="P266" s="5"/>
    </row>
    <row r="267" spans="1:16" ht="51" x14ac:dyDescent="0.2">
      <c r="A267" s="88" t="s">
        <v>344</v>
      </c>
      <c r="B267" s="59" t="s">
        <v>345</v>
      </c>
      <c r="C267" s="57"/>
      <c r="D267" s="73">
        <v>3</v>
      </c>
      <c r="E267" s="73"/>
      <c r="F267" s="4" t="s">
        <v>39</v>
      </c>
      <c r="P267" s="5"/>
    </row>
    <row r="268" spans="1:16" ht="68" x14ac:dyDescent="0.2">
      <c r="A268" s="88" t="s">
        <v>346</v>
      </c>
      <c r="B268" s="59" t="s">
        <v>347</v>
      </c>
      <c r="C268" s="57"/>
      <c r="D268" s="73">
        <v>3</v>
      </c>
      <c r="E268" s="73"/>
      <c r="F268" s="4" t="s">
        <v>39</v>
      </c>
      <c r="P268" s="5"/>
    </row>
    <row r="269" spans="1:16" ht="34" x14ac:dyDescent="0.2">
      <c r="A269" s="88" t="s">
        <v>348</v>
      </c>
      <c r="B269" s="59" t="s">
        <v>349</v>
      </c>
      <c r="C269" s="57"/>
      <c r="D269" s="73">
        <v>3</v>
      </c>
      <c r="E269" s="73"/>
      <c r="F269" s="4" t="s">
        <v>39</v>
      </c>
      <c r="P269" s="5"/>
    </row>
    <row r="270" spans="1:16" ht="20" x14ac:dyDescent="0.2">
      <c r="A270" s="49" t="s">
        <v>350</v>
      </c>
      <c r="B270" s="1" t="s">
        <v>351</v>
      </c>
      <c r="C270" s="1"/>
      <c r="D270" s="2">
        <v>3</v>
      </c>
      <c r="E270" s="2"/>
      <c r="F270" s="9"/>
      <c r="G270" s="9"/>
      <c r="H270" s="16"/>
      <c r="I270" s="16"/>
      <c r="J270" s="16"/>
      <c r="K270" s="16"/>
      <c r="L270" s="16"/>
      <c r="M270" s="16"/>
      <c r="N270" s="16"/>
      <c r="O270" s="6"/>
      <c r="P270" s="6"/>
    </row>
    <row r="271" spans="1:16" ht="17" x14ac:dyDescent="0.2">
      <c r="A271" s="58" t="s">
        <v>352</v>
      </c>
      <c r="B271" s="58" t="s">
        <v>353</v>
      </c>
      <c r="C271" s="70">
        <v>0.5</v>
      </c>
      <c r="D271" s="71">
        <v>3</v>
      </c>
      <c r="E271" s="71"/>
      <c r="F271" s="97" t="s">
        <v>34</v>
      </c>
      <c r="G271" s="97">
        <f>SUM(G272:G274)</f>
        <v>0</v>
      </c>
      <c r="H271" s="17">
        <v>0.5</v>
      </c>
      <c r="I271" s="17">
        <v>0.5</v>
      </c>
      <c r="J271" s="17">
        <v>0.1</v>
      </c>
      <c r="K271" s="17">
        <v>0.2</v>
      </c>
      <c r="L271" s="17">
        <v>0.3</v>
      </c>
      <c r="M271" s="17">
        <v>0.3</v>
      </c>
      <c r="N271" s="17">
        <v>0.1</v>
      </c>
      <c r="O271" s="7"/>
      <c r="P271" s="7"/>
    </row>
    <row r="272" spans="1:16" ht="32" x14ac:dyDescent="0.2">
      <c r="A272" s="59" t="s">
        <v>354</v>
      </c>
      <c r="B272" s="59" t="s">
        <v>355</v>
      </c>
      <c r="C272" s="57"/>
      <c r="D272" s="73">
        <v>3</v>
      </c>
      <c r="E272" s="73"/>
      <c r="F272" s="4" t="s">
        <v>34</v>
      </c>
      <c r="O272" s="5" t="s">
        <v>603</v>
      </c>
    </row>
    <row r="273" spans="1:16" ht="32" x14ac:dyDescent="0.2">
      <c r="A273" s="59" t="s">
        <v>356</v>
      </c>
      <c r="B273" s="59" t="s">
        <v>357</v>
      </c>
      <c r="C273" s="57"/>
      <c r="D273" s="73">
        <v>3</v>
      </c>
      <c r="E273" s="73"/>
      <c r="F273" s="4" t="s">
        <v>34</v>
      </c>
      <c r="O273" s="5" t="s">
        <v>603</v>
      </c>
    </row>
    <row r="274" spans="1:16" ht="17" x14ac:dyDescent="0.2">
      <c r="A274" s="59" t="s">
        <v>358</v>
      </c>
      <c r="B274" s="59" t="s">
        <v>359</v>
      </c>
      <c r="C274" s="57"/>
      <c r="D274" s="73">
        <v>3</v>
      </c>
      <c r="E274" s="73"/>
      <c r="F274" s="4" t="s">
        <v>34</v>
      </c>
    </row>
    <row r="275" spans="1:16" ht="17" x14ac:dyDescent="0.2">
      <c r="A275" s="58" t="s">
        <v>360</v>
      </c>
      <c r="B275" s="58" t="s">
        <v>361</v>
      </c>
      <c r="C275" s="70">
        <v>0.5</v>
      </c>
      <c r="D275" s="71">
        <v>3</v>
      </c>
      <c r="E275" s="71"/>
      <c r="F275" s="97" t="s">
        <v>39</v>
      </c>
      <c r="G275" s="97">
        <f>SUM(G276:G277)</f>
        <v>0</v>
      </c>
      <c r="H275" s="17">
        <v>0.5</v>
      </c>
      <c r="I275" s="17">
        <v>0.5</v>
      </c>
      <c r="J275" s="17">
        <v>0.1</v>
      </c>
      <c r="K275" s="17">
        <v>0.2</v>
      </c>
      <c r="L275" s="17">
        <v>0.3</v>
      </c>
      <c r="M275" s="17">
        <v>0.3</v>
      </c>
      <c r="N275" s="17">
        <v>0.1</v>
      </c>
      <c r="O275" s="7"/>
      <c r="P275" s="7"/>
    </row>
    <row r="276" spans="1:16" ht="17" x14ac:dyDescent="0.2">
      <c r="A276" s="59" t="s">
        <v>362</v>
      </c>
      <c r="B276" s="59" t="s">
        <v>363</v>
      </c>
      <c r="C276" s="57"/>
      <c r="D276" s="73">
        <v>3</v>
      </c>
      <c r="E276" s="73"/>
      <c r="F276" s="4" t="s">
        <v>39</v>
      </c>
    </row>
    <row r="277" spans="1:16" ht="17" x14ac:dyDescent="0.2">
      <c r="A277" s="59" t="s">
        <v>364</v>
      </c>
      <c r="B277" s="59" t="s">
        <v>365</v>
      </c>
      <c r="C277" s="57"/>
      <c r="D277" s="73">
        <v>3</v>
      </c>
      <c r="E277" s="73"/>
      <c r="F277" s="4" t="s">
        <v>39</v>
      </c>
    </row>
    <row r="278" spans="1:16" ht="17" x14ac:dyDescent="0.2">
      <c r="A278" s="58" t="s">
        <v>360</v>
      </c>
      <c r="B278" s="58" t="s">
        <v>361</v>
      </c>
      <c r="C278" s="70">
        <v>0.5</v>
      </c>
      <c r="D278" s="71">
        <v>3</v>
      </c>
      <c r="E278" s="71"/>
      <c r="F278" s="97" t="s">
        <v>34</v>
      </c>
      <c r="G278" s="97">
        <f>SUM(G279:G280)</f>
        <v>0</v>
      </c>
      <c r="H278" s="17">
        <v>0.5</v>
      </c>
      <c r="I278" s="17">
        <v>0.5</v>
      </c>
      <c r="J278" s="17">
        <v>0.1</v>
      </c>
      <c r="K278" s="17">
        <v>0.2</v>
      </c>
      <c r="L278" s="17">
        <v>0.3</v>
      </c>
      <c r="M278" s="17">
        <v>0.3</v>
      </c>
      <c r="N278" s="17">
        <v>0.1</v>
      </c>
      <c r="O278" s="7"/>
      <c r="P278" s="7"/>
    </row>
    <row r="279" spans="1:16" ht="17" x14ac:dyDescent="0.2">
      <c r="A279" s="59" t="s">
        <v>362</v>
      </c>
      <c r="B279" s="59" t="s">
        <v>363</v>
      </c>
      <c r="C279" s="57"/>
      <c r="D279" s="73">
        <v>3</v>
      </c>
      <c r="E279" s="73"/>
      <c r="F279" s="4" t="s">
        <v>34</v>
      </c>
    </row>
    <row r="280" spans="1:16" ht="17" x14ac:dyDescent="0.2">
      <c r="A280" s="59" t="s">
        <v>364</v>
      </c>
      <c r="B280" s="59" t="s">
        <v>365</v>
      </c>
      <c r="C280" s="57"/>
      <c r="D280" s="73">
        <v>3</v>
      </c>
      <c r="E280" s="73"/>
      <c r="F280" s="4" t="s">
        <v>34</v>
      </c>
    </row>
    <row r="281" spans="1:16" ht="17" x14ac:dyDescent="0.2">
      <c r="A281" s="58" t="s">
        <v>366</v>
      </c>
      <c r="B281" s="58" t="s">
        <v>367</v>
      </c>
      <c r="C281" s="70">
        <v>0.5</v>
      </c>
      <c r="D281" s="71">
        <v>3</v>
      </c>
      <c r="E281" s="71"/>
      <c r="F281" s="97" t="s">
        <v>70</v>
      </c>
      <c r="G281" s="97">
        <f>SUM(G282:G288)</f>
        <v>0</v>
      </c>
      <c r="H281" s="17">
        <v>0.5</v>
      </c>
      <c r="I281" s="17">
        <v>0.5</v>
      </c>
      <c r="J281" s="17">
        <v>0.1</v>
      </c>
      <c r="K281" s="17">
        <v>0.2</v>
      </c>
      <c r="L281" s="17">
        <v>0.3</v>
      </c>
      <c r="M281" s="17">
        <v>0.3</v>
      </c>
      <c r="N281" s="17">
        <v>0.1</v>
      </c>
      <c r="O281" s="7"/>
      <c r="P281" s="7"/>
    </row>
    <row r="282" spans="1:16" ht="17" x14ac:dyDescent="0.2">
      <c r="A282" s="59" t="s">
        <v>368</v>
      </c>
      <c r="B282" s="59" t="s">
        <v>369</v>
      </c>
      <c r="C282" s="57"/>
      <c r="D282" s="73">
        <v>3</v>
      </c>
      <c r="E282" s="73"/>
      <c r="F282" s="4" t="s">
        <v>34</v>
      </c>
    </row>
    <row r="283" spans="1:16" ht="17" x14ac:dyDescent="0.2">
      <c r="A283" s="59" t="s">
        <v>370</v>
      </c>
      <c r="B283" s="59" t="s">
        <v>371</v>
      </c>
      <c r="C283" s="57"/>
      <c r="D283" s="73">
        <v>3</v>
      </c>
      <c r="E283" s="73"/>
      <c r="F283" s="4" t="s">
        <v>34</v>
      </c>
    </row>
    <row r="284" spans="1:16" ht="17" x14ac:dyDescent="0.2">
      <c r="A284" s="62" t="s">
        <v>372</v>
      </c>
      <c r="B284" s="62" t="s">
        <v>373</v>
      </c>
      <c r="C284" s="57"/>
      <c r="D284" s="73">
        <v>3</v>
      </c>
      <c r="E284" s="73"/>
      <c r="F284" s="4" t="s">
        <v>34</v>
      </c>
    </row>
    <row r="285" spans="1:16" ht="17" x14ac:dyDescent="0.2">
      <c r="A285" s="62" t="s">
        <v>374</v>
      </c>
      <c r="B285" s="62" t="s">
        <v>375</v>
      </c>
      <c r="C285" s="57"/>
      <c r="D285" s="73">
        <v>3</v>
      </c>
      <c r="E285" s="73"/>
      <c r="F285" s="4" t="s">
        <v>34</v>
      </c>
    </row>
    <row r="286" spans="1:16" ht="17" x14ac:dyDescent="0.2">
      <c r="A286" s="62" t="s">
        <v>376</v>
      </c>
      <c r="B286" s="62" t="s">
        <v>377</v>
      </c>
      <c r="C286" s="57"/>
      <c r="D286" s="73">
        <v>3</v>
      </c>
      <c r="E286" s="73"/>
      <c r="F286" s="4" t="s">
        <v>34</v>
      </c>
    </row>
    <row r="287" spans="1:16" ht="17" x14ac:dyDescent="0.2">
      <c r="A287" s="62" t="s">
        <v>378</v>
      </c>
      <c r="B287" s="62" t="s">
        <v>379</v>
      </c>
      <c r="C287" s="57"/>
      <c r="D287" s="73">
        <v>3</v>
      </c>
      <c r="E287" s="73"/>
      <c r="F287" s="4" t="s">
        <v>34</v>
      </c>
    </row>
    <row r="288" spans="1:16" ht="17" x14ac:dyDescent="0.2">
      <c r="A288" s="59" t="s">
        <v>380</v>
      </c>
      <c r="B288" s="59" t="s">
        <v>381</v>
      </c>
      <c r="C288" s="57"/>
      <c r="D288" s="73">
        <v>3</v>
      </c>
      <c r="E288" s="73"/>
      <c r="F288" s="4" t="s">
        <v>34</v>
      </c>
    </row>
    <row r="289" spans="1:16" ht="17" x14ac:dyDescent="0.2">
      <c r="A289" s="62" t="s">
        <v>372</v>
      </c>
      <c r="B289" s="62" t="s">
        <v>382</v>
      </c>
      <c r="C289" s="57"/>
      <c r="D289" s="73">
        <v>3</v>
      </c>
      <c r="E289" s="73"/>
      <c r="F289" s="4" t="s">
        <v>34</v>
      </c>
    </row>
    <row r="290" spans="1:16" ht="17" x14ac:dyDescent="0.2">
      <c r="A290" s="62" t="s">
        <v>374</v>
      </c>
      <c r="B290" s="62" t="s">
        <v>383</v>
      </c>
      <c r="C290" s="57"/>
      <c r="D290" s="73">
        <v>3</v>
      </c>
      <c r="E290" s="73"/>
      <c r="F290" s="4" t="s">
        <v>34</v>
      </c>
    </row>
    <row r="291" spans="1:16" ht="17" x14ac:dyDescent="0.2">
      <c r="A291" s="62" t="s">
        <v>384</v>
      </c>
      <c r="B291" s="62" t="s">
        <v>385</v>
      </c>
      <c r="C291" s="57"/>
      <c r="D291" s="73">
        <v>3</v>
      </c>
      <c r="E291" s="73"/>
      <c r="F291" s="4" t="s">
        <v>34</v>
      </c>
    </row>
    <row r="292" spans="1:16" ht="17" x14ac:dyDescent="0.2">
      <c r="A292" s="62" t="s">
        <v>378</v>
      </c>
      <c r="B292" s="62" t="s">
        <v>379</v>
      </c>
      <c r="C292" s="57"/>
      <c r="D292" s="73">
        <v>3</v>
      </c>
      <c r="E292" s="73"/>
      <c r="F292" s="4" t="s">
        <v>34</v>
      </c>
    </row>
    <row r="293" spans="1:16" ht="17" x14ac:dyDescent="0.2">
      <c r="A293" s="58" t="s">
        <v>366</v>
      </c>
      <c r="B293" s="58" t="s">
        <v>367</v>
      </c>
      <c r="C293" s="70">
        <v>0.5</v>
      </c>
      <c r="D293" s="71">
        <v>3</v>
      </c>
      <c r="E293" s="71"/>
      <c r="F293" s="97" t="s">
        <v>39</v>
      </c>
      <c r="G293" s="97">
        <f>SUM(G294:G304)</f>
        <v>0</v>
      </c>
      <c r="H293" s="17">
        <v>0.5</v>
      </c>
      <c r="I293" s="17">
        <v>0.5</v>
      </c>
      <c r="J293" s="17">
        <v>0.1</v>
      </c>
      <c r="K293" s="17">
        <v>0.2</v>
      </c>
      <c r="L293" s="17">
        <v>0.3</v>
      </c>
      <c r="M293" s="17">
        <v>0.3</v>
      </c>
      <c r="N293" s="17">
        <v>0.1</v>
      </c>
      <c r="O293" s="7"/>
      <c r="P293" s="7"/>
    </row>
    <row r="294" spans="1:16" ht="17" x14ac:dyDescent="0.2">
      <c r="A294" s="59" t="s">
        <v>368</v>
      </c>
      <c r="B294" s="59" t="s">
        <v>386</v>
      </c>
      <c r="C294" s="57"/>
      <c r="D294" s="73">
        <v>3</v>
      </c>
      <c r="E294" s="73"/>
      <c r="F294" s="4" t="s">
        <v>39</v>
      </c>
    </row>
    <row r="295" spans="1:16" ht="17" x14ac:dyDescent="0.2">
      <c r="A295" s="59" t="s">
        <v>387</v>
      </c>
      <c r="B295" s="59" t="s">
        <v>388</v>
      </c>
      <c r="C295" s="57"/>
      <c r="D295" s="73">
        <v>3</v>
      </c>
      <c r="E295" s="73"/>
      <c r="F295" s="4" t="s">
        <v>39</v>
      </c>
    </row>
    <row r="296" spans="1:16" ht="17" x14ac:dyDescent="0.2">
      <c r="A296" s="62" t="s">
        <v>372</v>
      </c>
      <c r="B296" s="62" t="s">
        <v>382</v>
      </c>
      <c r="C296" s="57"/>
      <c r="D296" s="73">
        <v>3</v>
      </c>
      <c r="E296" s="73"/>
      <c r="F296" s="4" t="s">
        <v>39</v>
      </c>
    </row>
    <row r="297" spans="1:16" ht="17" x14ac:dyDescent="0.2">
      <c r="A297" s="62" t="s">
        <v>374</v>
      </c>
      <c r="B297" s="62" t="s">
        <v>383</v>
      </c>
      <c r="C297" s="57"/>
      <c r="D297" s="73">
        <v>3</v>
      </c>
      <c r="E297" s="73"/>
      <c r="F297" s="4" t="s">
        <v>39</v>
      </c>
    </row>
    <row r="298" spans="1:16" ht="17" x14ac:dyDescent="0.2">
      <c r="A298" s="62" t="s">
        <v>376</v>
      </c>
      <c r="B298" s="62" t="s">
        <v>385</v>
      </c>
      <c r="C298" s="57"/>
      <c r="D298" s="73">
        <v>3</v>
      </c>
      <c r="E298" s="73"/>
      <c r="F298" s="4" t="s">
        <v>39</v>
      </c>
    </row>
    <row r="299" spans="1:16" ht="17" x14ac:dyDescent="0.2">
      <c r="A299" s="62" t="s">
        <v>378</v>
      </c>
      <c r="B299" s="62" t="s">
        <v>379</v>
      </c>
      <c r="C299" s="57"/>
      <c r="D299" s="73">
        <v>3</v>
      </c>
      <c r="E299" s="73"/>
      <c r="F299" s="4" t="s">
        <v>39</v>
      </c>
    </row>
    <row r="300" spans="1:16" ht="17" x14ac:dyDescent="0.2">
      <c r="A300" s="59" t="s">
        <v>380</v>
      </c>
      <c r="B300" s="59" t="s">
        <v>381</v>
      </c>
      <c r="C300" s="57"/>
      <c r="D300" s="73">
        <v>3</v>
      </c>
      <c r="E300" s="73"/>
      <c r="F300" s="4" t="s">
        <v>39</v>
      </c>
    </row>
    <row r="301" spans="1:16" ht="17" x14ac:dyDescent="0.2">
      <c r="A301" s="62" t="s">
        <v>372</v>
      </c>
      <c r="B301" s="62" t="s">
        <v>382</v>
      </c>
      <c r="C301" s="57"/>
      <c r="D301" s="73">
        <v>3</v>
      </c>
      <c r="E301" s="73"/>
      <c r="F301" s="4" t="s">
        <v>39</v>
      </c>
    </row>
    <row r="302" spans="1:16" ht="17" x14ac:dyDescent="0.2">
      <c r="A302" s="62" t="s">
        <v>374</v>
      </c>
      <c r="B302" s="62" t="s">
        <v>383</v>
      </c>
      <c r="C302" s="57"/>
      <c r="D302" s="73">
        <v>3</v>
      </c>
      <c r="E302" s="73"/>
      <c r="F302" s="4" t="s">
        <v>39</v>
      </c>
    </row>
    <row r="303" spans="1:16" ht="17" x14ac:dyDescent="0.2">
      <c r="A303" s="62" t="s">
        <v>384</v>
      </c>
      <c r="B303" s="62" t="s">
        <v>385</v>
      </c>
      <c r="C303" s="57"/>
      <c r="D303" s="73">
        <v>3</v>
      </c>
      <c r="E303" s="73"/>
      <c r="F303" s="4" t="s">
        <v>39</v>
      </c>
    </row>
    <row r="304" spans="1:16" ht="17" x14ac:dyDescent="0.2">
      <c r="A304" s="62" t="s">
        <v>378</v>
      </c>
      <c r="B304" s="62" t="s">
        <v>379</v>
      </c>
      <c r="C304" s="57"/>
      <c r="D304" s="73">
        <v>3</v>
      </c>
      <c r="E304" s="73"/>
      <c r="F304" s="4" t="s">
        <v>39</v>
      </c>
    </row>
    <row r="305" spans="1:16" ht="17" x14ac:dyDescent="0.2">
      <c r="A305" s="58" t="s">
        <v>389</v>
      </c>
      <c r="B305" s="58" t="s">
        <v>390</v>
      </c>
      <c r="C305" s="70">
        <v>0.5</v>
      </c>
      <c r="D305" s="71">
        <v>3</v>
      </c>
      <c r="E305" s="71"/>
      <c r="F305" s="97" t="s">
        <v>39</v>
      </c>
      <c r="G305" s="97">
        <f>SUM(G306:G307)</f>
        <v>0</v>
      </c>
      <c r="H305" s="17">
        <v>0.5</v>
      </c>
      <c r="I305" s="17">
        <v>0.5</v>
      </c>
      <c r="J305" s="17">
        <v>0.1</v>
      </c>
      <c r="K305" s="17">
        <v>0.2</v>
      </c>
      <c r="L305" s="17">
        <v>0.3</v>
      </c>
      <c r="M305" s="17">
        <v>0.3</v>
      </c>
      <c r="N305" s="17">
        <v>0.1</v>
      </c>
      <c r="O305" s="7"/>
      <c r="P305" s="7"/>
    </row>
    <row r="306" spans="1:16" ht="17" x14ac:dyDescent="0.2">
      <c r="A306" s="59" t="s">
        <v>391</v>
      </c>
      <c r="B306" s="59" t="s">
        <v>392</v>
      </c>
      <c r="C306" s="57"/>
      <c r="D306" s="73">
        <v>3</v>
      </c>
      <c r="E306" s="73"/>
      <c r="F306" s="4" t="s">
        <v>39</v>
      </c>
    </row>
    <row r="307" spans="1:16" ht="17" x14ac:dyDescent="0.2">
      <c r="A307" s="59" t="s">
        <v>393</v>
      </c>
      <c r="B307" s="59" t="s">
        <v>394</v>
      </c>
      <c r="C307" s="57"/>
      <c r="D307" s="73">
        <v>3</v>
      </c>
      <c r="E307" s="73"/>
      <c r="F307" s="4" t="s">
        <v>39</v>
      </c>
    </row>
    <row r="308" spans="1:16" ht="19" x14ac:dyDescent="0.2">
      <c r="A308" s="49"/>
      <c r="B308" s="49"/>
      <c r="C308" s="1"/>
      <c r="D308" s="2"/>
      <c r="E308" s="2"/>
      <c r="F308" s="9"/>
      <c r="G308" s="9"/>
      <c r="H308" s="16"/>
      <c r="I308" s="16"/>
      <c r="J308" s="16"/>
      <c r="K308" s="16"/>
      <c r="L308" s="16"/>
      <c r="M308" s="16"/>
      <c r="N308" s="16"/>
      <c r="O308" s="6"/>
      <c r="P308" s="6"/>
    </row>
    <row r="309" spans="1:16" x14ac:dyDescent="0.2">
      <c r="A309" s="58"/>
      <c r="B309" s="58"/>
      <c r="C309" s="70">
        <v>0.5</v>
      </c>
      <c r="D309" s="71"/>
      <c r="E309" s="71"/>
      <c r="F309" s="24" t="s">
        <v>34</v>
      </c>
      <c r="G309" s="24">
        <f>SUM(G310)</f>
        <v>0</v>
      </c>
      <c r="H309" s="17">
        <v>0.5</v>
      </c>
      <c r="I309" s="17">
        <v>0.5</v>
      </c>
      <c r="J309" s="17">
        <v>0.1</v>
      </c>
      <c r="K309" s="17">
        <v>0.2</v>
      </c>
      <c r="L309" s="17">
        <v>0.3</v>
      </c>
      <c r="M309" s="17">
        <v>0.3</v>
      </c>
      <c r="N309" s="17">
        <v>0.1</v>
      </c>
      <c r="O309" s="7"/>
      <c r="P309" s="7"/>
    </row>
    <row r="310" spans="1:16" x14ac:dyDescent="0.2">
      <c r="A310" s="59"/>
      <c r="B310" s="76"/>
      <c r="C310" s="59"/>
      <c r="D310" s="73"/>
      <c r="E310" s="8"/>
      <c r="F310" s="4" t="s">
        <v>34</v>
      </c>
    </row>
    <row r="311" spans="1:16" x14ac:dyDescent="0.2">
      <c r="A311" s="58"/>
      <c r="B311" s="58"/>
      <c r="C311" s="70">
        <v>0.5</v>
      </c>
      <c r="D311" s="71"/>
      <c r="E311" s="71"/>
      <c r="F311" s="24" t="s">
        <v>39</v>
      </c>
      <c r="G311" s="24">
        <f>SUM(G312)</f>
        <v>0</v>
      </c>
      <c r="H311" s="17">
        <v>0.5</v>
      </c>
      <c r="I311" s="17">
        <v>0.5</v>
      </c>
      <c r="J311" s="17">
        <v>0.1</v>
      </c>
      <c r="K311" s="17">
        <v>0.2</v>
      </c>
      <c r="L311" s="17">
        <v>0.3</v>
      </c>
      <c r="M311" s="17">
        <v>0.3</v>
      </c>
      <c r="N311" s="17">
        <v>0.1</v>
      </c>
      <c r="O311" s="7"/>
      <c r="P311" s="7"/>
    </row>
    <row r="312" spans="1:16" x14ac:dyDescent="0.2">
      <c r="A312" s="59"/>
      <c r="B312" s="76"/>
      <c r="C312" s="59"/>
      <c r="D312" s="73"/>
      <c r="E312" s="8"/>
      <c r="F312" s="4" t="s">
        <v>39</v>
      </c>
    </row>
    <row r="313" spans="1:16" ht="19" x14ac:dyDescent="0.2">
      <c r="A313" s="49"/>
      <c r="B313" s="49"/>
      <c r="C313" s="1"/>
      <c r="D313" s="2"/>
      <c r="E313" s="2"/>
      <c r="F313" s="9"/>
      <c r="G313" s="9"/>
      <c r="H313" s="16"/>
      <c r="I313" s="16"/>
      <c r="J313" s="16"/>
      <c r="K313" s="16"/>
      <c r="L313" s="16"/>
      <c r="M313" s="16"/>
      <c r="N313" s="16"/>
      <c r="O313" s="6"/>
      <c r="P313" s="6"/>
    </row>
    <row r="314" spans="1:16" x14ac:dyDescent="0.2">
      <c r="A314" s="58"/>
      <c r="B314" s="52"/>
      <c r="C314" s="70">
        <v>0.5</v>
      </c>
      <c r="D314" s="71"/>
      <c r="E314" s="71"/>
      <c r="F314" s="24" t="s">
        <v>39</v>
      </c>
      <c r="G314" s="24">
        <v>0</v>
      </c>
      <c r="H314" s="17">
        <v>0.5</v>
      </c>
      <c r="I314" s="17">
        <v>0.5</v>
      </c>
      <c r="J314" s="17">
        <v>0.1</v>
      </c>
      <c r="K314" s="17">
        <v>0.2</v>
      </c>
      <c r="L314" s="17">
        <v>0.3</v>
      </c>
      <c r="M314" s="17">
        <v>0.3</v>
      </c>
      <c r="N314" s="17">
        <v>0.1</v>
      </c>
      <c r="O314" s="7"/>
      <c r="P314" s="7"/>
    </row>
    <row r="315" spans="1:16" x14ac:dyDescent="0.2">
      <c r="A315" s="59"/>
      <c r="B315" s="56"/>
      <c r="C315" s="57"/>
      <c r="D315" s="73"/>
      <c r="E315" s="73"/>
      <c r="F315" s="4" t="s">
        <v>39</v>
      </c>
    </row>
    <row r="316" spans="1:16" x14ac:dyDescent="0.2">
      <c r="A316" s="59"/>
      <c r="B316" s="59"/>
      <c r="C316" s="18"/>
      <c r="D316" s="18"/>
      <c r="E316" s="18"/>
      <c r="F316" s="18"/>
      <c r="G316" s="18"/>
    </row>
    <row r="317" spans="1:16" x14ac:dyDescent="0.2">
      <c r="A317" s="59"/>
      <c r="B317" s="59"/>
      <c r="C317" s="18"/>
      <c r="D317" s="18"/>
      <c r="E317" s="18"/>
      <c r="F317" s="18"/>
      <c r="G317" s="18"/>
    </row>
    <row r="318" spans="1:16" x14ac:dyDescent="0.2">
      <c r="A318" s="59"/>
      <c r="B318" s="59"/>
      <c r="C318" s="18"/>
      <c r="D318" s="18"/>
      <c r="E318" s="18"/>
      <c r="F318" s="18"/>
      <c r="G318" s="18"/>
    </row>
    <row r="319" spans="1:16" x14ac:dyDescent="0.2">
      <c r="A319" s="68"/>
      <c r="B319" s="68"/>
      <c r="C319" s="18"/>
      <c r="D319" s="18" t="s">
        <v>610</v>
      </c>
      <c r="E319" s="112" t="e">
        <f>E125+E89+E76+#REF!+E42+E5</f>
        <v>#REF!</v>
      </c>
      <c r="F319" s="113">
        <v>441</v>
      </c>
      <c r="G319" s="113">
        <v>925</v>
      </c>
      <c r="H319" s="18">
        <v>0.5</v>
      </c>
      <c r="I319" s="18">
        <v>0.5</v>
      </c>
      <c r="J319" s="113" t="e">
        <f>(E319*F319*H319)+(E319*G319*I319)</f>
        <v>#REF!</v>
      </c>
    </row>
    <row r="320" spans="1:16" ht="17" thickBot="1" x14ac:dyDescent="0.25">
      <c r="A320" s="68"/>
      <c r="B320" s="68"/>
      <c r="C320" s="77"/>
      <c r="D320" s="75"/>
      <c r="E320" s="75"/>
    </row>
    <row r="321" spans="1:19" x14ac:dyDescent="0.2">
      <c r="A321" s="77"/>
      <c r="B321" s="77"/>
      <c r="C321" s="115" t="s">
        <v>0</v>
      </c>
      <c r="D321" s="117" t="s">
        <v>1</v>
      </c>
      <c r="E321" s="118" t="s">
        <v>2</v>
      </c>
      <c r="F321" s="119" t="s">
        <v>3</v>
      </c>
      <c r="G321" s="121" t="s">
        <v>479</v>
      </c>
      <c r="H321" s="122" t="s">
        <v>480</v>
      </c>
      <c r="I321" s="124" t="s">
        <v>481</v>
      </c>
      <c r="J321" s="125"/>
      <c r="K321" s="125"/>
      <c r="L321" s="125"/>
      <c r="M321" s="125"/>
      <c r="N321" s="126"/>
      <c r="O321" s="18"/>
      <c r="P321" s="18"/>
      <c r="Q321" s="18"/>
      <c r="R321" s="18"/>
      <c r="S321" s="18"/>
    </row>
    <row r="322" spans="1:19" ht="17" thickBot="1" x14ac:dyDescent="0.25">
      <c r="A322" s="25"/>
      <c r="B322" s="25"/>
      <c r="C322" s="129"/>
      <c r="D322" s="130"/>
      <c r="E322" s="131"/>
      <c r="F322" s="128"/>
      <c r="G322" s="127"/>
      <c r="H322" s="123"/>
      <c r="I322" s="13" t="s">
        <v>482</v>
      </c>
      <c r="J322" s="14" t="s">
        <v>483</v>
      </c>
      <c r="K322" s="14" t="s">
        <v>484</v>
      </c>
      <c r="L322" s="14" t="s">
        <v>485</v>
      </c>
      <c r="M322" s="26" t="s">
        <v>486</v>
      </c>
      <c r="N322" s="27" t="s">
        <v>487</v>
      </c>
      <c r="O322" s="18"/>
      <c r="P322" s="18"/>
      <c r="Q322" s="18"/>
      <c r="R322" s="18"/>
      <c r="S322" s="18"/>
    </row>
    <row r="323" spans="1:19" ht="16" customHeight="1" thickBot="1" x14ac:dyDescent="0.25">
      <c r="A323" s="77"/>
      <c r="B323" s="77"/>
      <c r="C323" s="115" t="s">
        <v>15</v>
      </c>
      <c r="D323" s="117" t="s">
        <v>16</v>
      </c>
      <c r="E323" s="118" t="s">
        <v>17</v>
      </c>
      <c r="F323" s="119" t="s">
        <v>18</v>
      </c>
      <c r="G323" s="121" t="s">
        <v>19</v>
      </c>
      <c r="H323" s="122" t="s">
        <v>488</v>
      </c>
      <c r="I323" s="124" t="s">
        <v>489</v>
      </c>
      <c r="J323" s="125"/>
      <c r="K323" s="125"/>
      <c r="L323" s="125"/>
      <c r="M323" s="125"/>
      <c r="N323" s="126"/>
      <c r="O323" s="3"/>
    </row>
    <row r="324" spans="1:19" ht="17" thickBot="1" x14ac:dyDescent="0.25">
      <c r="A324" s="25" t="s">
        <v>490</v>
      </c>
      <c r="B324" s="25" t="s">
        <v>491</v>
      </c>
      <c r="C324" s="116"/>
      <c r="D324" s="117"/>
      <c r="E324" s="118"/>
      <c r="F324" s="119"/>
      <c r="G324" s="121"/>
      <c r="H324" s="123"/>
      <c r="I324" s="13" t="s">
        <v>482</v>
      </c>
      <c r="J324" s="14" t="s">
        <v>483</v>
      </c>
      <c r="K324" s="14" t="s">
        <v>484</v>
      </c>
      <c r="L324" s="14" t="s">
        <v>485</v>
      </c>
      <c r="M324" s="26" t="s">
        <v>486</v>
      </c>
      <c r="N324" s="27" t="s">
        <v>487</v>
      </c>
      <c r="O324" s="3"/>
    </row>
    <row r="325" spans="1:19" x14ac:dyDescent="0.2">
      <c r="A325" s="67" t="s">
        <v>492</v>
      </c>
      <c r="B325" s="67" t="s">
        <v>493</v>
      </c>
      <c r="C325" s="78"/>
      <c r="D325" s="79"/>
      <c r="E325" s="79"/>
      <c r="F325" s="28"/>
      <c r="G325" s="29">
        <v>10000</v>
      </c>
      <c r="H325" s="43" t="s">
        <v>494</v>
      </c>
      <c r="I325" s="30">
        <v>0.1</v>
      </c>
      <c r="J325" s="31">
        <v>0.2</v>
      </c>
      <c r="K325" s="31">
        <v>0.3</v>
      </c>
      <c r="L325" s="31">
        <v>0.2</v>
      </c>
      <c r="M325" s="31">
        <v>0.2</v>
      </c>
      <c r="N325" s="40">
        <f>SUM(I325:M325)</f>
        <v>1</v>
      </c>
      <c r="O325" s="3"/>
    </row>
    <row r="326" spans="1:19" x14ac:dyDescent="0.2">
      <c r="A326" s="96" t="s">
        <v>495</v>
      </c>
      <c r="B326" s="80" t="s">
        <v>540</v>
      </c>
      <c r="C326" s="81"/>
      <c r="D326" s="82"/>
      <c r="E326" s="82"/>
      <c r="F326" s="32"/>
      <c r="G326" s="33" t="s">
        <v>496</v>
      </c>
      <c r="H326" s="44"/>
      <c r="I326" s="34"/>
      <c r="J326" s="35"/>
      <c r="K326" s="35"/>
      <c r="L326" s="35"/>
      <c r="M326" s="35"/>
      <c r="N326" s="41"/>
      <c r="O326" s="3"/>
    </row>
    <row r="327" spans="1:19" x14ac:dyDescent="0.2">
      <c r="A327" s="96" t="s">
        <v>497</v>
      </c>
      <c r="B327" s="80" t="s">
        <v>541</v>
      </c>
      <c r="C327" s="81"/>
      <c r="D327" s="82"/>
      <c r="E327" s="82"/>
      <c r="F327" s="32"/>
      <c r="G327" s="33" t="s">
        <v>498</v>
      </c>
      <c r="H327" s="44"/>
      <c r="I327" s="34"/>
      <c r="J327" s="35"/>
      <c r="K327" s="35"/>
      <c r="L327" s="35"/>
      <c r="M327" s="35"/>
      <c r="N327" s="41"/>
      <c r="O327" s="3"/>
    </row>
    <row r="328" spans="1:19" x14ac:dyDescent="0.2">
      <c r="A328" s="80" t="s">
        <v>520</v>
      </c>
      <c r="B328" s="80" t="s">
        <v>542</v>
      </c>
      <c r="C328" s="81"/>
      <c r="D328" s="82"/>
      <c r="E328" s="82"/>
      <c r="F328" s="32"/>
      <c r="G328" s="33"/>
      <c r="H328" s="44"/>
      <c r="I328" s="34"/>
      <c r="J328" s="35"/>
      <c r="K328" s="35"/>
      <c r="L328" s="35"/>
      <c r="M328" s="35"/>
      <c r="N328" s="41"/>
      <c r="O328" s="3" t="s">
        <v>525</v>
      </c>
    </row>
    <row r="329" spans="1:19" x14ac:dyDescent="0.2">
      <c r="A329" s="80" t="s">
        <v>521</v>
      </c>
      <c r="B329" s="80" t="s">
        <v>543</v>
      </c>
      <c r="C329" s="81"/>
      <c r="D329" s="82"/>
      <c r="E329" s="82"/>
      <c r="F329" s="32"/>
      <c r="G329" s="33"/>
      <c r="H329" s="44"/>
      <c r="I329" s="34"/>
      <c r="J329" s="35"/>
      <c r="K329" s="35"/>
      <c r="L329" s="35"/>
      <c r="M329" s="35"/>
      <c r="N329" s="41"/>
      <c r="O329" s="3" t="s">
        <v>524</v>
      </c>
    </row>
    <row r="330" spans="1:19" x14ac:dyDescent="0.2">
      <c r="A330" s="80" t="s">
        <v>522</v>
      </c>
      <c r="B330" s="80" t="s">
        <v>544</v>
      </c>
      <c r="C330" s="81"/>
      <c r="D330" s="82"/>
      <c r="E330" s="82"/>
      <c r="F330" s="32"/>
      <c r="G330" s="33"/>
      <c r="H330" s="44"/>
      <c r="I330" s="34"/>
      <c r="J330" s="35"/>
      <c r="K330" s="35"/>
      <c r="L330" s="35"/>
      <c r="M330" s="35"/>
      <c r="N330" s="41"/>
      <c r="O330" s="3" t="s">
        <v>523</v>
      </c>
    </row>
    <row r="331" spans="1:19" x14ac:dyDescent="0.2">
      <c r="A331" s="80" t="s">
        <v>527</v>
      </c>
      <c r="B331" s="80" t="s">
        <v>545</v>
      </c>
      <c r="C331" s="81"/>
      <c r="D331" s="82"/>
      <c r="E331" s="82"/>
      <c r="F331" s="32"/>
      <c r="G331" s="33"/>
      <c r="H331" s="44"/>
      <c r="I331" s="34"/>
      <c r="J331" s="35"/>
      <c r="K331" s="35"/>
      <c r="L331" s="35"/>
      <c r="M331" s="35"/>
      <c r="N331" s="41"/>
      <c r="O331" s="3"/>
    </row>
    <row r="332" spans="1:19" x14ac:dyDescent="0.2">
      <c r="A332" s="80" t="s">
        <v>526</v>
      </c>
      <c r="B332" s="80" t="s">
        <v>546</v>
      </c>
      <c r="C332" s="81"/>
      <c r="D332" s="82"/>
      <c r="E332" s="82"/>
      <c r="F332" s="32"/>
      <c r="G332" s="33"/>
      <c r="H332" s="44"/>
      <c r="I332" s="34"/>
      <c r="J332" s="35"/>
      <c r="K332" s="35"/>
      <c r="L332" s="35"/>
      <c r="M332" s="35"/>
      <c r="N332" s="41"/>
      <c r="O332" s="3"/>
    </row>
    <row r="333" spans="1:19" x14ac:dyDescent="0.2">
      <c r="A333" s="80" t="s">
        <v>528</v>
      </c>
      <c r="B333" s="80" t="s">
        <v>547</v>
      </c>
      <c r="C333" s="81"/>
      <c r="D333" s="82"/>
      <c r="E333" s="82"/>
      <c r="F333" s="32"/>
      <c r="G333" s="33"/>
      <c r="H333" s="44"/>
      <c r="I333" s="34"/>
      <c r="J333" s="35"/>
      <c r="K333" s="35"/>
      <c r="L333" s="35"/>
      <c r="M333" s="35"/>
      <c r="N333" s="41"/>
      <c r="O333" s="3"/>
    </row>
    <row r="334" spans="1:19" x14ac:dyDescent="0.2">
      <c r="A334" s="80" t="s">
        <v>529</v>
      </c>
      <c r="B334" s="80" t="s">
        <v>548</v>
      </c>
      <c r="C334" s="81"/>
      <c r="D334" s="82"/>
      <c r="E334" s="82"/>
      <c r="F334" s="32"/>
      <c r="G334" s="33"/>
      <c r="H334" s="44"/>
      <c r="I334" s="34"/>
      <c r="J334" s="35"/>
      <c r="K334" s="35"/>
      <c r="L334" s="35"/>
      <c r="M334" s="35"/>
      <c r="N334" s="41"/>
      <c r="O334" s="3"/>
    </row>
    <row r="335" spans="1:19" x14ac:dyDescent="0.2">
      <c r="A335" s="80" t="s">
        <v>530</v>
      </c>
      <c r="B335" s="80" t="s">
        <v>549</v>
      </c>
      <c r="C335" s="81"/>
      <c r="D335" s="82"/>
      <c r="E335" s="82"/>
      <c r="F335" s="32"/>
      <c r="G335" s="33"/>
      <c r="H335" s="44"/>
      <c r="I335" s="34"/>
      <c r="J335" s="35"/>
      <c r="K335" s="35"/>
      <c r="L335" s="35"/>
      <c r="M335" s="35"/>
      <c r="N335" s="41"/>
      <c r="O335" s="3"/>
    </row>
    <row r="336" spans="1:19" x14ac:dyDescent="0.2">
      <c r="A336" s="110" t="s">
        <v>599</v>
      </c>
      <c r="B336" s="110" t="s">
        <v>600</v>
      </c>
      <c r="C336" s="81"/>
      <c r="D336" s="82"/>
      <c r="E336" s="82"/>
      <c r="F336" s="32"/>
      <c r="G336" s="33">
        <f>Sovrin!O28</f>
        <v>31238</v>
      </c>
      <c r="H336" s="44"/>
      <c r="I336" s="34"/>
      <c r="J336" s="35"/>
      <c r="K336" s="35"/>
      <c r="L336" s="35"/>
      <c r="M336" s="35"/>
      <c r="N336" s="41"/>
      <c r="O336" s="3"/>
    </row>
    <row r="337" spans="1:15" x14ac:dyDescent="0.2">
      <c r="A337" s="80"/>
      <c r="B337" s="80"/>
      <c r="C337" s="81"/>
      <c r="D337" s="82"/>
      <c r="E337" s="82"/>
      <c r="F337" s="32"/>
      <c r="G337" s="33"/>
      <c r="H337" s="44"/>
      <c r="I337" s="34"/>
      <c r="J337" s="35"/>
      <c r="K337" s="35"/>
      <c r="L337" s="35"/>
      <c r="M337" s="35"/>
      <c r="N337" s="41"/>
      <c r="O337" s="3"/>
    </row>
    <row r="338" spans="1:15" x14ac:dyDescent="0.2">
      <c r="A338" s="80"/>
      <c r="B338" s="80"/>
      <c r="C338" s="81"/>
      <c r="D338" s="82"/>
      <c r="E338" s="82"/>
      <c r="F338" s="32"/>
      <c r="G338" s="33"/>
      <c r="H338" s="44"/>
      <c r="I338" s="34"/>
      <c r="J338" s="35"/>
      <c r="K338" s="35"/>
      <c r="L338" s="35"/>
      <c r="M338" s="35"/>
      <c r="N338" s="41"/>
      <c r="O338" s="3"/>
    </row>
    <row r="339" spans="1:15" x14ac:dyDescent="0.2">
      <c r="A339" s="80"/>
      <c r="B339" s="80"/>
      <c r="C339" s="81"/>
      <c r="D339" s="82"/>
      <c r="E339" s="82"/>
      <c r="F339" s="32"/>
      <c r="G339" s="33"/>
      <c r="H339" s="44"/>
      <c r="I339" s="34"/>
      <c r="J339" s="35"/>
      <c r="K339" s="35"/>
      <c r="L339" s="35"/>
      <c r="M339" s="35"/>
      <c r="N339" s="41"/>
      <c r="O339" s="3"/>
    </row>
    <row r="340" spans="1:15" x14ac:dyDescent="0.2">
      <c r="A340" s="80"/>
      <c r="B340" s="80"/>
      <c r="C340" s="81"/>
      <c r="D340" s="82"/>
      <c r="E340" s="82"/>
      <c r="F340" s="32"/>
      <c r="G340" s="33"/>
      <c r="H340" s="44"/>
      <c r="I340" s="34"/>
      <c r="J340" s="35"/>
      <c r="K340" s="35"/>
      <c r="L340" s="35"/>
      <c r="M340" s="35"/>
      <c r="N340" s="41"/>
      <c r="O340" s="3"/>
    </row>
    <row r="341" spans="1:15" ht="17" thickBot="1" x14ac:dyDescent="0.25">
      <c r="A341" s="83"/>
      <c r="B341" s="83"/>
      <c r="C341" s="84"/>
      <c r="D341" s="85"/>
      <c r="E341" s="85"/>
      <c r="F341" s="36"/>
      <c r="G341" s="37"/>
      <c r="H341" s="45"/>
      <c r="I341" s="38"/>
      <c r="J341" s="39"/>
      <c r="K341" s="39"/>
      <c r="L341" s="39"/>
      <c r="M341" s="39"/>
      <c r="N341" s="42"/>
      <c r="O341" s="3"/>
    </row>
  </sheetData>
  <protectedRanges>
    <protectedRange sqref="A325:M341" name="Autres coûts_1"/>
  </protectedRanges>
  <mergeCells count="34">
    <mergeCell ref="P3:P4"/>
    <mergeCell ref="P1:P2"/>
    <mergeCell ref="C3:C4"/>
    <mergeCell ref="D3:D4"/>
    <mergeCell ref="E3:E4"/>
    <mergeCell ref="F3:F4"/>
    <mergeCell ref="G3:G4"/>
    <mergeCell ref="H3:I3"/>
    <mergeCell ref="J1:N1"/>
    <mergeCell ref="O1:O2"/>
    <mergeCell ref="J3:N3"/>
    <mergeCell ref="O3:O4"/>
    <mergeCell ref="H1:I1"/>
    <mergeCell ref="C1:C2"/>
    <mergeCell ref="D1:D2"/>
    <mergeCell ref="E1:E2"/>
    <mergeCell ref="F1:F2"/>
    <mergeCell ref="G1:G2"/>
    <mergeCell ref="C321:C322"/>
    <mergeCell ref="D321:D322"/>
    <mergeCell ref="E321:E322"/>
    <mergeCell ref="F321:F322"/>
    <mergeCell ref="C323:C324"/>
    <mergeCell ref="D323:D324"/>
    <mergeCell ref="E323:E324"/>
    <mergeCell ref="F323:F324"/>
    <mergeCell ref="P6:P7"/>
    <mergeCell ref="G323:G324"/>
    <mergeCell ref="H323:H324"/>
    <mergeCell ref="I321:N321"/>
    <mergeCell ref="I323:N323"/>
    <mergeCell ref="G321:G322"/>
    <mergeCell ref="H321:H322"/>
    <mergeCell ref="O6:O7"/>
  </mergeCells>
  <dataValidations count="1">
    <dataValidation type="list" allowBlank="1" showInputMessage="1" showErrorMessage="1" sqref="H325:H341" xr:uid="{49B64AB0-EA48-6F43-825D-FA9C8C78007C}">
      <formula1>"Oui,Non"</formula1>
    </dataValidation>
  </dataValidations>
  <hyperlinks>
    <hyperlink ref="O235" r:id="rId1" xr:uid="{032ABB89-BF15-F443-B88D-7C51FA1540E7}"/>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6AE9E-D5AA-1945-905A-A17C9CDDF236}">
  <dimension ref="A1:O31"/>
  <sheetViews>
    <sheetView workbookViewId="0">
      <selection activeCell="O28" sqref="O28"/>
    </sheetView>
  </sheetViews>
  <sheetFormatPr baseColWidth="10" defaultColWidth="8.83203125" defaultRowHeight="15" x14ac:dyDescent="0.2"/>
  <cols>
    <col min="1" max="1" width="84.33203125" style="103" bestFit="1" customWidth="1"/>
    <col min="2" max="2" width="12.83203125" bestFit="1" customWidth="1"/>
    <col min="3" max="14" width="11.83203125" customWidth="1"/>
    <col min="15" max="15" width="8.5" bestFit="1" customWidth="1"/>
  </cols>
  <sheetData>
    <row r="1" spans="1:14" ht="19" x14ac:dyDescent="0.25">
      <c r="A1" s="140" t="s">
        <v>567</v>
      </c>
      <c r="B1" s="140"/>
      <c r="C1" s="140"/>
      <c r="D1" s="140"/>
      <c r="E1" s="140"/>
      <c r="F1" s="140"/>
      <c r="G1" s="140"/>
      <c r="H1" s="140"/>
      <c r="I1" s="140"/>
      <c r="J1" s="140"/>
      <c r="K1" s="140"/>
      <c r="L1" s="140"/>
      <c r="M1" s="140"/>
      <c r="N1" s="140"/>
    </row>
    <row r="2" spans="1:14" ht="19" x14ac:dyDescent="0.25">
      <c r="A2" s="140" t="s">
        <v>568</v>
      </c>
      <c r="B2" s="140"/>
      <c r="C2" s="140"/>
      <c r="D2" s="140"/>
      <c r="E2" s="140"/>
      <c r="F2" s="140"/>
      <c r="G2" s="140"/>
      <c r="H2" s="140"/>
      <c r="I2" s="140"/>
      <c r="J2" s="140"/>
      <c r="K2" s="140"/>
      <c r="L2" s="140"/>
      <c r="M2" s="140"/>
      <c r="N2" s="140"/>
    </row>
    <row r="3" spans="1:14" ht="19" x14ac:dyDescent="0.25">
      <c r="A3" s="102"/>
      <c r="B3" s="102"/>
      <c r="C3" s="102"/>
      <c r="D3" s="102"/>
      <c r="E3" s="102"/>
      <c r="F3" s="102"/>
      <c r="G3" s="102"/>
      <c r="H3" s="102"/>
      <c r="I3" s="102"/>
      <c r="J3" s="102"/>
      <c r="K3" s="102"/>
      <c r="L3" s="102"/>
      <c r="M3" s="102"/>
      <c r="N3" s="102"/>
    </row>
    <row r="4" spans="1:14" x14ac:dyDescent="0.2">
      <c r="A4" s="103" t="s">
        <v>569</v>
      </c>
      <c r="B4" s="104">
        <v>8000000</v>
      </c>
      <c r="C4" t="s">
        <v>570</v>
      </c>
    </row>
    <row r="5" spans="1:14" x14ac:dyDescent="0.2">
      <c r="A5" s="103" t="s">
        <v>571</v>
      </c>
      <c r="B5" s="105">
        <f>N12/B4</f>
        <v>1.0353326249999999</v>
      </c>
      <c r="F5" s="106" t="s">
        <v>572</v>
      </c>
    </row>
    <row r="6" spans="1:14" x14ac:dyDescent="0.2">
      <c r="A6" s="103" t="s">
        <v>573</v>
      </c>
      <c r="B6" s="104">
        <v>500000</v>
      </c>
      <c r="C6" t="s">
        <v>574</v>
      </c>
      <c r="F6" s="106" t="s">
        <v>575</v>
      </c>
    </row>
    <row r="7" spans="1:14" x14ac:dyDescent="0.2">
      <c r="A7" s="103" t="s">
        <v>576</v>
      </c>
      <c r="B7" s="107">
        <v>3.5000000000000003E-2</v>
      </c>
      <c r="F7" s="106" t="s">
        <v>577</v>
      </c>
    </row>
    <row r="8" spans="1:14" x14ac:dyDescent="0.2">
      <c r="A8" s="103" t="s">
        <v>578</v>
      </c>
      <c r="B8">
        <v>31</v>
      </c>
      <c r="C8" t="s">
        <v>579</v>
      </c>
    </row>
    <row r="9" spans="1:14" x14ac:dyDescent="0.2">
      <c r="A9" s="103" t="s">
        <v>580</v>
      </c>
      <c r="B9">
        <v>10000</v>
      </c>
    </row>
    <row r="11" spans="1:14" x14ac:dyDescent="0.2">
      <c r="B11" t="s">
        <v>581</v>
      </c>
      <c r="C11">
        <v>1</v>
      </c>
      <c r="D11">
        <f>C11+1</f>
        <v>2</v>
      </c>
      <c r="E11">
        <f t="shared" ref="E11:N11" si="0">D11+1</f>
        <v>3</v>
      </c>
      <c r="F11">
        <f t="shared" si="0"/>
        <v>4</v>
      </c>
      <c r="G11">
        <f t="shared" si="0"/>
        <v>5</v>
      </c>
      <c r="H11">
        <f t="shared" si="0"/>
        <v>6</v>
      </c>
      <c r="I11">
        <f t="shared" si="0"/>
        <v>7</v>
      </c>
      <c r="J11">
        <f t="shared" si="0"/>
        <v>8</v>
      </c>
      <c r="K11">
        <f t="shared" si="0"/>
        <v>9</v>
      </c>
      <c r="L11">
        <f t="shared" si="0"/>
        <v>10</v>
      </c>
      <c r="M11">
        <f t="shared" si="0"/>
        <v>11</v>
      </c>
      <c r="N11">
        <f t="shared" si="0"/>
        <v>12</v>
      </c>
    </row>
    <row r="12" spans="1:14" x14ac:dyDescent="0.2">
      <c r="A12" s="103" t="s">
        <v>582</v>
      </c>
      <c r="C12" s="104">
        <f>B12+C13</f>
        <v>500000</v>
      </c>
      <c r="D12" s="104">
        <f t="shared" ref="D12:N12" si="1">C12+D13</f>
        <v>1012278</v>
      </c>
      <c r="E12" s="104">
        <f t="shared" si="1"/>
        <v>1544637</v>
      </c>
      <c r="F12" s="104">
        <f t="shared" si="1"/>
        <v>2103463</v>
      </c>
      <c r="G12" s="104">
        <f t="shared" si="1"/>
        <v>2694671</v>
      </c>
      <c r="H12" s="104">
        <f t="shared" si="1"/>
        <v>3324142</v>
      </c>
      <c r="I12" s="104">
        <f t="shared" si="1"/>
        <v>3997978</v>
      </c>
      <c r="J12" s="104">
        <f t="shared" si="1"/>
        <v>4722685</v>
      </c>
      <c r="K12" s="104">
        <f t="shared" si="1"/>
        <v>5505323</v>
      </c>
      <c r="L12" s="104">
        <f t="shared" si="1"/>
        <v>6353645</v>
      </c>
      <c r="M12" s="104">
        <f t="shared" si="1"/>
        <v>7276237</v>
      </c>
      <c r="N12" s="104">
        <f t="shared" si="1"/>
        <v>8282661</v>
      </c>
    </row>
    <row r="13" spans="1:14" x14ac:dyDescent="0.2">
      <c r="A13" s="103" t="s">
        <v>583</v>
      </c>
      <c r="B13">
        <v>0</v>
      </c>
      <c r="C13" s="104">
        <f>B6</f>
        <v>500000</v>
      </c>
      <c r="D13" s="104">
        <f t="shared" ref="D13:N13" si="2">ROUND(C13*D11^$B$7,0)</f>
        <v>512278</v>
      </c>
      <c r="E13" s="104">
        <f t="shared" si="2"/>
        <v>532359</v>
      </c>
      <c r="F13" s="104">
        <f t="shared" si="2"/>
        <v>558826</v>
      </c>
      <c r="G13" s="104">
        <f t="shared" si="2"/>
        <v>591208</v>
      </c>
      <c r="H13" s="104">
        <f t="shared" si="2"/>
        <v>629471</v>
      </c>
      <c r="I13" s="104">
        <f t="shared" si="2"/>
        <v>673836</v>
      </c>
      <c r="J13" s="104">
        <f t="shared" si="2"/>
        <v>724707</v>
      </c>
      <c r="K13" s="104">
        <f t="shared" si="2"/>
        <v>782638</v>
      </c>
      <c r="L13" s="104">
        <f t="shared" si="2"/>
        <v>848322</v>
      </c>
      <c r="M13" s="104">
        <f t="shared" si="2"/>
        <v>922592</v>
      </c>
      <c r="N13" s="104">
        <f t="shared" si="2"/>
        <v>1006424</v>
      </c>
    </row>
    <row r="14" spans="1:14" x14ac:dyDescent="0.2">
      <c r="A14" s="103" t="s">
        <v>584</v>
      </c>
      <c r="C14">
        <f>ROUND(C12/$B$9,0)</f>
        <v>50</v>
      </c>
      <c r="D14">
        <f t="shared" ref="D14:N14" si="3">ROUND(D12/$B$9,0)</f>
        <v>101</v>
      </c>
      <c r="E14">
        <f t="shared" si="3"/>
        <v>154</v>
      </c>
      <c r="F14">
        <f t="shared" si="3"/>
        <v>210</v>
      </c>
      <c r="G14">
        <f t="shared" si="3"/>
        <v>269</v>
      </c>
      <c r="H14">
        <f t="shared" si="3"/>
        <v>332</v>
      </c>
      <c r="I14">
        <f t="shared" si="3"/>
        <v>400</v>
      </c>
      <c r="J14">
        <f t="shared" si="3"/>
        <v>472</v>
      </c>
      <c r="K14">
        <f t="shared" si="3"/>
        <v>551</v>
      </c>
      <c r="L14">
        <f t="shared" si="3"/>
        <v>635</v>
      </c>
      <c r="M14">
        <f t="shared" si="3"/>
        <v>728</v>
      </c>
      <c r="N14">
        <f t="shared" si="3"/>
        <v>828</v>
      </c>
    </row>
    <row r="15" spans="1:14" x14ac:dyDescent="0.2">
      <c r="A15" s="103" t="s">
        <v>585</v>
      </c>
      <c r="B15" s="108">
        <v>10</v>
      </c>
      <c r="C15">
        <v>1</v>
      </c>
      <c r="D15">
        <v>0</v>
      </c>
      <c r="E15">
        <v>0</v>
      </c>
      <c r="F15">
        <v>0</v>
      </c>
      <c r="G15">
        <v>0</v>
      </c>
      <c r="H15">
        <v>0</v>
      </c>
      <c r="I15">
        <v>0</v>
      </c>
      <c r="J15">
        <v>0</v>
      </c>
      <c r="K15">
        <v>0</v>
      </c>
      <c r="L15">
        <v>0</v>
      </c>
      <c r="M15">
        <v>0</v>
      </c>
      <c r="N15">
        <v>0</v>
      </c>
    </row>
    <row r="16" spans="1:14" x14ac:dyDescent="0.2">
      <c r="A16" s="103" t="s">
        <v>586</v>
      </c>
      <c r="B16" s="108">
        <v>50</v>
      </c>
      <c r="C16">
        <v>0</v>
      </c>
      <c r="D16">
        <v>0</v>
      </c>
      <c r="E16">
        <v>0</v>
      </c>
      <c r="F16">
        <v>0</v>
      </c>
      <c r="G16">
        <v>0</v>
      </c>
      <c r="H16">
        <v>0</v>
      </c>
      <c r="I16">
        <v>0</v>
      </c>
      <c r="J16">
        <v>0</v>
      </c>
      <c r="K16">
        <v>0</v>
      </c>
      <c r="L16">
        <v>0</v>
      </c>
      <c r="M16">
        <v>0</v>
      </c>
      <c r="N16">
        <v>0</v>
      </c>
    </row>
    <row r="17" spans="1:15" x14ac:dyDescent="0.2">
      <c r="A17" s="103" t="s">
        <v>587</v>
      </c>
      <c r="B17" s="108">
        <v>25</v>
      </c>
      <c r="C17">
        <v>1</v>
      </c>
      <c r="D17">
        <v>0</v>
      </c>
      <c r="E17">
        <v>0</v>
      </c>
      <c r="F17">
        <v>0</v>
      </c>
      <c r="G17">
        <v>0</v>
      </c>
      <c r="H17">
        <v>0</v>
      </c>
      <c r="I17">
        <v>0</v>
      </c>
      <c r="J17">
        <v>0</v>
      </c>
      <c r="K17">
        <v>0</v>
      </c>
      <c r="L17">
        <v>0</v>
      </c>
      <c r="M17">
        <v>0</v>
      </c>
      <c r="N17">
        <v>0</v>
      </c>
    </row>
    <row r="18" spans="1:15" x14ac:dyDescent="0.2">
      <c r="A18" s="103" t="s">
        <v>588</v>
      </c>
      <c r="B18" s="108">
        <v>20</v>
      </c>
      <c r="C18">
        <f>C13/$B$9</f>
        <v>50</v>
      </c>
      <c r="D18">
        <f>ROUND(D13/$B$9,0)</f>
        <v>51</v>
      </c>
      <c r="E18">
        <f t="shared" ref="E18:N18" si="4">ROUND(E13/$B$9,0)</f>
        <v>53</v>
      </c>
      <c r="F18">
        <f t="shared" si="4"/>
        <v>56</v>
      </c>
      <c r="G18">
        <f t="shared" si="4"/>
        <v>59</v>
      </c>
      <c r="H18">
        <f t="shared" si="4"/>
        <v>63</v>
      </c>
      <c r="I18">
        <f t="shared" si="4"/>
        <v>67</v>
      </c>
      <c r="J18">
        <f t="shared" si="4"/>
        <v>72</v>
      </c>
      <c r="K18">
        <f t="shared" si="4"/>
        <v>78</v>
      </c>
      <c r="L18">
        <f t="shared" si="4"/>
        <v>85</v>
      </c>
      <c r="M18">
        <f t="shared" si="4"/>
        <v>92</v>
      </c>
      <c r="N18">
        <f t="shared" si="4"/>
        <v>101</v>
      </c>
    </row>
    <row r="19" spans="1:15" x14ac:dyDescent="0.2">
      <c r="A19" s="103" t="s">
        <v>589</v>
      </c>
      <c r="B19" s="109">
        <v>0.1</v>
      </c>
      <c r="C19">
        <f>C14*$B$8</f>
        <v>1550</v>
      </c>
      <c r="D19">
        <f t="shared" ref="D19:N19" si="5">D14*$B$8</f>
        <v>3131</v>
      </c>
      <c r="E19">
        <f t="shared" si="5"/>
        <v>4774</v>
      </c>
      <c r="F19">
        <f t="shared" si="5"/>
        <v>6510</v>
      </c>
      <c r="G19">
        <f t="shared" si="5"/>
        <v>8339</v>
      </c>
      <c r="H19">
        <f t="shared" si="5"/>
        <v>10292</v>
      </c>
      <c r="I19">
        <f t="shared" si="5"/>
        <v>12400</v>
      </c>
      <c r="J19">
        <f t="shared" si="5"/>
        <v>14632</v>
      </c>
      <c r="K19">
        <f t="shared" si="5"/>
        <v>17081</v>
      </c>
      <c r="L19">
        <f t="shared" si="5"/>
        <v>19685</v>
      </c>
      <c r="M19">
        <f t="shared" si="5"/>
        <v>22568</v>
      </c>
      <c r="N19">
        <f t="shared" si="5"/>
        <v>25668</v>
      </c>
    </row>
    <row r="21" spans="1:15" x14ac:dyDescent="0.2">
      <c r="A21" s="103" t="s">
        <v>590</v>
      </c>
    </row>
    <row r="22" spans="1:15" x14ac:dyDescent="0.2">
      <c r="A22" s="103" t="s">
        <v>591</v>
      </c>
      <c r="C22" s="108">
        <f t="shared" ref="C22:N26" si="6">C15*$B15</f>
        <v>10</v>
      </c>
      <c r="D22" s="108">
        <f t="shared" si="6"/>
        <v>0</v>
      </c>
      <c r="E22" s="108">
        <f t="shared" si="6"/>
        <v>0</v>
      </c>
      <c r="F22" s="108">
        <f t="shared" si="6"/>
        <v>0</v>
      </c>
      <c r="G22" s="108">
        <f t="shared" si="6"/>
        <v>0</v>
      </c>
      <c r="H22" s="108">
        <f t="shared" si="6"/>
        <v>0</v>
      </c>
      <c r="I22" s="108">
        <f t="shared" si="6"/>
        <v>0</v>
      </c>
      <c r="J22" s="108">
        <f t="shared" si="6"/>
        <v>0</v>
      </c>
      <c r="K22" s="108">
        <f t="shared" si="6"/>
        <v>0</v>
      </c>
      <c r="L22" s="108">
        <f t="shared" si="6"/>
        <v>0</v>
      </c>
      <c r="M22" s="108">
        <f t="shared" si="6"/>
        <v>0</v>
      </c>
      <c r="N22" s="108">
        <f t="shared" si="6"/>
        <v>0</v>
      </c>
      <c r="O22" s="108"/>
    </row>
    <row r="23" spans="1:15" x14ac:dyDescent="0.2">
      <c r="A23" s="103" t="s">
        <v>592</v>
      </c>
      <c r="C23" s="108">
        <f t="shared" si="6"/>
        <v>0</v>
      </c>
      <c r="D23" s="108">
        <f t="shared" si="6"/>
        <v>0</v>
      </c>
      <c r="E23" s="108">
        <f t="shared" si="6"/>
        <v>0</v>
      </c>
      <c r="F23" s="108">
        <f t="shared" si="6"/>
        <v>0</v>
      </c>
      <c r="G23" s="108">
        <f t="shared" si="6"/>
        <v>0</v>
      </c>
      <c r="H23" s="108">
        <f t="shared" si="6"/>
        <v>0</v>
      </c>
      <c r="I23" s="108">
        <f t="shared" si="6"/>
        <v>0</v>
      </c>
      <c r="J23" s="108">
        <f t="shared" si="6"/>
        <v>0</v>
      </c>
      <c r="K23" s="108">
        <f t="shared" si="6"/>
        <v>0</v>
      </c>
      <c r="L23" s="108">
        <f t="shared" si="6"/>
        <v>0</v>
      </c>
      <c r="M23" s="108">
        <f t="shared" si="6"/>
        <v>0</v>
      </c>
      <c r="N23" s="108">
        <f t="shared" si="6"/>
        <v>0</v>
      </c>
      <c r="O23" s="108"/>
    </row>
    <row r="24" spans="1:15" x14ac:dyDescent="0.2">
      <c r="A24" s="103" t="s">
        <v>593</v>
      </c>
      <c r="C24" s="108">
        <f t="shared" si="6"/>
        <v>25</v>
      </c>
      <c r="D24" s="108">
        <f t="shared" si="6"/>
        <v>0</v>
      </c>
      <c r="E24" s="108">
        <f t="shared" si="6"/>
        <v>0</v>
      </c>
      <c r="F24" s="108">
        <f t="shared" si="6"/>
        <v>0</v>
      </c>
      <c r="G24" s="108">
        <f t="shared" si="6"/>
        <v>0</v>
      </c>
      <c r="H24" s="108">
        <f t="shared" si="6"/>
        <v>0</v>
      </c>
      <c r="I24" s="108">
        <f t="shared" si="6"/>
        <v>0</v>
      </c>
      <c r="J24" s="108">
        <f t="shared" si="6"/>
        <v>0</v>
      </c>
      <c r="K24" s="108">
        <f t="shared" si="6"/>
        <v>0</v>
      </c>
      <c r="L24" s="108">
        <f t="shared" si="6"/>
        <v>0</v>
      </c>
      <c r="M24" s="108">
        <f t="shared" si="6"/>
        <v>0</v>
      </c>
      <c r="N24" s="108">
        <f t="shared" si="6"/>
        <v>0</v>
      </c>
      <c r="O24" s="108"/>
    </row>
    <row r="25" spans="1:15" x14ac:dyDescent="0.2">
      <c r="A25" s="103" t="s">
        <v>594</v>
      </c>
      <c r="C25" s="108">
        <f t="shared" si="6"/>
        <v>1000</v>
      </c>
      <c r="D25" s="108">
        <f t="shared" si="6"/>
        <v>1020</v>
      </c>
      <c r="E25" s="108">
        <f t="shared" si="6"/>
        <v>1060</v>
      </c>
      <c r="F25" s="108">
        <f t="shared" si="6"/>
        <v>1120</v>
      </c>
      <c r="G25" s="108">
        <f t="shared" si="6"/>
        <v>1180</v>
      </c>
      <c r="H25" s="108">
        <f t="shared" si="6"/>
        <v>1260</v>
      </c>
      <c r="I25" s="108">
        <f t="shared" si="6"/>
        <v>1340</v>
      </c>
      <c r="J25" s="108">
        <f t="shared" si="6"/>
        <v>1440</v>
      </c>
      <c r="K25" s="108">
        <f t="shared" si="6"/>
        <v>1560</v>
      </c>
      <c r="L25" s="108">
        <f t="shared" si="6"/>
        <v>1700</v>
      </c>
      <c r="M25" s="108">
        <f t="shared" si="6"/>
        <v>1840</v>
      </c>
      <c r="N25" s="108">
        <f t="shared" si="6"/>
        <v>2020</v>
      </c>
      <c r="O25" s="108"/>
    </row>
    <row r="26" spans="1:15" x14ac:dyDescent="0.2">
      <c r="A26" s="103" t="s">
        <v>595</v>
      </c>
      <c r="C26" s="108">
        <f>C19*$B19</f>
        <v>155</v>
      </c>
      <c r="D26" s="108">
        <f t="shared" si="6"/>
        <v>313.10000000000002</v>
      </c>
      <c r="E26" s="108">
        <f t="shared" si="6"/>
        <v>477.40000000000003</v>
      </c>
      <c r="F26" s="108">
        <f t="shared" si="6"/>
        <v>651</v>
      </c>
      <c r="G26" s="108">
        <f t="shared" si="6"/>
        <v>833.90000000000009</v>
      </c>
      <c r="H26" s="108">
        <f t="shared" si="6"/>
        <v>1029.2</v>
      </c>
      <c r="I26" s="108">
        <f t="shared" si="6"/>
        <v>1240</v>
      </c>
      <c r="J26" s="108">
        <f t="shared" si="6"/>
        <v>1463.2</v>
      </c>
      <c r="K26" s="108">
        <f t="shared" si="6"/>
        <v>1708.1000000000001</v>
      </c>
      <c r="L26" s="108">
        <f t="shared" si="6"/>
        <v>1968.5</v>
      </c>
      <c r="M26" s="108">
        <f t="shared" si="6"/>
        <v>2256.8000000000002</v>
      </c>
      <c r="N26" s="108">
        <f t="shared" si="6"/>
        <v>2566.8000000000002</v>
      </c>
      <c r="O26" s="108"/>
    </row>
    <row r="27" spans="1:15" x14ac:dyDescent="0.2">
      <c r="C27" s="108"/>
      <c r="D27" s="108"/>
      <c r="E27" s="108"/>
      <c r="F27" s="108"/>
      <c r="G27" s="108"/>
      <c r="H27" s="108"/>
      <c r="I27" s="108"/>
      <c r="J27" s="108"/>
      <c r="K27" s="108"/>
      <c r="L27" s="108"/>
      <c r="M27" s="108"/>
      <c r="N27" s="108"/>
      <c r="O27" s="108"/>
    </row>
    <row r="28" spans="1:15" x14ac:dyDescent="0.2">
      <c r="A28" s="103" t="s">
        <v>596</v>
      </c>
      <c r="C28" s="108">
        <f>SUM(C22:C26)</f>
        <v>1190</v>
      </c>
      <c r="D28" s="108">
        <f t="shared" ref="D28:N28" si="7">SUM(D22:D26)</f>
        <v>1333.1</v>
      </c>
      <c r="E28" s="108">
        <f t="shared" si="7"/>
        <v>1537.4</v>
      </c>
      <c r="F28" s="108">
        <f t="shared" si="7"/>
        <v>1771</v>
      </c>
      <c r="G28" s="108">
        <f t="shared" si="7"/>
        <v>2013.9</v>
      </c>
      <c r="H28" s="108">
        <f t="shared" si="7"/>
        <v>2289.1999999999998</v>
      </c>
      <c r="I28" s="108">
        <f t="shared" si="7"/>
        <v>2580</v>
      </c>
      <c r="J28" s="108">
        <f t="shared" si="7"/>
        <v>2903.2</v>
      </c>
      <c r="K28" s="108">
        <f t="shared" si="7"/>
        <v>3268.1000000000004</v>
      </c>
      <c r="L28" s="108">
        <f t="shared" si="7"/>
        <v>3668.5</v>
      </c>
      <c r="M28" s="108">
        <f t="shared" si="7"/>
        <v>4096.8</v>
      </c>
      <c r="N28" s="108">
        <f t="shared" si="7"/>
        <v>4586.8</v>
      </c>
      <c r="O28" s="108">
        <f>SUM(C28:N28)</f>
        <v>31238</v>
      </c>
    </row>
    <row r="29" spans="1:15" x14ac:dyDescent="0.2">
      <c r="A29" s="103" t="s">
        <v>597</v>
      </c>
      <c r="C29" s="108">
        <f>B29+C28</f>
        <v>1190</v>
      </c>
      <c r="D29" s="108">
        <f t="shared" ref="D29:N29" si="8">C29+D28</f>
        <v>2523.1</v>
      </c>
      <c r="E29" s="108">
        <f t="shared" si="8"/>
        <v>4060.5</v>
      </c>
      <c r="F29" s="108">
        <f t="shared" si="8"/>
        <v>5831.5</v>
      </c>
      <c r="G29" s="108">
        <f t="shared" si="8"/>
        <v>7845.4</v>
      </c>
      <c r="H29" s="108">
        <f t="shared" si="8"/>
        <v>10134.599999999999</v>
      </c>
      <c r="I29" s="108">
        <f t="shared" si="8"/>
        <v>12714.599999999999</v>
      </c>
      <c r="J29" s="108">
        <f t="shared" si="8"/>
        <v>15617.8</v>
      </c>
      <c r="K29" s="108">
        <f t="shared" si="8"/>
        <v>18885.900000000001</v>
      </c>
      <c r="L29" s="108">
        <f t="shared" si="8"/>
        <v>22554.400000000001</v>
      </c>
      <c r="M29" s="108">
        <f t="shared" si="8"/>
        <v>26651.200000000001</v>
      </c>
      <c r="N29" s="108">
        <f t="shared" si="8"/>
        <v>31238</v>
      </c>
    </row>
    <row r="31" spans="1:15" x14ac:dyDescent="0.2">
      <c r="A31" s="141" t="s">
        <v>598</v>
      </c>
      <c r="B31" s="141"/>
      <c r="C31" s="141"/>
      <c r="D31" s="141"/>
      <c r="E31" s="141"/>
      <c r="F31" s="141"/>
      <c r="G31" s="141"/>
      <c r="H31" s="141"/>
      <c r="I31" s="141"/>
      <c r="J31" s="141"/>
      <c r="K31" s="141"/>
      <c r="L31" s="141"/>
      <c r="M31" s="141"/>
      <c r="N31" s="141"/>
    </row>
  </sheetData>
  <mergeCells count="3">
    <mergeCell ref="A1:N1"/>
    <mergeCell ref="A2:N2"/>
    <mergeCell ref="A31:N31"/>
  </mergeCells>
  <hyperlinks>
    <hyperlink ref="F6" r:id="rId1" xr:uid="{D3FC5674-286B-594D-AA59-1B7E25881A05}"/>
    <hyperlink ref="F7" r:id="rId2" xr:uid="{85DA944D-0E1D-9B4C-8F22-5DFFACE45740}"/>
    <hyperlink ref="F5" r:id="rId3" xr:uid="{43288C53-8CAA-4847-B524-8A3FFA4C8F3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2C455-BB4B-4C4D-B16E-CA185F1096E2}">
  <dimension ref="A1:C44"/>
  <sheetViews>
    <sheetView workbookViewId="0"/>
  </sheetViews>
  <sheetFormatPr baseColWidth="10" defaultRowHeight="15" x14ac:dyDescent="0.2"/>
  <sheetData>
    <row r="1" spans="1:3" ht="24" x14ac:dyDescent="0.3">
      <c r="A1" s="142" t="s">
        <v>625</v>
      </c>
    </row>
    <row r="2" spans="1:3" ht="16" thickBot="1" x14ac:dyDescent="0.25"/>
    <row r="3" spans="1:3" ht="16" thickBot="1" x14ac:dyDescent="0.25">
      <c r="A3" s="143" t="s">
        <v>626</v>
      </c>
      <c r="B3" s="144"/>
      <c r="C3" s="145"/>
    </row>
    <row r="4" spans="1:3" ht="16" thickBot="1" x14ac:dyDescent="0.25">
      <c r="A4" s="146" t="s">
        <v>627</v>
      </c>
      <c r="B4" s="147"/>
      <c r="C4" s="148">
        <v>0.15</v>
      </c>
    </row>
    <row r="5" spans="1:3" ht="16" thickBot="1" x14ac:dyDescent="0.25">
      <c r="A5" s="146" t="s">
        <v>628</v>
      </c>
      <c r="B5" s="147"/>
      <c r="C5" s="148">
        <v>0.15</v>
      </c>
    </row>
    <row r="6" spans="1:3" ht="16" thickBot="1" x14ac:dyDescent="0.25">
      <c r="A6" s="146" t="s">
        <v>629</v>
      </c>
      <c r="B6" s="147"/>
      <c r="C6" s="148">
        <v>0.25</v>
      </c>
    </row>
    <row r="7" spans="1:3" ht="16" thickBot="1" x14ac:dyDescent="0.25">
      <c r="A7" s="146" t="s">
        <v>630</v>
      </c>
      <c r="B7" s="147"/>
      <c r="C7" s="148">
        <v>0.15</v>
      </c>
    </row>
    <row r="8" spans="1:3" ht="16" thickBot="1" x14ac:dyDescent="0.25">
      <c r="A8" s="146" t="s">
        <v>631</v>
      </c>
      <c r="B8" s="147"/>
      <c r="C8" s="148">
        <v>0.1</v>
      </c>
    </row>
    <row r="9" spans="1:3" ht="16" thickBot="1" x14ac:dyDescent="0.25">
      <c r="A9" s="146" t="s">
        <v>632</v>
      </c>
      <c r="B9" s="147"/>
      <c r="C9" s="148">
        <v>0.1</v>
      </c>
    </row>
    <row r="10" spans="1:3" ht="16" thickBot="1" x14ac:dyDescent="0.25">
      <c r="A10" s="146" t="s">
        <v>633</v>
      </c>
      <c r="B10" s="147"/>
      <c r="C10" s="149">
        <f>C11+C12+C13+C14+C15</f>
        <v>0.35</v>
      </c>
    </row>
    <row r="11" spans="1:3" ht="16" thickBot="1" x14ac:dyDescent="0.25">
      <c r="A11" s="146" t="s">
        <v>634</v>
      </c>
      <c r="B11" s="147"/>
      <c r="C11" s="148">
        <v>0.1</v>
      </c>
    </row>
    <row r="12" spans="1:3" ht="16" thickBot="1" x14ac:dyDescent="0.25">
      <c r="A12" s="146" t="s">
        <v>635</v>
      </c>
      <c r="B12" s="147"/>
      <c r="C12" s="148">
        <v>0.1</v>
      </c>
    </row>
    <row r="13" spans="1:3" ht="16" thickBot="1" x14ac:dyDescent="0.25">
      <c r="A13" s="146" t="s">
        <v>636</v>
      </c>
      <c r="B13" s="147"/>
      <c r="C13" s="148">
        <v>0.05</v>
      </c>
    </row>
    <row r="14" spans="1:3" ht="16" thickBot="1" x14ac:dyDescent="0.25">
      <c r="A14" s="146" t="s">
        <v>637</v>
      </c>
      <c r="B14" s="147"/>
      <c r="C14" s="148">
        <v>0.05</v>
      </c>
    </row>
    <row r="15" spans="1:3" ht="16" thickBot="1" x14ac:dyDescent="0.25">
      <c r="A15" s="146" t="s">
        <v>638</v>
      </c>
      <c r="B15" s="147"/>
      <c r="C15" s="148">
        <v>0.05</v>
      </c>
    </row>
    <row r="16" spans="1:3" ht="16" thickBot="1" x14ac:dyDescent="0.25">
      <c r="A16" s="146" t="s">
        <v>639</v>
      </c>
      <c r="B16" s="147"/>
      <c r="C16" s="148">
        <v>0.2</v>
      </c>
    </row>
    <row r="17" spans="1:3" ht="16" thickBot="1" x14ac:dyDescent="0.25">
      <c r="A17" s="146" t="s">
        <v>499</v>
      </c>
      <c r="B17" s="147"/>
      <c r="C17" s="148">
        <v>0.2</v>
      </c>
    </row>
    <row r="18" spans="1:3" ht="16" thickBot="1" x14ac:dyDescent="0.25">
      <c r="A18" s="146" t="s">
        <v>640</v>
      </c>
      <c r="B18" s="147"/>
      <c r="C18" s="148">
        <v>0.2</v>
      </c>
    </row>
    <row r="19" spans="1:3" ht="16" thickBot="1" x14ac:dyDescent="0.25">
      <c r="A19" s="146"/>
      <c r="B19" s="147"/>
      <c r="C19" s="150"/>
    </row>
    <row r="20" spans="1:3" ht="16" thickBot="1" x14ac:dyDescent="0.25">
      <c r="A20" s="143" t="s">
        <v>641</v>
      </c>
      <c r="B20" s="144"/>
      <c r="C20" s="145"/>
    </row>
    <row r="21" spans="1:3" ht="16" thickBot="1" x14ac:dyDescent="0.25">
      <c r="A21" s="146" t="s">
        <v>627</v>
      </c>
      <c r="B21" s="147"/>
      <c r="C21" s="151">
        <v>487</v>
      </c>
    </row>
    <row r="22" spans="1:3" ht="16" thickBot="1" x14ac:dyDescent="0.25">
      <c r="A22" s="146" t="s">
        <v>629</v>
      </c>
      <c r="B22" s="147"/>
      <c r="C22" s="151">
        <v>650</v>
      </c>
    </row>
    <row r="23" spans="1:3" ht="16" thickBot="1" x14ac:dyDescent="0.25">
      <c r="A23" s="146" t="s">
        <v>642</v>
      </c>
      <c r="B23" s="147"/>
      <c r="C23" s="151">
        <v>650</v>
      </c>
    </row>
    <row r="24" spans="1:3" ht="16" thickBot="1" x14ac:dyDescent="0.25">
      <c r="A24" s="146" t="s">
        <v>643</v>
      </c>
      <c r="B24" s="147"/>
      <c r="C24" s="151">
        <v>650</v>
      </c>
    </row>
    <row r="25" spans="1:3" ht="16" thickBot="1" x14ac:dyDescent="0.25">
      <c r="A25" s="146" t="s">
        <v>644</v>
      </c>
      <c r="B25" s="147"/>
      <c r="C25" s="151">
        <v>650</v>
      </c>
    </row>
    <row r="26" spans="1:3" ht="16" thickBot="1" x14ac:dyDescent="0.25">
      <c r="A26" s="146" t="s">
        <v>645</v>
      </c>
      <c r="B26" s="147"/>
      <c r="C26" s="151">
        <v>487</v>
      </c>
    </row>
    <row r="27" spans="1:3" ht="16" thickBot="1" x14ac:dyDescent="0.25">
      <c r="A27" s="146" t="s">
        <v>646</v>
      </c>
      <c r="B27" s="147"/>
      <c r="C27" s="152"/>
    </row>
    <row r="28" spans="1:3" ht="16" thickBot="1" x14ac:dyDescent="0.25">
      <c r="A28" s="146"/>
      <c r="B28" s="153"/>
      <c r="C28" s="152"/>
    </row>
    <row r="29" spans="1:3" ht="16" thickBot="1" x14ac:dyDescent="0.25">
      <c r="A29" s="143" t="s">
        <v>647</v>
      </c>
      <c r="B29" s="144"/>
      <c r="C29" s="145"/>
    </row>
    <row r="30" spans="1:3" ht="16" thickBot="1" x14ac:dyDescent="0.25">
      <c r="A30" s="146" t="s">
        <v>648</v>
      </c>
      <c r="B30" s="147"/>
      <c r="C30" s="151">
        <v>14</v>
      </c>
    </row>
    <row r="31" spans="1:3" ht="16" thickBot="1" x14ac:dyDescent="0.25">
      <c r="A31" s="146" t="s">
        <v>649</v>
      </c>
      <c r="B31" s="147"/>
      <c r="C31" s="151">
        <v>24</v>
      </c>
    </row>
    <row r="32" spans="1:3" ht="16" thickBot="1" x14ac:dyDescent="0.25">
      <c r="A32" s="146" t="s">
        <v>650</v>
      </c>
      <c r="B32" s="147"/>
      <c r="C32" s="151">
        <v>39</v>
      </c>
    </row>
    <row r="33" spans="1:3" ht="16" thickBot="1" x14ac:dyDescent="0.25">
      <c r="A33" s="146" t="s">
        <v>651</v>
      </c>
      <c r="B33" s="147"/>
      <c r="C33" s="151">
        <v>64</v>
      </c>
    </row>
    <row r="34" spans="1:3" ht="16" thickBot="1" x14ac:dyDescent="0.25">
      <c r="A34" s="146" t="s">
        <v>652</v>
      </c>
      <c r="B34" s="147"/>
      <c r="C34" s="151">
        <v>128</v>
      </c>
    </row>
    <row r="35" spans="1:3" ht="16" thickBot="1" x14ac:dyDescent="0.25">
      <c r="A35" s="146" t="s">
        <v>653</v>
      </c>
      <c r="B35" s="147"/>
      <c r="C35" s="151">
        <v>225</v>
      </c>
    </row>
    <row r="36" spans="1:3" ht="16" thickBot="1" x14ac:dyDescent="0.25">
      <c r="A36" s="143" t="s">
        <v>654</v>
      </c>
      <c r="B36" s="144"/>
      <c r="C36" s="145"/>
    </row>
    <row r="37" spans="1:3" ht="16" thickBot="1" x14ac:dyDescent="0.25">
      <c r="A37" s="146" t="s">
        <v>648</v>
      </c>
      <c r="B37" s="147"/>
      <c r="C37" s="151">
        <v>13</v>
      </c>
    </row>
    <row r="38" spans="1:3" ht="16" thickBot="1" x14ac:dyDescent="0.25">
      <c r="A38" s="146" t="s">
        <v>649</v>
      </c>
      <c r="B38" s="147"/>
      <c r="C38" s="151">
        <v>21</v>
      </c>
    </row>
    <row r="39" spans="1:3" ht="16" thickBot="1" x14ac:dyDescent="0.25">
      <c r="A39" s="146" t="s">
        <v>650</v>
      </c>
      <c r="B39" s="147"/>
      <c r="C39" s="151">
        <v>35</v>
      </c>
    </row>
    <row r="40" spans="1:3" ht="16" thickBot="1" x14ac:dyDescent="0.25">
      <c r="A40" s="146" t="s">
        <v>651</v>
      </c>
      <c r="B40" s="147"/>
      <c r="C40" s="151">
        <v>57</v>
      </c>
    </row>
    <row r="41" spans="1:3" ht="16" thickBot="1" x14ac:dyDescent="0.25">
      <c r="A41" s="146" t="s">
        <v>652</v>
      </c>
      <c r="B41" s="147"/>
      <c r="C41" s="151">
        <v>114</v>
      </c>
    </row>
    <row r="42" spans="1:3" ht="16" thickBot="1" x14ac:dyDescent="0.25">
      <c r="A42" s="146" t="s">
        <v>653</v>
      </c>
      <c r="B42" s="147"/>
      <c r="C42" s="151">
        <v>200</v>
      </c>
    </row>
    <row r="43" spans="1:3" ht="16" thickBot="1" x14ac:dyDescent="0.25">
      <c r="A43" s="154" t="s">
        <v>655</v>
      </c>
      <c r="B43" s="155"/>
      <c r="C43" s="156"/>
    </row>
    <row r="44" spans="1:3" ht="16" thickBot="1" x14ac:dyDescent="0.25">
      <c r="A44" s="146" t="s">
        <v>656</v>
      </c>
      <c r="B44" s="147"/>
      <c r="C44" s="157" t="s">
        <v>657</v>
      </c>
    </row>
  </sheetData>
  <mergeCells count="5">
    <mergeCell ref="A3:C3"/>
    <mergeCell ref="A20:C20"/>
    <mergeCell ref="A29:C29"/>
    <mergeCell ref="A36:C36"/>
    <mergeCell ref="A43:C4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F74C6787E73A141B642DD8AF286AEE9" ma:contentTypeVersion="2" ma:contentTypeDescription="Crée un document." ma:contentTypeScope="" ma:versionID="a7c73090f488f829d4a0913b4e2c80d4">
  <xsd:schema xmlns:xsd="http://www.w3.org/2001/XMLSchema" xmlns:xs="http://www.w3.org/2001/XMLSchema" xmlns:p="http://schemas.microsoft.com/office/2006/metadata/properties" xmlns:ns2="a5e87a67-34e3-474a-9fb0-97eeb073fd1e" targetNamespace="http://schemas.microsoft.com/office/2006/metadata/properties" ma:root="true" ma:fieldsID="f588cdc31b4014edd72c28aca52e4b14" ns2:_="">
    <xsd:import namespace="a5e87a67-34e3-474a-9fb0-97eeb073fd1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e87a67-34e3-474a-9fb0-97eeb073fd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97F3A3-384A-44E1-8917-4B6389C8ACA6}">
  <ds:schemaRefs>
    <ds:schemaRef ds:uri="http://purl.org/dc/dcmitype/"/>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purl.org/dc/terms/"/>
    <ds:schemaRef ds:uri="http://schemas.microsoft.com/office/infopath/2007/PartnerControls"/>
    <ds:schemaRef ds:uri="a5e87a67-34e3-474a-9fb0-97eeb073fd1e"/>
    <ds:schemaRef ds:uri="http://www.w3.org/XML/1998/namespace"/>
  </ds:schemaRefs>
</ds:datastoreItem>
</file>

<file path=customXml/itemProps2.xml><?xml version="1.0" encoding="utf-8"?>
<ds:datastoreItem xmlns:ds="http://schemas.openxmlformats.org/officeDocument/2006/customXml" ds:itemID="{01AECB33-AE2C-4039-B423-59FE4D57979A}">
  <ds:schemaRefs>
    <ds:schemaRef ds:uri="http://schemas.microsoft.com/sharepoint/v3/contenttype/forms"/>
  </ds:schemaRefs>
</ds:datastoreItem>
</file>

<file path=customXml/itemProps3.xml><?xml version="1.0" encoding="utf-8"?>
<ds:datastoreItem xmlns:ds="http://schemas.openxmlformats.org/officeDocument/2006/customXml" ds:itemID="{7F397BD5-4CD0-496B-BCF5-4295A8D397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e87a67-34e3-474a-9fb0-97eeb073fd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Activités-Activities</vt:lpstr>
      <vt:lpstr>Sovrin</vt:lpstr>
      <vt:lpstr>Paramètrage</vt:lpstr>
    </vt:vector>
  </TitlesOfParts>
  <Manager/>
  <Company>RAMQ</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Pelletier Philippe</dc:creator>
  <cp:keywords/>
  <dc:description/>
  <cp:lastModifiedBy>Microsoft Office User</cp:lastModifiedBy>
  <cp:revision/>
  <dcterms:created xsi:type="dcterms:W3CDTF">2021-01-29T14:18:35Z</dcterms:created>
  <dcterms:modified xsi:type="dcterms:W3CDTF">2021-06-11T19:32:19Z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0x0101008F74C6787E73A141B642DD8AF286AEE9</vt:lpwstr>
  </property>
</Properties>
</file>