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4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a4bd2f3ab69961/Trabalho/Academia BePro/Iscas/Planilhas Demonstrativas/Planilhas/Planilhas/Planilha-Metas-Pessoais/"/>
    </mc:Choice>
  </mc:AlternateContent>
  <xr:revisionPtr revIDLastSave="1112" documentId="8_{CFFB707F-15B3-4CFF-9385-E0A0F4962709}" xr6:coauthVersionLast="47" xr6:coauthVersionMax="47" xr10:uidLastSave="{190F6752-1096-400F-8D78-11A563320F75}"/>
  <bookViews>
    <workbookView xWindow="-108" yWindow="-108" windowWidth="30936" windowHeight="16776" tabRatio="724" xr2:uid="{9D4C57F1-459A-4EAF-BB32-2DC2E7C58FA6}"/>
  </bookViews>
  <sheets>
    <sheet name="INICIO" sheetId="38" r:id="rId1"/>
    <sheet name="Cadastro de Metas" sheetId="4" r:id="rId2"/>
    <sheet name="01. Jan" sheetId="15" r:id="rId3"/>
    <sheet name="02. Fev" sheetId="17" r:id="rId4"/>
    <sheet name="03. Mar" sheetId="18" r:id="rId5"/>
    <sheet name="04. Abr" sheetId="28" r:id="rId6"/>
    <sheet name="05. Mai" sheetId="29" r:id="rId7"/>
    <sheet name="06. Jun" sheetId="30" r:id="rId8"/>
    <sheet name="07. Jul" sheetId="31" r:id="rId9"/>
    <sheet name="08. Ago" sheetId="32" r:id="rId10"/>
    <sheet name="09. Set" sheetId="33" r:id="rId11"/>
    <sheet name="10. Out" sheetId="34" r:id="rId12"/>
    <sheet name="11. Nov" sheetId="35" r:id="rId13"/>
    <sheet name="12. Dez" sheetId="36" r:id="rId14"/>
    <sheet name="13. Ano" sheetId="37" r:id="rId15"/>
  </sheets>
  <externalReferences>
    <externalReference r:id="rId16"/>
  </externalReferences>
  <definedNames>
    <definedName name="_xlnm._FilterDatabase" localSheetId="2" hidden="1">'01. Jan'!$B$5:$J$20</definedName>
    <definedName name="_xlnm._FilterDatabase" localSheetId="3" hidden="1">'02. Fev'!$B$5:$J$20</definedName>
    <definedName name="_xlnm._FilterDatabase" localSheetId="4" hidden="1">'03. Mar'!$B$5:$J$20</definedName>
    <definedName name="_xlnm._FilterDatabase" localSheetId="5" hidden="1">'04. Abr'!$B$5:$J$20</definedName>
    <definedName name="_xlnm._FilterDatabase" localSheetId="6" hidden="1">'05. Mai'!$B$5:$J$20</definedName>
    <definedName name="_xlnm._FilterDatabase" localSheetId="7" hidden="1">'06. Jun'!$B$5:$J$20</definedName>
    <definedName name="_xlnm._FilterDatabase" localSheetId="8" hidden="1">'07. Jul'!$B$5:$J$20</definedName>
    <definedName name="_xlnm._FilterDatabase" localSheetId="9" hidden="1">'08. Ago'!$B$5:$J$20</definedName>
    <definedName name="_xlnm._FilterDatabase" localSheetId="10" hidden="1">'09. Set'!$B$5:$J$20</definedName>
    <definedName name="_xlnm._FilterDatabase" localSheetId="11" hidden="1">'10. Out'!$B$5:$J$20</definedName>
    <definedName name="_xlnm._FilterDatabase" localSheetId="12" hidden="1">'11. Nov'!$B$5:$J$20</definedName>
    <definedName name="_xlnm._FilterDatabase" localSheetId="13" hidden="1">'12. Dez'!$B$5:$J$20</definedName>
    <definedName name="_xlnm._FilterDatabase" localSheetId="14" hidden="1">'13. Ano'!$B$5:$I$20</definedName>
    <definedName name="_xlnm._FilterDatabase" localSheetId="1" hidden="1">'Cadastro de Metas'!$B$3:$J$18</definedName>
    <definedName name="_xlnm.Print_Area" localSheetId="2">'01. Jan'!$B$5:$K$17</definedName>
    <definedName name="_xlnm.Print_Area" localSheetId="3">'02. Fev'!$B$5:$K$17</definedName>
    <definedName name="_xlnm.Print_Area" localSheetId="4">'03. Mar'!$B$5:$K$17</definedName>
    <definedName name="_xlnm.Print_Area" localSheetId="5">'04. Abr'!$B$5:$K$17</definedName>
    <definedName name="_xlnm.Print_Area" localSheetId="6">'05. Mai'!$B$5:$K$17</definedName>
    <definedName name="_xlnm.Print_Area" localSheetId="7">'06. Jun'!$B$5:$K$17</definedName>
    <definedName name="_xlnm.Print_Area" localSheetId="8">'07. Jul'!$B$5:$K$17</definedName>
    <definedName name="_xlnm.Print_Area" localSheetId="9">'08. Ago'!$B$5:$K$17</definedName>
    <definedName name="_xlnm.Print_Area" localSheetId="10">'09. Set'!$B$5:$K$17</definedName>
    <definedName name="_xlnm.Print_Area" localSheetId="11">'10. Out'!$B$5:$K$17</definedName>
    <definedName name="_xlnm.Print_Area" localSheetId="12">'11. Nov'!$B$5:$K$17</definedName>
    <definedName name="_xlnm.Print_Area" localSheetId="13">'12. Dez'!$B$5:$K$17</definedName>
    <definedName name="_xlnm.Print_Area" localSheetId="14">'13. Ano'!$B$5:$J$17</definedName>
    <definedName name="_xlnm.Print_Area" localSheetId="1">'Cadastro de Metas'!$B$3:$K$15</definedName>
    <definedName name="ListaSubGrupo">OFFSET([1]CLASSIFICACAO!$G$7:$G$62,0,MATCH([1]PLANILHA!#REF!,[1]CLASSIFICACAO!$G$6:$G$6,0)-1,INDEX([1]CLASSIFICACAO!$G:$G,5,MATCH([1]PLANILHA!#REF!,[1]CLASSIFICACAO!$G$6:$G$6,0)),1)</definedName>
    <definedName name="_xlnm.Print_Titles" localSheetId="2">'01. Jan'!$5:$5</definedName>
    <definedName name="_xlnm.Print_Titles" localSheetId="3">'02. Fev'!$5:$5</definedName>
    <definedName name="_xlnm.Print_Titles" localSheetId="4">'03. Mar'!$5:$5</definedName>
    <definedName name="_xlnm.Print_Titles" localSheetId="5">'04. Abr'!$5:$5</definedName>
    <definedName name="_xlnm.Print_Titles" localSheetId="6">'05. Mai'!$5:$5</definedName>
    <definedName name="_xlnm.Print_Titles" localSheetId="7">'06. Jun'!$5:$5</definedName>
    <definedName name="_xlnm.Print_Titles" localSheetId="8">'07. Jul'!$5:$5</definedName>
    <definedName name="_xlnm.Print_Titles" localSheetId="9">'08. Ago'!$5:$5</definedName>
    <definedName name="_xlnm.Print_Titles" localSheetId="10">'09. Set'!$5:$5</definedName>
    <definedName name="_xlnm.Print_Titles" localSheetId="11">'10. Out'!$5:$5</definedName>
    <definedName name="_xlnm.Print_Titles" localSheetId="12">'11. Nov'!$5:$5</definedName>
    <definedName name="_xlnm.Print_Titles" localSheetId="13">'12. Dez'!$5:$5</definedName>
    <definedName name="_xlnm.Print_Titles" localSheetId="14">'13. Ano'!$5:$5</definedName>
    <definedName name="_xlnm.Print_Titles" localSheetId="1">'Cadastro de Metas'!$3:$3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37" l="1"/>
  <c r="D20" i="37"/>
  <c r="C20" i="37"/>
  <c r="E19" i="37"/>
  <c r="D19" i="37"/>
  <c r="C19" i="37"/>
  <c r="E18" i="37"/>
  <c r="D18" i="37"/>
  <c r="C18" i="37"/>
  <c r="E17" i="37"/>
  <c r="D17" i="37"/>
  <c r="C17" i="37"/>
  <c r="E16" i="37"/>
  <c r="D16" i="37"/>
  <c r="C16" i="37"/>
  <c r="F16" i="37" s="1"/>
  <c r="E15" i="37"/>
  <c r="D15" i="37"/>
  <c r="C15" i="37"/>
  <c r="E14" i="37"/>
  <c r="D14" i="37"/>
  <c r="C14" i="37"/>
  <c r="F14" i="37" s="1"/>
  <c r="E13" i="37"/>
  <c r="D13" i="37"/>
  <c r="C13" i="37"/>
  <c r="F13" i="37" s="1"/>
  <c r="E12" i="37"/>
  <c r="D12" i="37"/>
  <c r="C12" i="37"/>
  <c r="F12" i="37" s="1"/>
  <c r="E11" i="37"/>
  <c r="D11" i="37"/>
  <c r="C11" i="37"/>
  <c r="F11" i="37" s="1"/>
  <c r="E10" i="37"/>
  <c r="D10" i="37"/>
  <c r="C10" i="37"/>
  <c r="F10" i="37" s="1"/>
  <c r="E9" i="37"/>
  <c r="D9" i="37"/>
  <c r="C9" i="37"/>
  <c r="E8" i="37"/>
  <c r="D8" i="37"/>
  <c r="C8" i="37"/>
  <c r="E7" i="37"/>
  <c r="D7" i="37"/>
  <c r="C7" i="37"/>
  <c r="E6" i="37"/>
  <c r="D6" i="37"/>
  <c r="C6" i="37"/>
  <c r="E20" i="36"/>
  <c r="F20" i="36" s="1"/>
  <c r="D20" i="36"/>
  <c r="C20" i="36"/>
  <c r="H20" i="36" s="1"/>
  <c r="E19" i="36"/>
  <c r="F19" i="36" s="1"/>
  <c r="D19" i="36"/>
  <c r="C19" i="36"/>
  <c r="H19" i="36" s="1"/>
  <c r="E18" i="36"/>
  <c r="F18" i="36" s="1"/>
  <c r="D18" i="36"/>
  <c r="C18" i="36"/>
  <c r="H18" i="36" s="1"/>
  <c r="E17" i="36"/>
  <c r="F17" i="36" s="1"/>
  <c r="D17" i="36"/>
  <c r="C17" i="36"/>
  <c r="H17" i="36" s="1"/>
  <c r="E16" i="36"/>
  <c r="F16" i="36" s="1"/>
  <c r="D16" i="36"/>
  <c r="C16" i="36"/>
  <c r="H16" i="36" s="1"/>
  <c r="E15" i="36"/>
  <c r="F15" i="36" s="1"/>
  <c r="D15" i="36"/>
  <c r="C15" i="36"/>
  <c r="H15" i="36" s="1"/>
  <c r="E14" i="36"/>
  <c r="F14" i="36" s="1"/>
  <c r="D14" i="36"/>
  <c r="C14" i="36"/>
  <c r="H14" i="36" s="1"/>
  <c r="E13" i="36"/>
  <c r="F13" i="36" s="1"/>
  <c r="D13" i="36"/>
  <c r="C13" i="36"/>
  <c r="H13" i="36" s="1"/>
  <c r="E12" i="36"/>
  <c r="F12" i="36" s="1"/>
  <c r="D12" i="36"/>
  <c r="C12" i="36"/>
  <c r="H12" i="36" s="1"/>
  <c r="E11" i="36"/>
  <c r="F11" i="36" s="1"/>
  <c r="D11" i="36"/>
  <c r="C11" i="36"/>
  <c r="H11" i="36" s="1"/>
  <c r="E10" i="36"/>
  <c r="F10" i="36" s="1"/>
  <c r="D10" i="36"/>
  <c r="C10" i="36"/>
  <c r="H10" i="36" s="1"/>
  <c r="E9" i="36"/>
  <c r="F9" i="36" s="1"/>
  <c r="D9" i="36"/>
  <c r="C9" i="36"/>
  <c r="H9" i="36" s="1"/>
  <c r="E8" i="36"/>
  <c r="F8" i="36" s="1"/>
  <c r="D8" i="36"/>
  <c r="C8" i="36"/>
  <c r="E7" i="36"/>
  <c r="F7" i="36" s="1"/>
  <c r="D7" i="36"/>
  <c r="C7" i="36"/>
  <c r="E6" i="36"/>
  <c r="F6" i="36" s="1"/>
  <c r="D6" i="36"/>
  <c r="C6" i="36"/>
  <c r="E20" i="35"/>
  <c r="F20" i="35" s="1"/>
  <c r="D20" i="35"/>
  <c r="C20" i="35"/>
  <c r="H20" i="35" s="1"/>
  <c r="E19" i="35"/>
  <c r="F19" i="35" s="1"/>
  <c r="D19" i="35"/>
  <c r="C19" i="35"/>
  <c r="H19" i="35" s="1"/>
  <c r="E18" i="35"/>
  <c r="F18" i="35" s="1"/>
  <c r="D18" i="35"/>
  <c r="C18" i="35"/>
  <c r="H18" i="35" s="1"/>
  <c r="E17" i="35"/>
  <c r="F17" i="35" s="1"/>
  <c r="D17" i="35"/>
  <c r="C17" i="35"/>
  <c r="H17" i="35" s="1"/>
  <c r="E16" i="35"/>
  <c r="F16" i="35" s="1"/>
  <c r="D16" i="35"/>
  <c r="C16" i="35"/>
  <c r="H16" i="35" s="1"/>
  <c r="E15" i="35"/>
  <c r="F15" i="35" s="1"/>
  <c r="D15" i="35"/>
  <c r="C15" i="35"/>
  <c r="H15" i="35" s="1"/>
  <c r="E14" i="35"/>
  <c r="F14" i="35" s="1"/>
  <c r="D14" i="35"/>
  <c r="C14" i="35"/>
  <c r="H14" i="35" s="1"/>
  <c r="E13" i="35"/>
  <c r="F13" i="35" s="1"/>
  <c r="D13" i="35"/>
  <c r="C13" i="35"/>
  <c r="H13" i="35" s="1"/>
  <c r="E12" i="35"/>
  <c r="F12" i="35" s="1"/>
  <c r="D12" i="35"/>
  <c r="C12" i="35"/>
  <c r="H12" i="35" s="1"/>
  <c r="E11" i="35"/>
  <c r="F11" i="35" s="1"/>
  <c r="D11" i="35"/>
  <c r="C11" i="35"/>
  <c r="H11" i="35" s="1"/>
  <c r="E10" i="35"/>
  <c r="F10" i="35" s="1"/>
  <c r="D10" i="35"/>
  <c r="C10" i="35"/>
  <c r="H10" i="35" s="1"/>
  <c r="E9" i="35"/>
  <c r="F9" i="35" s="1"/>
  <c r="D9" i="35"/>
  <c r="C9" i="35"/>
  <c r="H9" i="35" s="1"/>
  <c r="E8" i="35"/>
  <c r="F8" i="35" s="1"/>
  <c r="D8" i="35"/>
  <c r="C8" i="35"/>
  <c r="E7" i="35"/>
  <c r="F7" i="35" s="1"/>
  <c r="D7" i="35"/>
  <c r="C7" i="35"/>
  <c r="E6" i="35"/>
  <c r="F6" i="35" s="1"/>
  <c r="D6" i="35"/>
  <c r="C6" i="35"/>
  <c r="E20" i="34"/>
  <c r="F20" i="34" s="1"/>
  <c r="D20" i="34"/>
  <c r="C20" i="34"/>
  <c r="H20" i="34" s="1"/>
  <c r="E19" i="34"/>
  <c r="F19" i="34" s="1"/>
  <c r="D19" i="34"/>
  <c r="C19" i="34"/>
  <c r="H19" i="34" s="1"/>
  <c r="E18" i="34"/>
  <c r="F18" i="34" s="1"/>
  <c r="D18" i="34"/>
  <c r="C18" i="34"/>
  <c r="H18" i="34" s="1"/>
  <c r="E17" i="34"/>
  <c r="F17" i="34" s="1"/>
  <c r="D17" i="34"/>
  <c r="C17" i="34"/>
  <c r="H17" i="34" s="1"/>
  <c r="E16" i="34"/>
  <c r="F16" i="34" s="1"/>
  <c r="D16" i="34"/>
  <c r="C16" i="34"/>
  <c r="H16" i="34" s="1"/>
  <c r="E15" i="34"/>
  <c r="F15" i="34" s="1"/>
  <c r="D15" i="34"/>
  <c r="C15" i="34"/>
  <c r="H15" i="34" s="1"/>
  <c r="E14" i="34"/>
  <c r="F14" i="34" s="1"/>
  <c r="D14" i="34"/>
  <c r="C14" i="34"/>
  <c r="H14" i="34" s="1"/>
  <c r="E13" i="34"/>
  <c r="F13" i="34" s="1"/>
  <c r="D13" i="34"/>
  <c r="C13" i="34"/>
  <c r="H13" i="34" s="1"/>
  <c r="E12" i="34"/>
  <c r="F12" i="34" s="1"/>
  <c r="D12" i="34"/>
  <c r="C12" i="34"/>
  <c r="H12" i="34" s="1"/>
  <c r="E11" i="34"/>
  <c r="F11" i="34" s="1"/>
  <c r="D11" i="34"/>
  <c r="C11" i="34"/>
  <c r="H11" i="34" s="1"/>
  <c r="E10" i="34"/>
  <c r="F10" i="34" s="1"/>
  <c r="D10" i="34"/>
  <c r="C10" i="34"/>
  <c r="H10" i="34" s="1"/>
  <c r="E9" i="34"/>
  <c r="F9" i="34" s="1"/>
  <c r="D9" i="34"/>
  <c r="C9" i="34"/>
  <c r="H9" i="34" s="1"/>
  <c r="E8" i="34"/>
  <c r="F8" i="34" s="1"/>
  <c r="D8" i="34"/>
  <c r="C8" i="34"/>
  <c r="E7" i="34"/>
  <c r="F7" i="34" s="1"/>
  <c r="D7" i="34"/>
  <c r="C7" i="34"/>
  <c r="H7" i="34" s="1"/>
  <c r="E6" i="34"/>
  <c r="F6" i="34" s="1"/>
  <c r="D6" i="34"/>
  <c r="C6" i="34"/>
  <c r="E20" i="33"/>
  <c r="F20" i="33" s="1"/>
  <c r="D20" i="33"/>
  <c r="C20" i="33"/>
  <c r="H20" i="33" s="1"/>
  <c r="E19" i="33"/>
  <c r="F19" i="33" s="1"/>
  <c r="D19" i="33"/>
  <c r="C19" i="33"/>
  <c r="H19" i="33" s="1"/>
  <c r="E18" i="33"/>
  <c r="F18" i="33" s="1"/>
  <c r="D18" i="33"/>
  <c r="C18" i="33"/>
  <c r="H18" i="33" s="1"/>
  <c r="E17" i="33"/>
  <c r="F17" i="33" s="1"/>
  <c r="D17" i="33"/>
  <c r="C17" i="33"/>
  <c r="H17" i="33" s="1"/>
  <c r="E16" i="33"/>
  <c r="F16" i="33" s="1"/>
  <c r="D16" i="33"/>
  <c r="C16" i="33"/>
  <c r="H16" i="33" s="1"/>
  <c r="E15" i="33"/>
  <c r="F15" i="33" s="1"/>
  <c r="D15" i="33"/>
  <c r="C15" i="33"/>
  <c r="H15" i="33" s="1"/>
  <c r="E14" i="33"/>
  <c r="F14" i="33" s="1"/>
  <c r="D14" i="33"/>
  <c r="C14" i="33"/>
  <c r="H14" i="33" s="1"/>
  <c r="E13" i="33"/>
  <c r="F13" i="33" s="1"/>
  <c r="D13" i="33"/>
  <c r="C13" i="33"/>
  <c r="H13" i="33" s="1"/>
  <c r="E12" i="33"/>
  <c r="F12" i="33" s="1"/>
  <c r="D12" i="33"/>
  <c r="C12" i="33"/>
  <c r="H12" i="33" s="1"/>
  <c r="E11" i="33"/>
  <c r="F11" i="33" s="1"/>
  <c r="D11" i="33"/>
  <c r="C11" i="33"/>
  <c r="H11" i="33" s="1"/>
  <c r="E10" i="33"/>
  <c r="F10" i="33" s="1"/>
  <c r="D10" i="33"/>
  <c r="C10" i="33"/>
  <c r="H10" i="33" s="1"/>
  <c r="E9" i="33"/>
  <c r="F9" i="33" s="1"/>
  <c r="D9" i="33"/>
  <c r="C9" i="33"/>
  <c r="E8" i="33"/>
  <c r="F8" i="33" s="1"/>
  <c r="D8" i="33"/>
  <c r="C8" i="33"/>
  <c r="E7" i="33"/>
  <c r="F7" i="33" s="1"/>
  <c r="D7" i="33"/>
  <c r="C7" i="33"/>
  <c r="E6" i="33"/>
  <c r="F6" i="33" s="1"/>
  <c r="D6" i="33"/>
  <c r="C6" i="33"/>
  <c r="H6" i="33" s="1"/>
  <c r="E20" i="32"/>
  <c r="F20" i="32" s="1"/>
  <c r="D20" i="32"/>
  <c r="C20" i="32"/>
  <c r="H20" i="32" s="1"/>
  <c r="E19" i="32"/>
  <c r="F19" i="32" s="1"/>
  <c r="D19" i="32"/>
  <c r="C19" i="32"/>
  <c r="H19" i="32" s="1"/>
  <c r="E18" i="32"/>
  <c r="F18" i="32" s="1"/>
  <c r="D18" i="32"/>
  <c r="C18" i="32"/>
  <c r="H18" i="32" s="1"/>
  <c r="E17" i="32"/>
  <c r="F17" i="32" s="1"/>
  <c r="D17" i="32"/>
  <c r="C17" i="32"/>
  <c r="H17" i="32" s="1"/>
  <c r="E16" i="32"/>
  <c r="F16" i="32" s="1"/>
  <c r="D16" i="32"/>
  <c r="C16" i="32"/>
  <c r="H16" i="32" s="1"/>
  <c r="E15" i="32"/>
  <c r="F15" i="32" s="1"/>
  <c r="D15" i="32"/>
  <c r="C15" i="32"/>
  <c r="H15" i="32" s="1"/>
  <c r="E14" i="32"/>
  <c r="F14" i="32" s="1"/>
  <c r="D14" i="32"/>
  <c r="C14" i="32"/>
  <c r="H14" i="32" s="1"/>
  <c r="E13" i="32"/>
  <c r="F13" i="32" s="1"/>
  <c r="D13" i="32"/>
  <c r="C13" i="32"/>
  <c r="H13" i="32" s="1"/>
  <c r="E12" i="32"/>
  <c r="F12" i="32" s="1"/>
  <c r="D12" i="32"/>
  <c r="C12" i="32"/>
  <c r="H12" i="32" s="1"/>
  <c r="E11" i="32"/>
  <c r="F11" i="32" s="1"/>
  <c r="D11" i="32"/>
  <c r="C11" i="32"/>
  <c r="H11" i="32" s="1"/>
  <c r="E10" i="32"/>
  <c r="F10" i="32" s="1"/>
  <c r="D10" i="32"/>
  <c r="C10" i="32"/>
  <c r="H10" i="32" s="1"/>
  <c r="E9" i="32"/>
  <c r="F9" i="32" s="1"/>
  <c r="D9" i="32"/>
  <c r="C9" i="32"/>
  <c r="E8" i="32"/>
  <c r="F8" i="32" s="1"/>
  <c r="D8" i="32"/>
  <c r="C8" i="32"/>
  <c r="E7" i="32"/>
  <c r="F7" i="32" s="1"/>
  <c r="D7" i="32"/>
  <c r="C7" i="32"/>
  <c r="E6" i="32"/>
  <c r="F6" i="32" s="1"/>
  <c r="D6" i="32"/>
  <c r="C6" i="32"/>
  <c r="E20" i="31"/>
  <c r="F20" i="31" s="1"/>
  <c r="D20" i="31"/>
  <c r="C20" i="31"/>
  <c r="H20" i="31" s="1"/>
  <c r="E19" i="31"/>
  <c r="F19" i="31" s="1"/>
  <c r="D19" i="31"/>
  <c r="C19" i="31"/>
  <c r="H19" i="31" s="1"/>
  <c r="E18" i="31"/>
  <c r="F18" i="31" s="1"/>
  <c r="D18" i="31"/>
  <c r="C18" i="31"/>
  <c r="H18" i="31" s="1"/>
  <c r="E17" i="31"/>
  <c r="F17" i="31" s="1"/>
  <c r="D17" i="31"/>
  <c r="C17" i="31"/>
  <c r="H17" i="31" s="1"/>
  <c r="E16" i="31"/>
  <c r="F16" i="31" s="1"/>
  <c r="D16" i="31"/>
  <c r="C16" i="31"/>
  <c r="H16" i="31" s="1"/>
  <c r="E15" i="31"/>
  <c r="F15" i="31" s="1"/>
  <c r="D15" i="31"/>
  <c r="C15" i="31"/>
  <c r="H15" i="31" s="1"/>
  <c r="E14" i="31"/>
  <c r="F14" i="31" s="1"/>
  <c r="D14" i="31"/>
  <c r="C14" i="31"/>
  <c r="H14" i="31" s="1"/>
  <c r="E13" i="31"/>
  <c r="F13" i="31" s="1"/>
  <c r="D13" i="31"/>
  <c r="C13" i="31"/>
  <c r="H13" i="31" s="1"/>
  <c r="E12" i="31"/>
  <c r="F12" i="31" s="1"/>
  <c r="D12" i="31"/>
  <c r="C12" i="31"/>
  <c r="H12" i="31" s="1"/>
  <c r="E11" i="31"/>
  <c r="F11" i="31" s="1"/>
  <c r="D11" i="31"/>
  <c r="C11" i="31"/>
  <c r="H11" i="31" s="1"/>
  <c r="E10" i="31"/>
  <c r="F10" i="31" s="1"/>
  <c r="D10" i="31"/>
  <c r="C10" i="31"/>
  <c r="H10" i="31" s="1"/>
  <c r="E9" i="31"/>
  <c r="F9" i="31" s="1"/>
  <c r="D9" i="31"/>
  <c r="C9" i="31"/>
  <c r="E8" i="31"/>
  <c r="F8" i="31" s="1"/>
  <c r="D8" i="31"/>
  <c r="C8" i="31"/>
  <c r="H8" i="31" s="1"/>
  <c r="E7" i="31"/>
  <c r="F7" i="31" s="1"/>
  <c r="D7" i="31"/>
  <c r="C7" i="31"/>
  <c r="H7" i="31" s="1"/>
  <c r="E6" i="31"/>
  <c r="F6" i="31" s="1"/>
  <c r="D6" i="31"/>
  <c r="C6" i="31"/>
  <c r="H6" i="31" s="1"/>
  <c r="E20" i="30"/>
  <c r="F20" i="30" s="1"/>
  <c r="D20" i="30"/>
  <c r="C20" i="30"/>
  <c r="H20" i="30" s="1"/>
  <c r="E19" i="30"/>
  <c r="F19" i="30" s="1"/>
  <c r="D19" i="30"/>
  <c r="C19" i="30"/>
  <c r="H19" i="30" s="1"/>
  <c r="E18" i="30"/>
  <c r="F18" i="30" s="1"/>
  <c r="D18" i="30"/>
  <c r="C18" i="30"/>
  <c r="H18" i="30" s="1"/>
  <c r="E17" i="30"/>
  <c r="F17" i="30" s="1"/>
  <c r="D17" i="30"/>
  <c r="C17" i="30"/>
  <c r="H17" i="30" s="1"/>
  <c r="E16" i="30"/>
  <c r="F16" i="30" s="1"/>
  <c r="D16" i="30"/>
  <c r="C16" i="30"/>
  <c r="H16" i="30" s="1"/>
  <c r="E15" i="30"/>
  <c r="F15" i="30" s="1"/>
  <c r="D15" i="30"/>
  <c r="C15" i="30"/>
  <c r="H15" i="30" s="1"/>
  <c r="E14" i="30"/>
  <c r="F14" i="30" s="1"/>
  <c r="D14" i="30"/>
  <c r="C14" i="30"/>
  <c r="H14" i="30" s="1"/>
  <c r="E13" i="30"/>
  <c r="F13" i="30" s="1"/>
  <c r="D13" i="30"/>
  <c r="C13" i="30"/>
  <c r="H13" i="30" s="1"/>
  <c r="E12" i="30"/>
  <c r="F12" i="30" s="1"/>
  <c r="D12" i="30"/>
  <c r="C12" i="30"/>
  <c r="H12" i="30" s="1"/>
  <c r="E11" i="30"/>
  <c r="F11" i="30" s="1"/>
  <c r="D11" i="30"/>
  <c r="C11" i="30"/>
  <c r="H11" i="30" s="1"/>
  <c r="E10" i="30"/>
  <c r="F10" i="30" s="1"/>
  <c r="D10" i="30"/>
  <c r="C10" i="30"/>
  <c r="H10" i="30" s="1"/>
  <c r="E9" i="30"/>
  <c r="F9" i="30" s="1"/>
  <c r="D9" i="30"/>
  <c r="C9" i="30"/>
  <c r="E8" i="30"/>
  <c r="F8" i="30" s="1"/>
  <c r="H8" i="30" s="1"/>
  <c r="D8" i="30"/>
  <c r="C8" i="30"/>
  <c r="E7" i="30"/>
  <c r="F7" i="30" s="1"/>
  <c r="D7" i="30"/>
  <c r="C7" i="30"/>
  <c r="E6" i="30"/>
  <c r="F6" i="30" s="1"/>
  <c r="D6" i="30"/>
  <c r="C6" i="30"/>
  <c r="H6" i="30" s="1"/>
  <c r="E20" i="29"/>
  <c r="F20" i="29" s="1"/>
  <c r="D20" i="29"/>
  <c r="C20" i="29"/>
  <c r="H20" i="29" s="1"/>
  <c r="E19" i="29"/>
  <c r="F19" i="29" s="1"/>
  <c r="D19" i="29"/>
  <c r="C19" i="29"/>
  <c r="H19" i="29" s="1"/>
  <c r="E18" i="29"/>
  <c r="F18" i="29" s="1"/>
  <c r="D18" i="29"/>
  <c r="C18" i="29"/>
  <c r="H18" i="29" s="1"/>
  <c r="E17" i="29"/>
  <c r="F17" i="29" s="1"/>
  <c r="D17" i="29"/>
  <c r="C17" i="29"/>
  <c r="H17" i="29" s="1"/>
  <c r="E16" i="29"/>
  <c r="F16" i="29" s="1"/>
  <c r="D16" i="29"/>
  <c r="C16" i="29"/>
  <c r="H16" i="29" s="1"/>
  <c r="E15" i="29"/>
  <c r="F15" i="29" s="1"/>
  <c r="D15" i="29"/>
  <c r="C15" i="29"/>
  <c r="H15" i="29" s="1"/>
  <c r="E14" i="29"/>
  <c r="F14" i="29" s="1"/>
  <c r="D14" i="29"/>
  <c r="C14" i="29"/>
  <c r="H14" i="29" s="1"/>
  <c r="E13" i="29"/>
  <c r="F13" i="29" s="1"/>
  <c r="D13" i="29"/>
  <c r="C13" i="29"/>
  <c r="H13" i="29" s="1"/>
  <c r="E12" i="29"/>
  <c r="F12" i="29" s="1"/>
  <c r="D12" i="29"/>
  <c r="C12" i="29"/>
  <c r="H12" i="29" s="1"/>
  <c r="E11" i="29"/>
  <c r="F11" i="29" s="1"/>
  <c r="D11" i="29"/>
  <c r="C11" i="29"/>
  <c r="H11" i="29" s="1"/>
  <c r="E10" i="29"/>
  <c r="F10" i="29" s="1"/>
  <c r="D10" i="29"/>
  <c r="C10" i="29"/>
  <c r="H10" i="29" s="1"/>
  <c r="E9" i="29"/>
  <c r="F9" i="29" s="1"/>
  <c r="D9" i="29"/>
  <c r="C9" i="29"/>
  <c r="E8" i="29"/>
  <c r="F8" i="29" s="1"/>
  <c r="D8" i="29"/>
  <c r="C8" i="29"/>
  <c r="E7" i="29"/>
  <c r="F7" i="29" s="1"/>
  <c r="D7" i="29"/>
  <c r="C7" i="29"/>
  <c r="E6" i="29"/>
  <c r="F6" i="29" s="1"/>
  <c r="D6" i="29"/>
  <c r="C6" i="29"/>
  <c r="E20" i="28"/>
  <c r="F20" i="28" s="1"/>
  <c r="D20" i="28"/>
  <c r="C20" i="28"/>
  <c r="H20" i="28" s="1"/>
  <c r="E19" i="28"/>
  <c r="F19" i="28" s="1"/>
  <c r="D19" i="28"/>
  <c r="C19" i="28"/>
  <c r="H19" i="28" s="1"/>
  <c r="E18" i="28"/>
  <c r="F18" i="28" s="1"/>
  <c r="D18" i="28"/>
  <c r="C18" i="28"/>
  <c r="H18" i="28" s="1"/>
  <c r="E17" i="28"/>
  <c r="F17" i="28" s="1"/>
  <c r="D17" i="28"/>
  <c r="C17" i="28"/>
  <c r="H17" i="28" s="1"/>
  <c r="E16" i="28"/>
  <c r="F16" i="28" s="1"/>
  <c r="D16" i="28"/>
  <c r="C16" i="28"/>
  <c r="H16" i="28" s="1"/>
  <c r="E15" i="28"/>
  <c r="F15" i="28" s="1"/>
  <c r="D15" i="28"/>
  <c r="C15" i="28"/>
  <c r="H15" i="28" s="1"/>
  <c r="E14" i="28"/>
  <c r="F14" i="28" s="1"/>
  <c r="D14" i="28"/>
  <c r="C14" i="28"/>
  <c r="H14" i="28" s="1"/>
  <c r="E13" i="28"/>
  <c r="F13" i="28" s="1"/>
  <c r="D13" i="28"/>
  <c r="C13" i="28"/>
  <c r="H13" i="28" s="1"/>
  <c r="E12" i="28"/>
  <c r="F12" i="28" s="1"/>
  <c r="D12" i="28"/>
  <c r="C12" i="28"/>
  <c r="H12" i="28" s="1"/>
  <c r="E11" i="28"/>
  <c r="F11" i="28" s="1"/>
  <c r="D11" i="28"/>
  <c r="C11" i="28"/>
  <c r="H11" i="28" s="1"/>
  <c r="E10" i="28"/>
  <c r="F10" i="28" s="1"/>
  <c r="D10" i="28"/>
  <c r="C10" i="28"/>
  <c r="H10" i="28" s="1"/>
  <c r="E9" i="28"/>
  <c r="F9" i="28" s="1"/>
  <c r="D9" i="28"/>
  <c r="C9" i="28"/>
  <c r="E8" i="28"/>
  <c r="F8" i="28" s="1"/>
  <c r="D8" i="28"/>
  <c r="C8" i="28"/>
  <c r="E7" i="28"/>
  <c r="F7" i="28" s="1"/>
  <c r="D7" i="28"/>
  <c r="C7" i="28"/>
  <c r="E6" i="28"/>
  <c r="F6" i="28" s="1"/>
  <c r="D6" i="28"/>
  <c r="C6" i="28"/>
  <c r="H6" i="28" s="1"/>
  <c r="E20" i="18"/>
  <c r="F20" i="18" s="1"/>
  <c r="D20" i="18"/>
  <c r="C20" i="18"/>
  <c r="H20" i="18" s="1"/>
  <c r="E19" i="18"/>
  <c r="F19" i="18" s="1"/>
  <c r="D19" i="18"/>
  <c r="C19" i="18"/>
  <c r="H19" i="18" s="1"/>
  <c r="E18" i="18"/>
  <c r="F18" i="18" s="1"/>
  <c r="D18" i="18"/>
  <c r="C18" i="18"/>
  <c r="H18" i="18" s="1"/>
  <c r="E17" i="18"/>
  <c r="F17" i="18" s="1"/>
  <c r="D17" i="18"/>
  <c r="C17" i="18"/>
  <c r="H17" i="18" s="1"/>
  <c r="E16" i="18"/>
  <c r="F16" i="18" s="1"/>
  <c r="D16" i="18"/>
  <c r="C16" i="18"/>
  <c r="H16" i="18" s="1"/>
  <c r="E15" i="18"/>
  <c r="F15" i="18" s="1"/>
  <c r="D15" i="18"/>
  <c r="C15" i="18"/>
  <c r="H15" i="18" s="1"/>
  <c r="E14" i="18"/>
  <c r="F14" i="18" s="1"/>
  <c r="D14" i="18"/>
  <c r="C14" i="18"/>
  <c r="H14" i="18" s="1"/>
  <c r="E13" i="18"/>
  <c r="F13" i="18" s="1"/>
  <c r="D13" i="18"/>
  <c r="C13" i="18"/>
  <c r="H13" i="18" s="1"/>
  <c r="E12" i="18"/>
  <c r="F12" i="18" s="1"/>
  <c r="D12" i="18"/>
  <c r="C12" i="18"/>
  <c r="H12" i="18" s="1"/>
  <c r="E11" i="18"/>
  <c r="F11" i="18" s="1"/>
  <c r="D11" i="18"/>
  <c r="C11" i="18"/>
  <c r="H11" i="18" s="1"/>
  <c r="E10" i="18"/>
  <c r="F10" i="18" s="1"/>
  <c r="D10" i="18"/>
  <c r="C10" i="18"/>
  <c r="H10" i="18" s="1"/>
  <c r="E9" i="18"/>
  <c r="F9" i="18" s="1"/>
  <c r="D9" i="18"/>
  <c r="C9" i="18"/>
  <c r="E8" i="18"/>
  <c r="F8" i="18" s="1"/>
  <c r="H8" i="18" s="1"/>
  <c r="D8" i="18"/>
  <c r="C8" i="18"/>
  <c r="E7" i="18"/>
  <c r="F7" i="18" s="1"/>
  <c r="D7" i="18"/>
  <c r="C7" i="18"/>
  <c r="E6" i="18"/>
  <c r="F6" i="18" s="1"/>
  <c r="D6" i="18"/>
  <c r="C6" i="18"/>
  <c r="E20" i="17"/>
  <c r="F20" i="17" s="1"/>
  <c r="D20" i="17"/>
  <c r="C20" i="17"/>
  <c r="H20" i="17" s="1"/>
  <c r="E19" i="17"/>
  <c r="F19" i="17" s="1"/>
  <c r="D19" i="17"/>
  <c r="C19" i="17"/>
  <c r="H19" i="17" s="1"/>
  <c r="E18" i="17"/>
  <c r="F18" i="17" s="1"/>
  <c r="D18" i="17"/>
  <c r="C18" i="17"/>
  <c r="H18" i="17" s="1"/>
  <c r="E17" i="17"/>
  <c r="F17" i="17" s="1"/>
  <c r="D17" i="17"/>
  <c r="C17" i="17"/>
  <c r="H17" i="17" s="1"/>
  <c r="E16" i="17"/>
  <c r="F16" i="17" s="1"/>
  <c r="D16" i="17"/>
  <c r="C16" i="17"/>
  <c r="H16" i="17" s="1"/>
  <c r="E15" i="17"/>
  <c r="F15" i="17" s="1"/>
  <c r="D15" i="17"/>
  <c r="C15" i="17"/>
  <c r="H15" i="17" s="1"/>
  <c r="E14" i="17"/>
  <c r="F14" i="17" s="1"/>
  <c r="D14" i="17"/>
  <c r="C14" i="17"/>
  <c r="H14" i="17" s="1"/>
  <c r="E13" i="17"/>
  <c r="F13" i="17" s="1"/>
  <c r="D13" i="17"/>
  <c r="C13" i="17"/>
  <c r="H13" i="17" s="1"/>
  <c r="E12" i="17"/>
  <c r="F12" i="17" s="1"/>
  <c r="D12" i="17"/>
  <c r="C12" i="17"/>
  <c r="H12" i="17" s="1"/>
  <c r="E11" i="17"/>
  <c r="F11" i="17" s="1"/>
  <c r="D11" i="17"/>
  <c r="C11" i="17"/>
  <c r="H11" i="17" s="1"/>
  <c r="E10" i="17"/>
  <c r="F10" i="17" s="1"/>
  <c r="D10" i="17"/>
  <c r="C10" i="17"/>
  <c r="H10" i="17" s="1"/>
  <c r="E9" i="17"/>
  <c r="F9" i="17" s="1"/>
  <c r="D9" i="17"/>
  <c r="C9" i="17"/>
  <c r="E8" i="17"/>
  <c r="F8" i="17" s="1"/>
  <c r="D8" i="17"/>
  <c r="C8" i="17"/>
  <c r="E7" i="17"/>
  <c r="F7" i="17" s="1"/>
  <c r="D7" i="17"/>
  <c r="C7" i="17"/>
  <c r="E6" i="17"/>
  <c r="F6" i="17" s="1"/>
  <c r="D6" i="17"/>
  <c r="C6" i="17"/>
  <c r="E6" i="15"/>
  <c r="F6" i="15" s="1"/>
  <c r="E7" i="15"/>
  <c r="E8" i="15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C6" i="15"/>
  <c r="C7" i="15"/>
  <c r="C8" i="15"/>
  <c r="C9" i="15"/>
  <c r="C10" i="15"/>
  <c r="H10" i="15" s="1"/>
  <c r="C11" i="15"/>
  <c r="H11" i="15" s="1"/>
  <c r="C12" i="15"/>
  <c r="H12" i="15" s="1"/>
  <c r="C13" i="15"/>
  <c r="H13" i="15" s="1"/>
  <c r="C14" i="15"/>
  <c r="H14" i="15" s="1"/>
  <c r="C15" i="15"/>
  <c r="H15" i="15" s="1"/>
  <c r="C16" i="15"/>
  <c r="H16" i="15" s="1"/>
  <c r="C17" i="15"/>
  <c r="H17" i="15" s="1"/>
  <c r="C18" i="15"/>
  <c r="H18" i="15" s="1"/>
  <c r="C19" i="15"/>
  <c r="H19" i="15" s="1"/>
  <c r="C20" i="15"/>
  <c r="H20" i="15" s="1"/>
  <c r="F7" i="15"/>
  <c r="F8" i="15"/>
  <c r="F6" i="37" l="1"/>
  <c r="G6" i="37" s="1"/>
  <c r="H8" i="36"/>
  <c r="H6" i="36"/>
  <c r="H8" i="35"/>
  <c r="H8" i="34"/>
  <c r="H6" i="34"/>
  <c r="H8" i="33"/>
  <c r="H8" i="32"/>
  <c r="H8" i="29"/>
  <c r="H6" i="29"/>
  <c r="H8" i="28"/>
  <c r="H6" i="35"/>
  <c r="H7" i="32"/>
  <c r="H7" i="30"/>
  <c r="H7" i="29"/>
  <c r="H7" i="28"/>
  <c r="H7" i="33"/>
  <c r="H7" i="35"/>
  <c r="H7" i="18"/>
  <c r="H7" i="36"/>
  <c r="G20" i="37"/>
  <c r="F20" i="37"/>
  <c r="F19" i="37"/>
  <c r="G19" i="37"/>
  <c r="F18" i="37"/>
  <c r="G18" i="37"/>
  <c r="F17" i="37"/>
  <c r="G17" i="37"/>
  <c r="G15" i="37"/>
  <c r="F15" i="37"/>
  <c r="F9" i="37"/>
  <c r="G9" i="37" s="1"/>
  <c r="F8" i="37"/>
  <c r="G8" i="37" s="1"/>
  <c r="F7" i="37"/>
  <c r="G7" i="37" s="1"/>
  <c r="G16" i="37"/>
  <c r="G14" i="37"/>
  <c r="G13" i="37"/>
  <c r="G12" i="37"/>
  <c r="G11" i="37"/>
  <c r="G10" i="37"/>
  <c r="K7" i="36"/>
  <c r="K6" i="36"/>
  <c r="K9" i="36" s="1"/>
  <c r="K8" i="36"/>
  <c r="K7" i="35"/>
  <c r="K6" i="35"/>
  <c r="K9" i="35" s="1"/>
  <c r="K8" i="35"/>
  <c r="K7" i="34"/>
  <c r="K6" i="34"/>
  <c r="K9" i="34" s="1"/>
  <c r="K8" i="34"/>
  <c r="H9" i="15"/>
  <c r="H9" i="28"/>
  <c r="H9" i="33"/>
  <c r="H9" i="31"/>
  <c r="K6" i="31" s="1"/>
  <c r="H9" i="29"/>
  <c r="K7" i="29" s="1"/>
  <c r="H9" i="17"/>
  <c r="H9" i="18"/>
  <c r="H9" i="32"/>
  <c r="H9" i="30"/>
  <c r="K6" i="30" s="1"/>
  <c r="K6" i="33"/>
  <c r="K9" i="33" s="1"/>
  <c r="K7" i="33"/>
  <c r="K8" i="33"/>
  <c r="H6" i="32"/>
  <c r="K7" i="31"/>
  <c r="K8" i="30"/>
  <c r="K8" i="28"/>
  <c r="K7" i="28"/>
  <c r="K6" i="28"/>
  <c r="H6" i="18"/>
  <c r="H8" i="17"/>
  <c r="H7" i="17"/>
  <c r="H6" i="17"/>
  <c r="H8" i="15"/>
  <c r="H6" i="15"/>
  <c r="H7" i="15"/>
  <c r="K8" i="15" l="1"/>
  <c r="K6" i="18"/>
  <c r="K9" i="18" s="1"/>
  <c r="K8" i="18"/>
  <c r="K7" i="18"/>
  <c r="J7" i="37"/>
  <c r="J6" i="37"/>
  <c r="J8" i="37"/>
  <c r="K7" i="30"/>
  <c r="K9" i="30" s="1"/>
  <c r="K8" i="29"/>
  <c r="K6" i="29"/>
  <c r="K9" i="29" s="1"/>
  <c r="K8" i="17"/>
  <c r="K7" i="17"/>
  <c r="K6" i="17"/>
  <c r="K8" i="31"/>
  <c r="K9" i="31" s="1"/>
  <c r="K7" i="15"/>
  <c r="K6" i="15"/>
  <c r="K7" i="32"/>
  <c r="K6" i="32"/>
  <c r="K8" i="32"/>
  <c r="K9" i="28"/>
  <c r="K9" i="15" l="1"/>
  <c r="J9" i="37"/>
  <c r="K9" i="32"/>
  <c r="K9" i="17"/>
</calcChain>
</file>

<file path=xl/sharedStrings.xml><?xml version="1.0" encoding="utf-8"?>
<sst xmlns="http://schemas.openxmlformats.org/spreadsheetml/2006/main" count="225" uniqueCount="56">
  <si>
    <t>Total</t>
  </si>
  <si>
    <t>Nº</t>
  </si>
  <si>
    <t>Finanças</t>
  </si>
  <si>
    <t>Saúde</t>
  </si>
  <si>
    <t>Trabalho</t>
  </si>
  <si>
    <t>Relacionamento</t>
  </si>
  <si>
    <t>Família</t>
  </si>
  <si>
    <t>Categoria</t>
  </si>
  <si>
    <t>S - Específico</t>
  </si>
  <si>
    <t>M - Mensurável</t>
  </si>
  <si>
    <t>A - Atingível</t>
  </si>
  <si>
    <t>R - Relevante</t>
  </si>
  <si>
    <t>T - Temporal</t>
  </si>
  <si>
    <t>Nome</t>
  </si>
  <si>
    <t>Defini um valor fixo</t>
  </si>
  <si>
    <t>Sim</t>
  </si>
  <si>
    <t>Sim, pois ganho 3.500 por mês</t>
  </si>
  <si>
    <t>Sim, pois preciso criar fundo reserva</t>
  </si>
  <si>
    <t>Mensal</t>
  </si>
  <si>
    <t>Sim, perda de peso</t>
  </si>
  <si>
    <t>Perder 12kg no ano, de forma saudável</t>
  </si>
  <si>
    <t>Sim, 1kg por mês</t>
  </si>
  <si>
    <t>Sim, pois não é absurda</t>
  </si>
  <si>
    <t>Sim, pois quero ter mais qualidade de vida</t>
  </si>
  <si>
    <t>1 vez por semana ter um momento com a esposa</t>
  </si>
  <si>
    <t>Muito</t>
  </si>
  <si>
    <t>Semanal</t>
  </si>
  <si>
    <t>Valor da Meta no Ano</t>
  </si>
  <si>
    <t>Valor da Meta no Mês</t>
  </si>
  <si>
    <t>Valor da Meta Atingido</t>
  </si>
  <si>
    <t>Status</t>
  </si>
  <si>
    <t xml:space="preserve">Metas Batidas </t>
  </si>
  <si>
    <t>Completamente</t>
  </si>
  <si>
    <t>Parcialmente</t>
  </si>
  <si>
    <t>Não Iniciadas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</si>
  <si>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</si>
  <si>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</si>
  <si>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</si>
  <si>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</si>
  <si>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</si>
  <si>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</si>
  <si>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</si>
  <si>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</si>
  <si>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</si>
  <si>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Lazer</t>
  </si>
  <si>
    <t>OUTUBRO</t>
  </si>
  <si>
    <t>NOVEMBRO</t>
  </si>
  <si>
    <t>DEZEMBRO</t>
  </si>
  <si>
    <t>ANO</t>
  </si>
  <si>
    <t>Visitar França, Espanha e Alemanha em 2024 por 1 mês</t>
  </si>
  <si>
    <t>Sim, defini lugares, duração e período</t>
  </si>
  <si>
    <t>Muito, meu sonho é conhecer a Europa</t>
  </si>
  <si>
    <t>Sim, já tenho condições de fazer</t>
  </si>
  <si>
    <t>Economizar R$ 500/mês até final do ano</t>
  </si>
  <si>
    <t>Viajar em 2024</t>
  </si>
  <si>
    <t>Até final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</si>
</sst>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 tint="0.249977111117893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89E8A"/>
        <bgColor indexed="64"/>
      </patternFill>
    </fill>
    <fill>
      <patternFill patternType="solid">
        <fgColor rgb="FF55B03E"/>
        <bgColor indexed="64"/>
      </patternFill>
    </fill>
    <fill>
      <patternFill patternType="solid">
        <fgColor rgb="FFFBA425"/>
        <bgColor indexed="64"/>
      </patternFill>
    </fill>
    <fill>
      <patternFill patternType="solid">
        <fgColor rgb="FFF0462E"/>
        <bgColor indexed="64"/>
      </patternFill>
    </fill>
    <fill>
      <patternFill patternType="solid">
        <fgColor rgb="FFC9E8FF"/>
        <bgColor indexed="64"/>
      </patternFill>
    </fill>
    <fill>
      <patternFill patternType="solid">
        <fgColor rgb="FFD7EDE8"/>
        <bgColor indexed="64"/>
      </patternFill>
    </fill>
    <fill>
      <patternFill patternType="solid">
        <fgColor rgb="FFD9F0D4"/>
        <bgColor indexed="64"/>
      </patternFill>
    </fill>
    <fill>
      <patternFill patternType="solid">
        <fgColor rgb="FFFEE9CA"/>
        <bgColor indexed="64"/>
      </patternFill>
    </fill>
    <fill>
      <patternFill patternType="solid">
        <fgColor rgb="FFFBD2CD"/>
        <bgColor indexed="64"/>
      </patternFill>
    </fill>
    <fill>
      <patternFill patternType="solid">
        <fgColor rgb="FF000F2A"/>
        <bgColor indexed="64"/>
      </patternFill>
    </fill>
    <fill>
      <patternFill patternType="solid">
        <fgColor rgb="FF0E53AE"/>
        <bgColor indexed="64"/>
      </patternFill>
    </fill>
    <fill>
      <patternFill patternType="solid">
        <fgColor rgb="FF74ABF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4" fontId="1" fillId="0" borderId="0" xfId="1" applyNumberFormat="1" applyAlignment="1">
      <alignment horizontal="center" vertical="center" wrapText="1"/>
    </xf>
    <xf numFmtId="0" fontId="1" fillId="8" borderId="0" xfId="1" applyFill="1" applyAlignment="1">
      <alignment horizontal="center" vertical="center" wrapText="1"/>
    </xf>
    <xf numFmtId="0" fontId="1" fillId="9" borderId="0" xfId="1" applyFill="1" applyAlignment="1">
      <alignment horizontal="center" vertical="center" wrapText="1"/>
    </xf>
    <xf numFmtId="0" fontId="1" fillId="10" borderId="0" xfId="1" applyFill="1" applyAlignment="1">
      <alignment horizontal="center" vertical="center" wrapText="1"/>
    </xf>
    <xf numFmtId="0" fontId="1" fillId="11" borderId="0" xfId="1" applyFill="1" applyAlignment="1">
      <alignment horizontal="center" vertical="center" wrapText="1"/>
    </xf>
    <xf numFmtId="0" fontId="1" fillId="12" borderId="0" xfId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4" fontId="3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left" vertical="center"/>
    </xf>
    <xf numFmtId="0" fontId="1" fillId="13" borderId="0" xfId="1" applyFill="1" applyAlignment="1">
      <alignment vertical="center"/>
    </xf>
    <xf numFmtId="0" fontId="1" fillId="0" borderId="0" xfId="1"/>
    <xf numFmtId="0" fontId="1" fillId="14" borderId="0" xfId="1" applyFill="1" applyAlignment="1">
      <alignment vertical="center"/>
    </xf>
    <xf numFmtId="0" fontId="1" fillId="15" borderId="0" xfId="1" applyFill="1" applyAlignment="1">
      <alignment vertical="center"/>
    </xf>
    <xf numFmtId="0" fontId="1" fillId="2" borderId="0" xfId="1" applyFill="1"/>
    <xf numFmtId="0" fontId="1" fillId="0" borderId="0" xfId="1" applyFill="1" applyAlignment="1">
      <alignment horizontal="center" vertical="center"/>
    </xf>
  </cellXfs>
  <cellStyles count="2">
    <cellStyle name="Normal" xfId="0" builtinId="0"/>
    <cellStyle name="Normal 2" xfId="1" xr:uid="{B7049D26-C147-475D-9486-BE1CC70484FF}"/>
  </cellStyles>
  <dxfs count="2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0" indent="0" justifyLastLine="0" shrinkToFit="0" readingOrder="0"/>
    </dxf>
    <dxf>
      <font>
        <b/>
      </font>
      <numFmt numFmtId="4" formatCode="#,##0.00"/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left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BD2C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EE9CA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D9F0D4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D7EDE8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C9E8FF"/>
        </patternFill>
      </fill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double">
          <color theme="0" tint="-0.24994659260841701"/>
        </top>
        <bottom style="thin">
          <color theme="0" tint="-0.24994659260841701"/>
        </bottom>
      </border>
    </dxf>
    <dxf>
      <font>
        <b/>
        <color theme="0"/>
      </font>
      <fill>
        <patternFill patternType="solid">
          <fgColor theme="4"/>
          <bgColor rgb="FF40404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horizontal style="thin">
          <color theme="0" tint="-0.24994659260841701"/>
        </horizontal>
      </border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40404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AcademiaBePro" pivot="0" table="0" count="10" xr9:uid="{5578F6FB-BFDC-4E0F-BE9E-A42E6832B8B4}">
      <tableStyleElement type="wholeTable" dxfId="255"/>
      <tableStyleElement type="headerRow" dxfId="254"/>
    </tableStyle>
    <tableStyle name="TabAcademiaBePro" pivot="0" count="7" xr9:uid="{DA47910C-D490-4508-9CEF-6C8C7D8B4037}">
      <tableStyleElement type="wholeTable" dxfId="253"/>
      <tableStyleElement type="headerRow" dxfId="252"/>
      <tableStyleElement type="totalRow" dxfId="251"/>
      <tableStyleElement type="firstColumn" dxfId="250"/>
      <tableStyleElement type="lastColumn" dxfId="249"/>
      <tableStyleElement type="secondRowStripe" dxfId="248"/>
      <tableStyleElement type="firstColumnStripe" dxfId="247"/>
    </tableStyle>
  </tableStyles>
  <colors>
    <mruColors>
      <color rgb="FF404040"/>
      <color rgb="FFFBD2CD"/>
      <color rgb="FFF0462E"/>
      <color rgb="FFFEE9CA"/>
      <color rgb="FFFBA425"/>
      <color rgb="FFD9F0D4"/>
      <color rgb="FF55B03E"/>
      <color rgb="FFD7EDE8"/>
      <color rgb="FF489E8A"/>
      <color rgb="FFC9E8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cademiaBePr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image" Target="../media/image17.png"/><Relationship Id="rId26" Type="http://schemas.openxmlformats.org/officeDocument/2006/relationships/hyperlink" Target="https://academiabepro.com.br" TargetMode="External"/><Relationship Id="rId3" Type="http://schemas.openxmlformats.org/officeDocument/2006/relationships/image" Target="../media/image2.png"/><Relationship Id="rId21" Type="http://schemas.openxmlformats.org/officeDocument/2006/relationships/image" Target="../media/image19.pn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svg"/><Relationship Id="rId25" Type="http://schemas.openxmlformats.org/officeDocument/2006/relationships/hyperlink" Target="https://pixabay.com/en/www-icon-website-world-web-upload-1632431/" TargetMode="External"/><Relationship Id="rId2" Type="http://schemas.openxmlformats.org/officeDocument/2006/relationships/hyperlink" Target="#'Cadastro de Metas'!A1"/><Relationship Id="rId16" Type="http://schemas.openxmlformats.org/officeDocument/2006/relationships/image" Target="../media/image15.png"/><Relationship Id="rId20" Type="http://schemas.openxmlformats.org/officeDocument/2006/relationships/hyperlink" Target="https://academiabepro.com.br/pt0u" TargetMode="External"/><Relationship Id="rId29" Type="http://schemas.openxmlformats.org/officeDocument/2006/relationships/hyperlink" Target="https://instagram.com/academiabepro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24" Type="http://schemas.openxmlformats.org/officeDocument/2006/relationships/image" Target="../media/image22.png"/><Relationship Id="rId32" Type="http://schemas.openxmlformats.org/officeDocument/2006/relationships/hyperlink" Target="https://youtube.com/academiabepro" TargetMode="External"/><Relationship Id="rId5" Type="http://schemas.openxmlformats.org/officeDocument/2006/relationships/image" Target="../media/image4.svg"/><Relationship Id="rId15" Type="http://schemas.openxmlformats.org/officeDocument/2006/relationships/image" Target="../media/image14.svg"/><Relationship Id="rId23" Type="http://schemas.openxmlformats.org/officeDocument/2006/relationships/image" Target="../media/image21.svg"/><Relationship Id="rId28" Type="http://schemas.openxmlformats.org/officeDocument/2006/relationships/hyperlink" Target="https://ru.wikipedia.org/wiki/Instagram" TargetMode="External"/><Relationship Id="rId10" Type="http://schemas.openxmlformats.org/officeDocument/2006/relationships/image" Target="../media/image9.png"/><Relationship Id="rId19" Type="http://schemas.openxmlformats.org/officeDocument/2006/relationships/image" Target="../media/image18.svg"/><Relationship Id="rId31" Type="http://schemas.openxmlformats.org/officeDocument/2006/relationships/hyperlink" Target="https://pixabay.com/en/youtube-multimedia-media-tube-icon-344106/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Relationship Id="rId22" Type="http://schemas.openxmlformats.org/officeDocument/2006/relationships/image" Target="../media/image20.png"/><Relationship Id="rId27" Type="http://schemas.openxmlformats.org/officeDocument/2006/relationships/image" Target="../media/image23.png"/><Relationship Id="rId30" Type="http://schemas.openxmlformats.org/officeDocument/2006/relationships/image" Target="../media/image2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hyperlink" Target="https://academiabepro.com.br/pt0u" TargetMode="External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0</xdr:rowOff>
    </xdr:from>
    <xdr:to>
      <xdr:col>24</xdr:col>
      <xdr:colOff>198120</xdr:colOff>
      <xdr:row>5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4F20A04-94D5-4CFE-BE74-8B43A47C3FD6}"/>
            </a:ext>
          </a:extLst>
        </xdr:cNvPr>
        <xdr:cNvSpPr/>
      </xdr:nvSpPr>
      <xdr:spPr>
        <a:xfrm>
          <a:off x="200025" y="0"/>
          <a:ext cx="14630400" cy="2962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173242</xdr:rowOff>
    </xdr:from>
    <xdr:to>
      <xdr:col>24</xdr:col>
      <xdr:colOff>7620</xdr:colOff>
      <xdr:row>2</xdr:row>
      <xdr:rowOff>899160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5215958-A7B3-465B-99DD-E29658A2D4A7}"/>
            </a:ext>
          </a:extLst>
        </xdr:cNvPr>
        <xdr:cNvSpPr/>
      </xdr:nvSpPr>
      <xdr:spPr>
        <a:xfrm>
          <a:off x="0" y="1426732"/>
          <a:ext cx="14639925" cy="7259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>
              <a:solidFill>
                <a:schemeClr val="bg1"/>
              </a:solidFill>
            </a:rPr>
            <a:t>PLANILHA:</a:t>
          </a:r>
          <a:r>
            <a:rPr lang="pt-BR" sz="1800" b="1" i="0" baseline="0">
              <a:solidFill>
                <a:schemeClr val="bg1"/>
              </a:solidFill>
            </a:rPr>
            <a:t> METAS PESSOAIS</a:t>
          </a:r>
        </a:p>
        <a:p>
          <a:pPr algn="ctr"/>
          <a:r>
            <a:rPr lang="pt-BR" sz="1200"/>
            <a:t>Esta planilha completa é um exemplo do que você pode fazer com nosso pacote de planilhas profissionais. Experimente agora e veja a diferença!</a:t>
          </a:r>
          <a:endParaRPr lang="pt-BR" sz="1200" b="1" i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236220</xdr:colOff>
      <xdr:row>1</xdr:row>
      <xdr:rowOff>480173</xdr:rowOff>
    </xdr:from>
    <xdr:to>
      <xdr:col>13</xdr:col>
      <xdr:colOff>503906</xdr:colOff>
      <xdr:row>2</xdr:row>
      <xdr:rowOff>151984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922E8EC-8C03-4F6B-8C02-C39EF38ABEB4}"/>
            </a:ext>
          </a:extLst>
        </xdr:cNvPr>
        <xdr:cNvSpPr/>
      </xdr:nvSpPr>
      <xdr:spPr>
        <a:xfrm>
          <a:off x="6334125" y="1105013"/>
          <a:ext cx="2096486" cy="304271"/>
        </a:xfrm>
        <a:prstGeom prst="roundRect">
          <a:avLst>
            <a:gd name="adj" fmla="val 22517"/>
          </a:avLst>
        </a:prstGeom>
        <a:solidFill>
          <a:srgbClr val="0627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PLANILHAS PROFISSIONAIS</a:t>
          </a:r>
        </a:p>
      </xdr:txBody>
    </xdr:sp>
    <xdr:clientData/>
  </xdr:twoCellAnchor>
  <xdr:twoCellAnchor>
    <xdr:from>
      <xdr:col>10</xdr:col>
      <xdr:colOff>297345</xdr:colOff>
      <xdr:row>0</xdr:row>
      <xdr:rowOff>334959</xdr:rowOff>
    </xdr:from>
    <xdr:to>
      <xdr:col>13</xdr:col>
      <xdr:colOff>414027</xdr:colOff>
      <xdr:row>1</xdr:row>
      <xdr:rowOff>195245</xdr:rowOff>
    </xdr:to>
    <xdr:pic>
      <xdr:nvPicPr>
        <xdr:cNvPr id="5" name="Imagem 4" descr="Uma imagem contendo relógio, desenho, placar, luz&#10;&#10;Descrição gerada automaticamente">
          <a:extLst>
            <a:ext uri="{FF2B5EF4-FFF2-40B4-BE49-F238E27FC236}">
              <a16:creationId xmlns:a16="http://schemas.microsoft.com/office/drawing/2014/main" id="{0F7375B0-A406-4295-B4A3-FE95CEA9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91440" y="333054"/>
          <a:ext cx="1945482" cy="492746"/>
        </a:xfrm>
        <a:prstGeom prst="rect">
          <a:avLst/>
        </a:prstGeom>
      </xdr:spPr>
    </xdr:pic>
    <xdr:clientData/>
  </xdr:twoCellAnchor>
  <xdr:twoCellAnchor>
    <xdr:from>
      <xdr:col>10</xdr:col>
      <xdr:colOff>182880</xdr:colOff>
      <xdr:row>3</xdr:row>
      <xdr:rowOff>83820</xdr:rowOff>
    </xdr:from>
    <xdr:to>
      <xdr:col>13</xdr:col>
      <xdr:colOff>556260</xdr:colOff>
      <xdr:row>4</xdr:row>
      <xdr:rowOff>205740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9E680D-E44E-422B-BB4C-DEBECAA9DCED}"/>
            </a:ext>
          </a:extLst>
        </xdr:cNvPr>
        <xdr:cNvSpPr/>
      </xdr:nvSpPr>
      <xdr:spPr>
        <a:xfrm>
          <a:off x="6276975" y="2419350"/>
          <a:ext cx="2200275" cy="438150"/>
        </a:xfrm>
        <a:prstGeom prst="roundRect">
          <a:avLst/>
        </a:prstGeom>
        <a:solidFill>
          <a:srgbClr val="ED7D3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ACESSAR PLANILHA</a:t>
          </a:r>
        </a:p>
      </xdr:txBody>
    </xdr:sp>
    <xdr:clientData/>
  </xdr:twoCellAnchor>
  <xdr:twoCellAnchor>
    <xdr:from>
      <xdr:col>2</xdr:col>
      <xdr:colOff>11655</xdr:colOff>
      <xdr:row>7</xdr:row>
      <xdr:rowOff>0</xdr:rowOff>
    </xdr:from>
    <xdr:to>
      <xdr:col>10</xdr:col>
      <xdr:colOff>316455</xdr:colOff>
      <xdr:row>54</xdr:row>
      <xdr:rowOff>155575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49762DD-24F6-4483-8939-EAED5EE8BC62}"/>
            </a:ext>
          </a:extLst>
        </xdr:cNvPr>
        <xdr:cNvGrpSpPr/>
      </xdr:nvGrpSpPr>
      <xdr:grpSpPr>
        <a:xfrm>
          <a:off x="1230855" y="3345180"/>
          <a:ext cx="5181600" cy="9109075"/>
          <a:chOff x="502920" y="3535680"/>
          <a:chExt cx="5181600" cy="91090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362EC0B-9A1D-40AF-3C60-E2E3AFC0277B}"/>
              </a:ext>
            </a:extLst>
          </xdr:cNvPr>
          <xdr:cNvSpPr/>
        </xdr:nvSpPr>
        <xdr:spPr>
          <a:xfrm>
            <a:off x="579120" y="5882639"/>
            <a:ext cx="5021580" cy="6449172"/>
          </a:xfrm>
          <a:prstGeom prst="roundRect">
            <a:avLst>
              <a:gd name="adj" fmla="val 2881"/>
            </a:avLst>
          </a:prstGeom>
          <a:solidFill>
            <a:schemeClr val="bg1"/>
          </a:solidFill>
          <a:ln>
            <a:noFill/>
          </a:ln>
          <a:effectLst>
            <a:outerShdw blurRad="635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l"/>
            <a:endParaRPr lang="pt-BR" sz="11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l"/>
            <a:endParaRPr lang="pt-BR" sz="16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l"/>
            <a:endParaRPr lang="pt-BR" sz="16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ctr"/>
            <a:endParaRPr lang="pt-BR" sz="16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ctr"/>
            <a:r>
              <a:rPr lang="pt-BR" sz="1600">
                <a:solidFill>
                  <a:schemeClr val="tx1">
                    <a:lumMod val="95000"/>
                    <a:lumOff val="5000"/>
                  </a:schemeClr>
                </a:solidFill>
              </a:rPr>
              <a:t>Pare de perder tempo criando planilhas do zero! Tenha acesso a planilhas profissionais com atualizações grátis e suporte especializado.</a:t>
            </a:r>
          </a:p>
          <a:p>
            <a:pPr algn="ctr"/>
            <a:endParaRPr lang="pt-BR" sz="1600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pPr algn="ctr"/>
            <a:r>
              <a:rPr lang="pt-BR" sz="1600">
                <a:solidFill>
                  <a:schemeClr val="tx1">
                    <a:lumMod val="95000"/>
                    <a:lumOff val="5000"/>
                  </a:schemeClr>
                </a:solidFill>
              </a:rPr>
              <a:t>Automatize tarefas, economize seu tempo,e se destaque como um profissional organizado, proativo e orientado a resultados. Com planilhas para todas as áreas:</a:t>
            </a:r>
          </a:p>
        </xdr:txBody>
      </xdr:sp>
      <xdr:pic>
        <xdr:nvPicPr>
          <xdr:cNvPr id="9" name="Imagem 8" descr="Tela de computador com jogo&#10;&#10;Descrição gerada automaticamente">
            <a:extLst>
              <a:ext uri="{FF2B5EF4-FFF2-40B4-BE49-F238E27FC236}">
                <a16:creationId xmlns:a16="http://schemas.microsoft.com/office/drawing/2014/main" id="{7C9CB0D4-67D6-A7F8-BED8-5AFD9844A6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02920" y="3535680"/>
            <a:ext cx="5181600" cy="2711704"/>
          </a:xfrm>
          <a:prstGeom prst="rect">
            <a:avLst/>
          </a:prstGeom>
        </xdr:spPr>
      </xdr:pic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FE789AA-A00F-B3CD-39F8-A91704563B0A}"/>
              </a:ext>
            </a:extLst>
          </xdr:cNvPr>
          <xdr:cNvSpPr/>
        </xdr:nvSpPr>
        <xdr:spPr>
          <a:xfrm>
            <a:off x="1242060" y="6080760"/>
            <a:ext cx="3736975" cy="445135"/>
          </a:xfrm>
          <a:prstGeom prst="roundRect">
            <a:avLst>
              <a:gd name="adj" fmla="val 50000"/>
            </a:avLst>
          </a:prstGeom>
          <a:solidFill>
            <a:srgbClr val="185C3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70000"/>
              </a:lnSpc>
            </a:pPr>
            <a:r>
              <a:rPr lang="pt-BR" sz="1800" b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rPr>
              <a:t>Pack BePro: Planilhas Profissionais</a:t>
            </a:r>
            <a:endParaRPr lang="pt-BR" sz="1050" b="0">
              <a:effectLst/>
              <a:latin typeface="+mj-lt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Caixa de Texto 2">
            <a:extLst>
              <a:ext uri="{FF2B5EF4-FFF2-40B4-BE49-F238E27FC236}">
                <a16:creationId xmlns:a16="http://schemas.microsoft.com/office/drawing/2014/main" id="{F704CA60-ECBD-F9D9-5B9B-A1F1DA2E37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0081" y="6690360"/>
            <a:ext cx="4937760" cy="3048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ctr" anchorCtr="0">
            <a:noAutofit/>
          </a:bodyPr>
          <a:lstStyle/>
          <a:p>
            <a:pPr algn="ctr">
              <a:lnSpc>
                <a:spcPct val="70000"/>
              </a:lnSpc>
            </a:pPr>
            <a:r>
              <a:rPr lang="pt-BR" sz="2000" b="1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rPr>
              <a:t>Pacote de Planilhas Prontas e Editáveis</a:t>
            </a:r>
            <a:endParaRPr lang="pt-BR" sz="800" b="1">
              <a:effectLst/>
              <a:latin typeface="+mn-lt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03DE255-2E21-03AB-CFC6-AB32052AA8DD}"/>
              </a:ext>
            </a:extLst>
          </xdr:cNvPr>
          <xdr:cNvGrpSpPr/>
        </xdr:nvGrpSpPr>
        <xdr:grpSpPr>
          <a:xfrm>
            <a:off x="1828980" y="9100083"/>
            <a:ext cx="2521861" cy="2982915"/>
            <a:chOff x="2245478" y="11316178"/>
            <a:chExt cx="2521861" cy="300942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9C96F234-98FE-AE29-BDBB-FB6824693797}"/>
                </a:ext>
              </a:extLst>
            </xdr:cNvPr>
            <xdr:cNvGrpSpPr/>
          </xdr:nvGrpSpPr>
          <xdr:grpSpPr>
            <a:xfrm>
              <a:off x="2245478" y="11316178"/>
              <a:ext cx="2499001" cy="328970"/>
              <a:chOff x="1699979" y="11448984"/>
              <a:chExt cx="2499001" cy="329665"/>
            </a:xfrm>
          </xdr:grpSpPr>
          <xdr:sp macro="" textlink="">
            <xdr:nvSpPr>
              <xdr:cNvPr id="36" name="Caixa de Texto 2">
                <a:extLst>
                  <a:ext uri="{FF2B5EF4-FFF2-40B4-BE49-F238E27FC236}">
                    <a16:creationId xmlns:a16="http://schemas.microsoft.com/office/drawing/2014/main" id="{2EAB1052-2A3F-622E-2BC4-C14976D8668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2171771" cy="29318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Financeiro</a:t>
                </a:r>
              </a:p>
            </xdr:txBody>
          </xdr:sp>
          <xdr:pic>
            <xdr:nvPicPr>
              <xdr:cNvPr id="37" name="Gráfico 36" descr="Selo 1 com preenchimento sólido">
                <a:extLst>
                  <a:ext uri="{FF2B5EF4-FFF2-40B4-BE49-F238E27FC236}">
                    <a16:creationId xmlns:a16="http://schemas.microsoft.com/office/drawing/2014/main" id="{EADCA0C7-F90A-C888-A6CD-01CC1236007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1699979" y="11448984"/>
                <a:ext cx="327660" cy="329665"/>
              </a:xfrm>
              <a:prstGeom prst="rect">
                <a:avLst/>
              </a:prstGeom>
            </xdr:spPr>
          </xdr:pic>
        </xdr:grpSp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99E5E387-0E47-A12C-4E40-F2AC6687EB65}"/>
                </a:ext>
              </a:extLst>
            </xdr:cNvPr>
            <xdr:cNvGrpSpPr/>
          </xdr:nvGrpSpPr>
          <xdr:grpSpPr>
            <a:xfrm>
              <a:off x="2245478" y="11656544"/>
              <a:ext cx="2521861" cy="323991"/>
              <a:chOff x="1699979" y="11449986"/>
              <a:chExt cx="2521861" cy="327660"/>
            </a:xfrm>
          </xdr:grpSpPr>
          <xdr:sp macro="" textlink="">
            <xdr:nvSpPr>
              <xdr:cNvPr id="34" name="Caixa de Texto 2">
                <a:extLst>
                  <a:ext uri="{FF2B5EF4-FFF2-40B4-BE49-F238E27FC236}">
                    <a16:creationId xmlns:a16="http://schemas.microsoft.com/office/drawing/2014/main" id="{64500B7F-EE29-D2B6-C541-DECAB3EE984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2194631" cy="29318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Recursos Humanos</a:t>
                </a:r>
                <a:r>
                  <a:rPr lang="pt-BR" sz="1600" b="0" baseline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 e DP</a:t>
                </a:r>
                <a:endParaRPr lang="pt-BR" sz="1600" b="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  <xdr:pic>
            <xdr:nvPicPr>
              <xdr:cNvPr id="35" name="Gráfico 34" descr="Crachá com preenchimento sólido">
                <a:extLst>
                  <a:ext uri="{FF2B5EF4-FFF2-40B4-BE49-F238E27FC236}">
                    <a16:creationId xmlns:a16="http://schemas.microsoft.com/office/drawing/2014/main" id="{008397CC-8E4B-36FA-7ADD-FDEB94964BC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rcRect/>
              <a:stretch/>
            </xdr:blipFill>
            <xdr:spPr>
              <a:xfrm>
                <a:off x="1699979" y="11449986"/>
                <a:ext cx="327660" cy="327660"/>
              </a:xfrm>
              <a:prstGeom prst="rect">
                <a:avLst/>
              </a:prstGeom>
            </xdr:spPr>
          </xdr:pic>
        </xdr:grpSp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C33B5774-A819-5088-E150-81ED7469140C}"/>
                </a:ext>
              </a:extLst>
            </xdr:cNvPr>
            <xdr:cNvGrpSpPr/>
          </xdr:nvGrpSpPr>
          <xdr:grpSpPr>
            <a:xfrm>
              <a:off x="2245478" y="11991931"/>
              <a:ext cx="2262781" cy="326963"/>
              <a:chOff x="1699979" y="11449986"/>
              <a:chExt cx="2262781" cy="327660"/>
            </a:xfrm>
          </xdr:grpSpPr>
          <xdr:sp macro="" textlink="">
            <xdr:nvSpPr>
              <xdr:cNvPr id="32" name="Caixa de Texto 2">
                <a:extLst>
                  <a:ext uri="{FF2B5EF4-FFF2-40B4-BE49-F238E27FC236}">
                    <a16:creationId xmlns:a16="http://schemas.microsoft.com/office/drawing/2014/main" id="{86D87260-C6FC-0B6F-7D6B-F89658B23C1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1935551" cy="29318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Vendas e Comercial</a:t>
                </a:r>
              </a:p>
            </xdr:txBody>
          </xdr:sp>
          <xdr:pic>
            <xdr:nvPicPr>
              <xdr:cNvPr id="33" name="Gráfico 32" descr="Selo 3 com preenchimento sólido">
                <a:extLst>
                  <a:ext uri="{FF2B5EF4-FFF2-40B4-BE49-F238E27FC236}">
                    <a16:creationId xmlns:a16="http://schemas.microsoft.com/office/drawing/2014/main" id="{F83C0AD9-6507-E2C2-4BBE-6222DC27725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rcRect/>
              <a:stretch/>
            </xdr:blipFill>
            <xdr:spPr>
              <a:xfrm>
                <a:off x="1699979" y="11449986"/>
                <a:ext cx="327660" cy="327660"/>
              </a:xfrm>
              <a:prstGeom prst="rect">
                <a:avLst/>
              </a:prstGeom>
            </xdr:spPr>
          </xdr:pic>
        </xdr:grpSp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95CA801A-0E03-C555-F326-E7E12A567A21}"/>
                </a:ext>
              </a:extLst>
            </xdr:cNvPr>
            <xdr:cNvGrpSpPr/>
          </xdr:nvGrpSpPr>
          <xdr:grpSpPr>
            <a:xfrm>
              <a:off x="2245478" y="12330290"/>
              <a:ext cx="2377081" cy="330282"/>
              <a:chOff x="1699979" y="11449986"/>
              <a:chExt cx="2377081" cy="327660"/>
            </a:xfrm>
          </xdr:grpSpPr>
          <xdr:sp macro="" textlink="">
            <xdr:nvSpPr>
              <xdr:cNvPr id="30" name="Caixa de Texto 2">
                <a:extLst>
                  <a:ext uri="{FF2B5EF4-FFF2-40B4-BE49-F238E27FC236}">
                    <a16:creationId xmlns:a16="http://schemas.microsoft.com/office/drawing/2014/main" id="{88B28F26-306F-84AC-441B-CB47314ED34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2049851" cy="29318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Estoque e Logística</a:t>
                </a:r>
              </a:p>
            </xdr:txBody>
          </xdr:sp>
          <xdr:pic>
            <xdr:nvPicPr>
              <xdr:cNvPr id="31" name="Gráfico 30" descr="Selo 4 com preenchimento sólido">
                <a:extLst>
                  <a:ext uri="{FF2B5EF4-FFF2-40B4-BE49-F238E27FC236}">
                    <a16:creationId xmlns:a16="http://schemas.microsoft.com/office/drawing/2014/main" id="{9BD2B3F7-5FA8-C1D4-2442-2BC6A1554BD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rcRect/>
              <a:stretch/>
            </xdr:blipFill>
            <xdr:spPr>
              <a:xfrm>
                <a:off x="1699979" y="11449986"/>
                <a:ext cx="327660" cy="327660"/>
              </a:xfrm>
              <a:prstGeom prst="rect">
                <a:avLst/>
              </a:prstGeom>
            </xdr:spPr>
          </xdr:pic>
        </xdr:grp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01E62EF7-E5EC-A8FE-7E36-CBFBD19A6847}"/>
                </a:ext>
              </a:extLst>
            </xdr:cNvPr>
            <xdr:cNvGrpSpPr/>
          </xdr:nvGrpSpPr>
          <xdr:grpSpPr>
            <a:xfrm>
              <a:off x="2245478" y="12671968"/>
              <a:ext cx="2201821" cy="326962"/>
              <a:chOff x="1699979" y="11449986"/>
              <a:chExt cx="2201821" cy="327660"/>
            </a:xfrm>
          </xdr:grpSpPr>
          <xdr:sp macro="" textlink="">
            <xdr:nvSpPr>
              <xdr:cNvPr id="28" name="Caixa de Texto 2">
                <a:extLst>
                  <a:ext uri="{FF2B5EF4-FFF2-40B4-BE49-F238E27FC236}">
                    <a16:creationId xmlns:a16="http://schemas.microsoft.com/office/drawing/2014/main" id="{38034FB5-072D-EA0F-4321-62CAA79CA1C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1874591" cy="293181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Gestão</a:t>
                </a:r>
                <a:r>
                  <a:rPr lang="pt-BR" sz="1600" b="0" baseline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 de Projetos</a:t>
                </a:r>
                <a:endParaRPr lang="pt-BR" sz="1600" b="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  <xdr:pic>
            <xdr:nvPicPr>
              <xdr:cNvPr id="29" name="Gráfico 28" descr="Selo 5 com preenchimento sólido">
                <a:extLst>
                  <a:ext uri="{FF2B5EF4-FFF2-40B4-BE49-F238E27FC236}">
                    <a16:creationId xmlns:a16="http://schemas.microsoft.com/office/drawing/2014/main" id="{64210D56-8DC5-80D5-C0E9-CBCDDFB3E5B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rcRect/>
              <a:stretch/>
            </xdr:blipFill>
            <xdr:spPr>
              <a:xfrm>
                <a:off x="1699979" y="11449986"/>
                <a:ext cx="327660" cy="327660"/>
              </a:xfrm>
              <a:prstGeom prst="rect">
                <a:avLst/>
              </a:prstGeom>
            </xdr:spPr>
          </xdr:pic>
        </xdr:grpSp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09FBE761-DA33-4758-C52C-37C40C3CCDD5}"/>
                </a:ext>
              </a:extLst>
            </xdr:cNvPr>
            <xdr:cNvGrpSpPr/>
          </xdr:nvGrpSpPr>
          <xdr:grpSpPr>
            <a:xfrm>
              <a:off x="2245478" y="13010326"/>
              <a:ext cx="2140861" cy="323992"/>
              <a:chOff x="1699979" y="11449986"/>
              <a:chExt cx="2140861" cy="327660"/>
            </a:xfrm>
          </xdr:grpSpPr>
          <xdr:sp macro="" textlink="">
            <xdr:nvSpPr>
              <xdr:cNvPr id="26" name="Caixa de Texto 2">
                <a:extLst>
                  <a:ext uri="{FF2B5EF4-FFF2-40B4-BE49-F238E27FC236}">
                    <a16:creationId xmlns:a16="http://schemas.microsoft.com/office/drawing/2014/main" id="{E3EBA439-FCF7-0EB6-9017-728B634A221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1813631" cy="29318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Estratégia e KPI's</a:t>
                </a:r>
              </a:p>
            </xdr:txBody>
          </xdr:sp>
          <xdr:pic>
            <xdr:nvPicPr>
              <xdr:cNvPr id="27" name="Gráfico 26" descr="Selo 6 com preenchimento sólido">
                <a:extLst>
                  <a:ext uri="{FF2B5EF4-FFF2-40B4-BE49-F238E27FC236}">
                    <a16:creationId xmlns:a16="http://schemas.microsoft.com/office/drawing/2014/main" id="{9094EA8D-56A5-A241-D652-15C4A43CAEE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rcRect/>
              <a:stretch/>
            </xdr:blipFill>
            <xdr:spPr>
              <a:xfrm>
                <a:off x="1699979" y="11449986"/>
                <a:ext cx="327660" cy="327660"/>
              </a:xfrm>
              <a:prstGeom prst="rect">
                <a:avLst/>
              </a:prstGeom>
            </xdr:spPr>
          </xdr:pic>
        </xdr:grpSp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FE5707DB-82E7-DB00-1C51-414F87692281}"/>
                </a:ext>
              </a:extLst>
            </xdr:cNvPr>
            <xdr:cNvGrpSpPr/>
          </xdr:nvGrpSpPr>
          <xdr:grpSpPr>
            <a:xfrm>
              <a:off x="2245478" y="13345714"/>
              <a:ext cx="2057041" cy="326963"/>
              <a:chOff x="1699979" y="11449986"/>
              <a:chExt cx="2057041" cy="327660"/>
            </a:xfrm>
          </xdr:grpSpPr>
          <xdr:sp macro="" textlink="">
            <xdr:nvSpPr>
              <xdr:cNvPr id="24" name="Caixa de Texto 2">
                <a:extLst>
                  <a:ext uri="{FF2B5EF4-FFF2-40B4-BE49-F238E27FC236}">
                    <a16:creationId xmlns:a16="http://schemas.microsoft.com/office/drawing/2014/main" id="{1E737ACA-8A92-7C46-9D77-E841F692FCF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83987"/>
                <a:ext cx="1729811" cy="29318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ctr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Vida Pessoal</a:t>
                </a:r>
              </a:p>
            </xdr:txBody>
          </xdr:sp>
          <xdr:pic>
            <xdr:nvPicPr>
              <xdr:cNvPr id="25" name="Gráfico 24" descr="Selo 7 com preenchimento sólido">
                <a:extLst>
                  <a:ext uri="{FF2B5EF4-FFF2-40B4-BE49-F238E27FC236}">
                    <a16:creationId xmlns:a16="http://schemas.microsoft.com/office/drawing/2014/main" id="{0510DE88-0DDA-9EE5-51F3-2B4D1E685A5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rcRect/>
              <a:stretch/>
            </xdr:blipFill>
            <xdr:spPr>
              <a:xfrm>
                <a:off x="1699979" y="11449986"/>
                <a:ext cx="327660" cy="327660"/>
              </a:xfrm>
              <a:prstGeom prst="rect">
                <a:avLst/>
              </a:prstGeom>
            </xdr:spPr>
          </xdr:pic>
        </xdr:grpSp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58CE34FD-D582-8827-9DE9-BBC1E73E7FCB}"/>
                </a:ext>
              </a:extLst>
            </xdr:cNvPr>
            <xdr:cNvGrpSpPr/>
          </xdr:nvGrpSpPr>
          <xdr:grpSpPr>
            <a:xfrm>
              <a:off x="2245478" y="13684073"/>
              <a:ext cx="2323741" cy="641525"/>
              <a:chOff x="1700327" y="11449986"/>
              <a:chExt cx="2323741" cy="642893"/>
            </a:xfrm>
          </xdr:grpSpPr>
          <xdr:sp macro="" textlink="">
            <xdr:nvSpPr>
              <xdr:cNvPr id="22" name="Caixa de Texto 2">
                <a:extLst>
                  <a:ext uri="{FF2B5EF4-FFF2-40B4-BE49-F238E27FC236}">
                    <a16:creationId xmlns:a16="http://schemas.microsoft.com/office/drawing/2014/main" id="{9786B59E-564F-0077-5962-2953839F308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27209" y="11475332"/>
                <a:ext cx="1996859" cy="617547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algn="l">
                  <a:lnSpc>
                    <a:spcPct val="70000"/>
                  </a:lnSpc>
                </a:pPr>
                <a:r>
                  <a:rPr lang="pt-BR" sz="14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Novas planilhas</a:t>
                </a:r>
                <a:r>
                  <a:rPr lang="pt-BR" sz="1400" b="0" baseline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 incluídas quase toda semana sem custo adicional</a:t>
                </a:r>
                <a:endParaRPr lang="pt-BR" sz="1400" b="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  <xdr:pic>
            <xdr:nvPicPr>
              <xdr:cNvPr id="23" name="Gráfico 22" descr="Selo seguir com preenchimento sólido">
                <a:extLst>
                  <a:ext uri="{FF2B5EF4-FFF2-40B4-BE49-F238E27FC236}">
                    <a16:creationId xmlns:a16="http://schemas.microsoft.com/office/drawing/2014/main" id="{7977FE6F-A891-573C-9D4A-02B96FFFDF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8">
                <a:extLst>
                  <a:ext uri="{96DAC541-7B7A-43D3-8B79-37D633B846F1}">
                    <asvg:svgBlip xmlns:asvg="http://schemas.microsoft.com/office/drawing/2016/SVG/main" r:embed="rId19"/>
                  </a:ext>
                </a:extLst>
              </a:blip>
              <a:srcRect/>
              <a:stretch/>
            </xdr:blipFill>
            <xdr:spPr>
              <a:xfrm>
                <a:off x="1700327" y="11449986"/>
                <a:ext cx="326963" cy="327660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13" name="Retângulo: Cantos Arredondados 12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14A0892D-50D4-BBC9-04B5-8A10A266BE4E}"/>
              </a:ext>
            </a:extLst>
          </xdr:cNvPr>
          <xdr:cNvSpPr/>
        </xdr:nvSpPr>
        <xdr:spPr>
          <a:xfrm>
            <a:off x="1221423" y="12199620"/>
            <a:ext cx="3736975" cy="445135"/>
          </a:xfrm>
          <a:prstGeom prst="roundRect">
            <a:avLst>
              <a:gd name="adj" fmla="val 50000"/>
            </a:avLst>
          </a:prstGeom>
          <a:solidFill>
            <a:srgbClr val="ED7D31"/>
          </a:solidFill>
          <a:ln>
            <a:noFill/>
          </a:ln>
          <a:effectLst>
            <a:outerShdw blurRad="63500" algn="ctr" rotWithShape="0">
              <a:prstClr val="black">
                <a:alpha val="2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70000"/>
              </a:lnSpc>
            </a:pPr>
            <a:r>
              <a:rPr lang="pt-BR" sz="1800" b="1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rPr>
              <a:t>Clique</a:t>
            </a:r>
            <a:r>
              <a:rPr lang="pt-BR" sz="1800" b="1" baseline="0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rPr>
              <a:t> aqui para conhecer</a:t>
            </a:r>
            <a:endParaRPr lang="pt-BR" sz="1050" b="1">
              <a:effectLst/>
              <a:latin typeface="+mn-lt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13</xdr:col>
      <xdr:colOff>300317</xdr:colOff>
      <xdr:row>7</xdr:row>
      <xdr:rowOff>0</xdr:rowOff>
    </xdr:from>
    <xdr:to>
      <xdr:col>21</xdr:col>
      <xdr:colOff>605117</xdr:colOff>
      <xdr:row>53</xdr:row>
      <xdr:rowOff>33712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AEF62D9E-090D-41D4-B021-E1296596FDE7}"/>
            </a:ext>
          </a:extLst>
        </xdr:cNvPr>
        <xdr:cNvGrpSpPr/>
      </xdr:nvGrpSpPr>
      <xdr:grpSpPr>
        <a:xfrm>
          <a:off x="8225117" y="3345180"/>
          <a:ext cx="5181600" cy="8796712"/>
          <a:chOff x="7391400" y="3390900"/>
          <a:chExt cx="5181600" cy="8693618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09DED0D7-EBD7-8541-EE6D-010974A440EA}"/>
              </a:ext>
            </a:extLst>
          </xdr:cNvPr>
          <xdr:cNvGrpSpPr/>
        </xdr:nvGrpSpPr>
        <xdr:grpSpPr>
          <a:xfrm>
            <a:off x="7391400" y="3390900"/>
            <a:ext cx="5181600" cy="8693618"/>
            <a:chOff x="502920" y="3535680"/>
            <a:chExt cx="5181600" cy="8796131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33A038BB-191A-25C2-CA28-E8E7278A2DD0}"/>
                </a:ext>
              </a:extLst>
            </xdr:cNvPr>
            <xdr:cNvSpPr/>
          </xdr:nvSpPr>
          <xdr:spPr>
            <a:xfrm>
              <a:off x="579120" y="5882639"/>
              <a:ext cx="5021580" cy="6449172"/>
            </a:xfrm>
            <a:prstGeom prst="roundRect">
              <a:avLst>
                <a:gd name="adj" fmla="val 2881"/>
              </a:avLst>
            </a:prstGeom>
            <a:solidFill>
              <a:schemeClr val="bg1"/>
            </a:solidFill>
            <a:ln>
              <a:noFill/>
            </a:ln>
            <a:effectLst>
              <a:outerShdw blurRad="63500" algn="ctr" rotWithShape="0">
                <a:prstClr val="black">
                  <a:alpha val="1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  <a:p>
              <a:pPr algn="l"/>
              <a:endParaRPr lang="pt-BR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  <a:p>
              <a:pPr algn="l"/>
              <a:endParaRPr lang="pt-BR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  <a:p>
              <a:pPr algn="l"/>
              <a:endParaRPr lang="pt-BR" sz="16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  <a:p>
              <a:pPr algn="ctr"/>
              <a:r>
                <a:rPr lang="pt-BR" sz="16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 Academia BePro é uma empresa brasileira com presença global, referência em soluções práticas e eficientes para profissionais que buscam dominar o Excel e turbinar sua produtividade.</a:t>
              </a:r>
            </a:p>
            <a:p>
              <a:pPr algn="ctr"/>
              <a:endParaRPr lang="pt-BR" sz="16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  <a:p>
              <a:pPr algn="ctr"/>
              <a:r>
                <a:rPr lang="pt-BR" sz="16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Atuando em mais de 25 países, nossa equipe de especialistas em Excel, VBA e Power BI possui vasta experiência em consultorias empresariais e treinamentos corporativos, além de vivência em grandes empresas.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76201788-8DB7-4801-5040-880FAC77B4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502920" y="3535680"/>
              <a:ext cx="5181600" cy="2711703"/>
            </a:xfrm>
            <a:prstGeom prst="rect">
              <a:avLst/>
            </a:prstGeom>
          </xdr:spPr>
        </xdr:pic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47789C72-022E-EE66-F72D-A4547AD872D7}"/>
                </a:ext>
              </a:extLst>
            </xdr:cNvPr>
            <xdr:cNvSpPr/>
          </xdr:nvSpPr>
          <xdr:spPr>
            <a:xfrm>
              <a:off x="1242060" y="6080760"/>
              <a:ext cx="3736975" cy="445135"/>
            </a:xfrm>
            <a:prstGeom prst="roundRect">
              <a:avLst>
                <a:gd name="adj" fmla="val 50000"/>
              </a:avLst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lnSpc>
                  <a:spcPct val="70000"/>
                </a:lnSpc>
              </a:pPr>
              <a:r>
                <a:rPr lang="pt-BR" sz="1800" b="0">
                  <a:effectLst/>
                  <a:latin typeface="+mj-lt"/>
                  <a:ea typeface="Calibri" panose="020F0502020204030204" pitchFamily="34" charset="0"/>
                  <a:cs typeface="Times New Roman" panose="02020603050405020304" pitchFamily="18" charset="0"/>
                </a:rPr>
                <a:t>Conheça a Academia</a:t>
              </a:r>
              <a:r>
                <a:rPr lang="pt-BR" sz="1800" b="0" baseline="0">
                  <a:effectLst/>
                  <a:latin typeface="+mj-lt"/>
                  <a:ea typeface="Calibri" panose="020F0502020204030204" pitchFamily="34" charset="0"/>
                  <a:cs typeface="Times New Roman" panose="02020603050405020304" pitchFamily="18" charset="0"/>
                </a:rPr>
                <a:t> BePro</a:t>
              </a:r>
              <a:endParaRPr lang="pt-BR" sz="1050" b="0">
                <a:effectLst/>
                <a:latin typeface="+mj-lt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BA492F59-D0B0-2715-1546-37FF77E03C52}"/>
                </a:ext>
              </a:extLst>
            </xdr:cNvPr>
            <xdr:cNvGrpSpPr/>
          </xdr:nvGrpSpPr>
          <xdr:grpSpPr>
            <a:xfrm>
              <a:off x="1829123" y="9100079"/>
              <a:ext cx="3413437" cy="1332553"/>
              <a:chOff x="2245621" y="11316178"/>
              <a:chExt cx="3413437" cy="1344394"/>
            </a:xfrm>
          </xdr:grpSpPr>
          <xdr:grpSp>
            <xdr:nvGrpSpPr>
              <xdr:cNvPr id="51" name="Agrupar 50">
                <a:extLst>
                  <a:ext uri="{FF2B5EF4-FFF2-40B4-BE49-F238E27FC236}">
                    <a16:creationId xmlns:a16="http://schemas.microsoft.com/office/drawing/2014/main" id="{C99DDC05-3FB2-A287-B3E6-B714AC4A9C66}"/>
                  </a:ext>
                </a:extLst>
              </xdr:cNvPr>
              <xdr:cNvGrpSpPr/>
            </xdr:nvGrpSpPr>
            <xdr:grpSpPr>
              <a:xfrm>
                <a:off x="2246271" y="11316178"/>
                <a:ext cx="2856527" cy="328970"/>
                <a:chOff x="1700772" y="11448984"/>
                <a:chExt cx="2856527" cy="329665"/>
              </a:xfrm>
            </xdr:grpSpPr>
            <xdr:sp macro="" textlink="">
              <xdr:nvSpPr>
                <xdr:cNvPr id="61" name="Caixa de Texto 2">
                  <a:extLst>
                    <a:ext uri="{FF2B5EF4-FFF2-40B4-BE49-F238E27FC236}">
                      <a16:creationId xmlns:a16="http://schemas.microsoft.com/office/drawing/2014/main" id="{A93CB7A3-7F3A-ED56-BECA-54F37E15EAB3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027209" y="11483987"/>
                  <a:ext cx="2530090" cy="293182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ctr" anchorCtr="0">
                  <a:noAutofit/>
                </a:bodyPr>
                <a:lstStyle/>
                <a:p>
                  <a:pPr algn="l">
                    <a:lnSpc>
                      <a:spcPct val="70000"/>
                    </a:lnSpc>
                  </a:pPr>
                  <a:r>
                    <a:rPr lang="pt-BR" sz="1600" b="0">
                      <a:effectLst/>
                      <a:latin typeface="+mn-lt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+ 20 mil clientes satisfeitos</a:t>
                  </a:r>
                </a:p>
              </xdr:txBody>
            </xdr:sp>
            <xdr:pic>
              <xdr:nvPicPr>
                <xdr:cNvPr id="62" name="Gráfico 61" descr="Selo Tick1 com preenchimento sólido">
                  <a:extLst>
                    <a:ext uri="{FF2B5EF4-FFF2-40B4-BE49-F238E27FC236}">
                      <a16:creationId xmlns:a16="http://schemas.microsoft.com/office/drawing/2014/main" id="{231AC9A4-DB6F-8BA0-9003-876EE8ECE8A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2">
                  <a:extLst>
                    <a:ext uri="{96DAC541-7B7A-43D3-8B79-37D633B846F1}">
                      <asvg:svgBlip xmlns:asvg="http://schemas.microsoft.com/office/drawing/2016/SVG/main" r:embed="rId23"/>
                    </a:ext>
                  </a:extLst>
                </a:blip>
                <a:srcRect/>
                <a:stretch/>
              </xdr:blipFill>
              <xdr:spPr>
                <a:xfrm>
                  <a:off x="1700772" y="11448984"/>
                  <a:ext cx="326073" cy="329665"/>
                </a:xfrm>
                <a:prstGeom prst="rect">
                  <a:avLst/>
                </a:prstGeom>
              </xdr:spPr>
            </xdr:pic>
          </xdr:grpSp>
          <xdr:grpSp>
            <xdr:nvGrpSpPr>
              <xdr:cNvPr id="52" name="Agrupar 51">
                <a:extLst>
                  <a:ext uri="{FF2B5EF4-FFF2-40B4-BE49-F238E27FC236}">
                    <a16:creationId xmlns:a16="http://schemas.microsoft.com/office/drawing/2014/main" id="{0DFF8AC7-9B07-FF63-B6E7-43F7321DBC85}"/>
                  </a:ext>
                </a:extLst>
              </xdr:cNvPr>
              <xdr:cNvGrpSpPr/>
            </xdr:nvGrpSpPr>
            <xdr:grpSpPr>
              <a:xfrm>
                <a:off x="2248739" y="11656544"/>
                <a:ext cx="3410319" cy="323991"/>
                <a:chOff x="1703240" y="11449986"/>
                <a:chExt cx="3410319" cy="327660"/>
              </a:xfrm>
            </xdr:grpSpPr>
            <xdr:sp macro="" textlink="">
              <xdr:nvSpPr>
                <xdr:cNvPr id="59" name="Caixa de Texto 2">
                  <a:extLst>
                    <a:ext uri="{FF2B5EF4-FFF2-40B4-BE49-F238E27FC236}">
                      <a16:creationId xmlns:a16="http://schemas.microsoft.com/office/drawing/2014/main" id="{0A726220-D0E4-EDCF-DBB9-7A600C83C7F4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027209" y="11483987"/>
                  <a:ext cx="3086350" cy="293182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ctr" anchorCtr="0">
                  <a:noAutofit/>
                </a:bodyPr>
                <a:lstStyle/>
                <a:p>
                  <a:pPr algn="l">
                    <a:lnSpc>
                      <a:spcPct val="70000"/>
                    </a:lnSpc>
                  </a:pPr>
                  <a:r>
                    <a:rPr lang="pt-BR" sz="1600" b="0">
                      <a:effectLst/>
                      <a:latin typeface="+mn-lt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+130 mil segudiores no</a:t>
                  </a:r>
                  <a:r>
                    <a:rPr lang="pt-BR" sz="1600" b="0" baseline="0">
                      <a:effectLst/>
                      <a:latin typeface="+mn-lt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Instagram</a:t>
                  </a:r>
                  <a:endPara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pic>
              <xdr:nvPicPr>
                <xdr:cNvPr id="60" name="Gráfico 59" descr="Selo Tick1 com preenchimento sólido">
                  <a:extLst>
                    <a:ext uri="{FF2B5EF4-FFF2-40B4-BE49-F238E27FC236}">
                      <a16:creationId xmlns:a16="http://schemas.microsoft.com/office/drawing/2014/main" id="{B792D760-8D3C-0403-F686-0D0A3D127F66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2">
                  <a:extLst>
                    <a:ext uri="{96DAC541-7B7A-43D3-8B79-37D633B846F1}">
                      <asvg:svgBlip xmlns:asvg="http://schemas.microsoft.com/office/drawing/2016/SVG/main" r:embed="rId23"/>
                    </a:ext>
                  </a:extLst>
                </a:blip>
                <a:srcRect/>
                <a:stretch/>
              </xdr:blipFill>
              <xdr:spPr>
                <a:xfrm>
                  <a:off x="1703240" y="11449986"/>
                  <a:ext cx="321137" cy="327660"/>
                </a:xfrm>
                <a:prstGeom prst="rect">
                  <a:avLst/>
                </a:prstGeom>
              </xdr:spPr>
            </xdr:pic>
          </xdr:grpSp>
          <xdr:grpSp>
            <xdr:nvGrpSpPr>
              <xdr:cNvPr id="53" name="Agrupar 52">
                <a:extLst>
                  <a:ext uri="{FF2B5EF4-FFF2-40B4-BE49-F238E27FC236}">
                    <a16:creationId xmlns:a16="http://schemas.microsoft.com/office/drawing/2014/main" id="{BE83EF95-5BEF-6422-AB86-9865C8376550}"/>
                  </a:ext>
                </a:extLst>
              </xdr:cNvPr>
              <xdr:cNvGrpSpPr/>
            </xdr:nvGrpSpPr>
            <xdr:grpSpPr>
              <a:xfrm>
                <a:off x="2247266" y="11991931"/>
                <a:ext cx="3244152" cy="326963"/>
                <a:chOff x="1701767" y="11449986"/>
                <a:chExt cx="3244152" cy="327660"/>
              </a:xfrm>
            </xdr:grpSpPr>
            <xdr:sp macro="" textlink="">
              <xdr:nvSpPr>
                <xdr:cNvPr id="57" name="Caixa de Texto 2">
                  <a:extLst>
                    <a:ext uri="{FF2B5EF4-FFF2-40B4-BE49-F238E27FC236}">
                      <a16:creationId xmlns:a16="http://schemas.microsoft.com/office/drawing/2014/main" id="{AF3EC881-2C64-EB63-0319-7C657592310F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027209" y="11483987"/>
                  <a:ext cx="2918710" cy="293182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ctr" anchorCtr="0">
                  <a:noAutofit/>
                </a:bodyPr>
                <a:lstStyle/>
                <a:p>
                  <a:pPr algn="l">
                    <a:lnSpc>
                      <a:spcPct val="70000"/>
                    </a:lnSpc>
                  </a:pPr>
                  <a:r>
                    <a:rPr lang="pt-BR" sz="1600" b="0">
                      <a:effectLst/>
                      <a:latin typeface="+mn-lt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+50 mil</a:t>
                  </a:r>
                  <a:r>
                    <a:rPr lang="pt-BR" sz="1600" b="0" baseline="0">
                      <a:effectLst/>
                      <a:latin typeface="+mn-lt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inscritos no Youtube</a:t>
                  </a:r>
                  <a:endParaRPr lang="pt-BR" sz="1600" b="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pic>
              <xdr:nvPicPr>
                <xdr:cNvPr id="58" name="Gráfico 57" descr="Selo Tick1 com preenchimento sólido">
                  <a:extLst>
                    <a:ext uri="{FF2B5EF4-FFF2-40B4-BE49-F238E27FC236}">
                      <a16:creationId xmlns:a16="http://schemas.microsoft.com/office/drawing/2014/main" id="{3F6BE318-653E-23D2-8B04-DAC5A8C4A36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2">
                  <a:extLst>
                    <a:ext uri="{96DAC541-7B7A-43D3-8B79-37D633B846F1}">
                      <asvg:svgBlip xmlns:asvg="http://schemas.microsoft.com/office/drawing/2016/SVG/main" r:embed="rId23"/>
                    </a:ext>
                  </a:extLst>
                </a:blip>
                <a:srcRect/>
                <a:stretch/>
              </xdr:blipFill>
              <xdr:spPr>
                <a:xfrm>
                  <a:off x="1701767" y="11449986"/>
                  <a:ext cx="324083" cy="327660"/>
                </a:xfrm>
                <a:prstGeom prst="rect">
                  <a:avLst/>
                </a:prstGeom>
              </xdr:spPr>
            </xdr:pic>
          </xdr:grpSp>
          <xdr:grpSp>
            <xdr:nvGrpSpPr>
              <xdr:cNvPr id="54" name="Agrupar 53">
                <a:extLst>
                  <a:ext uri="{FF2B5EF4-FFF2-40B4-BE49-F238E27FC236}">
                    <a16:creationId xmlns:a16="http://schemas.microsoft.com/office/drawing/2014/main" id="{B29A8ED5-9450-E00D-EC29-5900B4ACBA18}"/>
                  </a:ext>
                </a:extLst>
              </xdr:cNvPr>
              <xdr:cNvGrpSpPr/>
            </xdr:nvGrpSpPr>
            <xdr:grpSpPr>
              <a:xfrm>
                <a:off x="2245621" y="12330290"/>
                <a:ext cx="2376938" cy="330282"/>
                <a:chOff x="1700122" y="11449986"/>
                <a:chExt cx="2376938" cy="327660"/>
              </a:xfrm>
            </xdr:grpSpPr>
            <xdr:sp macro="" textlink="">
              <xdr:nvSpPr>
                <xdr:cNvPr id="55" name="Caixa de Texto 2">
                  <a:extLst>
                    <a:ext uri="{FF2B5EF4-FFF2-40B4-BE49-F238E27FC236}">
                      <a16:creationId xmlns:a16="http://schemas.microsoft.com/office/drawing/2014/main" id="{E2ADD984-3467-1BE5-E434-A04E8822601E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027209" y="11483987"/>
                  <a:ext cx="2049851" cy="293182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ctr" anchorCtr="0">
                  <a:noAutofit/>
                </a:bodyPr>
                <a:lstStyle/>
                <a:p>
                  <a:pPr algn="l">
                    <a:lnSpc>
                      <a:spcPct val="70000"/>
                    </a:lnSpc>
                  </a:pPr>
                  <a:r>
                    <a:rPr lang="pt-BR" sz="1600" b="0">
                      <a:effectLst/>
                      <a:latin typeface="+mn-lt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@academiabepro</a:t>
                  </a:r>
                </a:p>
              </xdr:txBody>
            </xdr:sp>
            <xdr:pic>
              <xdr:nvPicPr>
                <xdr:cNvPr id="56" name="Gráfico 55" descr="Selo Tick1 com preenchimento sólido">
                  <a:extLst>
                    <a:ext uri="{FF2B5EF4-FFF2-40B4-BE49-F238E27FC236}">
                      <a16:creationId xmlns:a16="http://schemas.microsoft.com/office/drawing/2014/main" id="{D98C69B6-2B0A-17D2-03D8-8AFC12308EF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2">
                  <a:extLst>
                    <a:ext uri="{96DAC541-7B7A-43D3-8B79-37D633B846F1}">
                      <asvg:svgBlip xmlns:asvg="http://schemas.microsoft.com/office/drawing/2016/SVG/main" r:embed="rId23"/>
                    </a:ext>
                  </a:extLst>
                </a:blip>
                <a:srcRect/>
                <a:stretch/>
              </xdr:blipFill>
              <xdr:spPr>
                <a:xfrm>
                  <a:off x="1700122" y="11449986"/>
                  <a:ext cx="327373" cy="327660"/>
                </a:xfrm>
                <a:prstGeom prst="rect">
                  <a:avLst/>
                </a:prstGeom>
              </xdr:spPr>
            </xdr:pic>
          </xdr:grpSp>
        </xdr:grpSp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CDA6AAE-E3F0-9ED4-5155-264EF294535D}"/>
              </a:ext>
            </a:extLst>
          </xdr:cNvPr>
          <xdr:cNvGrpSpPr/>
        </xdr:nvGrpSpPr>
        <xdr:grpSpPr>
          <a:xfrm>
            <a:off x="8640338" y="10596760"/>
            <a:ext cx="2683725" cy="1231295"/>
            <a:chOff x="7315200" y="13259888"/>
            <a:chExt cx="2683725" cy="1244742"/>
          </a:xfrm>
        </xdr:grpSpPr>
        <xdr:pic>
          <xdr:nvPicPr>
            <xdr:cNvPr id="41" name="Imagem 40" descr="Forma&#10;&#10;Descrição gerada automaticamente com confiança média">
              <a:extLst>
                <a:ext uri="{FF2B5EF4-FFF2-40B4-BE49-F238E27FC236}">
                  <a16:creationId xmlns:a16="http://schemas.microsoft.com/office/drawing/2014/main" id="{61837E3C-E499-66BF-88AF-A777880406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25"/>
                </a:ext>
              </a:extLst>
            </a:blip>
            <a:stretch>
              <a:fillRect/>
            </a:stretch>
          </xdr:blipFill>
          <xdr:spPr>
            <a:xfrm>
              <a:off x="7417942" y="13259888"/>
              <a:ext cx="343963" cy="332569"/>
            </a:xfrm>
            <a:prstGeom prst="rect">
              <a:avLst/>
            </a:prstGeom>
          </xdr:spPr>
        </xdr:pic>
        <xdr:sp macro="" textlink="">
          <xdr:nvSpPr>
            <xdr:cNvPr id="42" name="Retângulo: Cantos Arredondados 41">
              <a:hlinkClick xmlns:r="http://schemas.openxmlformats.org/officeDocument/2006/relationships" r:id="rId26"/>
              <a:extLst>
                <a:ext uri="{FF2B5EF4-FFF2-40B4-BE49-F238E27FC236}">
                  <a16:creationId xmlns:a16="http://schemas.microsoft.com/office/drawing/2014/main" id="{D5061B57-5839-D425-30D1-B90831EC0CA5}"/>
                </a:ext>
              </a:extLst>
            </xdr:cNvPr>
            <xdr:cNvSpPr/>
          </xdr:nvSpPr>
          <xdr:spPr>
            <a:xfrm>
              <a:off x="7960966" y="13324117"/>
              <a:ext cx="2037959" cy="204111"/>
            </a:xfrm>
            <a:prstGeom prst="roundRect">
              <a:avLst>
                <a:gd name="adj" fmla="val 50000"/>
              </a:avLst>
            </a:prstGeom>
            <a:solidFill>
              <a:srgbClr val="BDD7E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 fontAlgn="base"/>
              <a:r>
                <a:rPr lang="pt-BR" sz="1200" b="1" i="0" u="none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academiabepro.com.br</a:t>
              </a:r>
            </a:p>
          </xdr:txBody>
        </xdr:sp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553547E1-6572-4256-C994-9486C11C97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28"/>
                </a:ext>
              </a:extLst>
            </a:blip>
            <a:srcRect/>
            <a:stretch/>
          </xdr:blipFill>
          <xdr:spPr>
            <a:xfrm>
              <a:off x="7422590" y="13740281"/>
              <a:ext cx="334667" cy="333657"/>
            </a:xfrm>
            <a:prstGeom prst="rect">
              <a:avLst/>
            </a:prstGeom>
          </xdr:spPr>
        </xdr:pic>
        <xdr:sp macro="" textlink="">
          <xdr:nvSpPr>
            <xdr:cNvPr id="44" name="Retângulo: Cantos Arredondados 43">
              <a:hlinkClick xmlns:r="http://schemas.openxmlformats.org/officeDocument/2006/relationships" r:id="rId29"/>
              <a:extLst>
                <a:ext uri="{FF2B5EF4-FFF2-40B4-BE49-F238E27FC236}">
                  <a16:creationId xmlns:a16="http://schemas.microsoft.com/office/drawing/2014/main" id="{2A568559-2BD0-6FF3-AD78-5D109F5382F7}"/>
                </a:ext>
              </a:extLst>
            </xdr:cNvPr>
            <xdr:cNvSpPr/>
          </xdr:nvSpPr>
          <xdr:spPr>
            <a:xfrm>
              <a:off x="7960966" y="13805745"/>
              <a:ext cx="2037600" cy="202728"/>
            </a:xfrm>
            <a:prstGeom prst="roundRect">
              <a:avLst>
                <a:gd name="adj" fmla="val 50000"/>
              </a:avLst>
            </a:prstGeom>
            <a:solidFill>
              <a:srgbClr val="BDD7E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 fontAlgn="base"/>
              <a:r>
                <a:rPr lang="pt-BR" sz="1200" b="1" i="0" u="none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@academiabepro</a:t>
              </a:r>
            </a:p>
          </xdr:txBody>
        </xdr:sp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7BA66390-B45A-82C0-5B70-016AC62537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31"/>
                </a:ext>
              </a:extLst>
            </a:blip>
            <a:srcRect/>
            <a:stretch/>
          </xdr:blipFill>
          <xdr:spPr>
            <a:xfrm>
              <a:off x="7315200" y="14230736"/>
              <a:ext cx="549447" cy="273894"/>
            </a:xfrm>
            <a:prstGeom prst="rect">
              <a:avLst/>
            </a:prstGeom>
          </xdr:spPr>
        </xdr:pic>
        <xdr:sp macro="" textlink="">
          <xdr:nvSpPr>
            <xdr:cNvPr id="46" name="Retângulo: Cantos Arredondados 45">
              <a:hlinkClick xmlns:r="http://schemas.openxmlformats.org/officeDocument/2006/relationships" r:id="rId32"/>
              <a:extLst>
                <a:ext uri="{FF2B5EF4-FFF2-40B4-BE49-F238E27FC236}">
                  <a16:creationId xmlns:a16="http://schemas.microsoft.com/office/drawing/2014/main" id="{565B48A6-0F73-EDCC-7725-CD3378B5192F}"/>
                </a:ext>
              </a:extLst>
            </xdr:cNvPr>
            <xdr:cNvSpPr/>
          </xdr:nvSpPr>
          <xdr:spPr>
            <a:xfrm>
              <a:off x="7960966" y="14266319"/>
              <a:ext cx="2037600" cy="202728"/>
            </a:xfrm>
            <a:prstGeom prst="roundRect">
              <a:avLst>
                <a:gd name="adj" fmla="val 50000"/>
              </a:avLst>
            </a:prstGeom>
            <a:solidFill>
              <a:srgbClr val="BDD7E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 fontAlgn="base"/>
              <a:r>
                <a:rPr lang="pt-BR" sz="1200" b="1" i="0" u="none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yt.com/academiabepro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1CAF1B2-2E49-486C-BDFD-D17D87CEB911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4DB5E337-6676-01DA-48BF-426F239F44B4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5E429C8D-B3D0-1EFC-163E-74C4713C2249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A6E3B17B-D0B1-769C-D9F6-1CBDADD975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4E41C697-AFA5-C917-6411-9A0ABC951B83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26687B1-6F3D-9CD7-625B-2AFEEAA029C3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C717A914-0F60-CE36-F851-EF0227210638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A74403C4-BC57-D6F4-D5BF-44F8FBEBF9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DC0F523B-1D0E-4AC2-9EE3-CF406ED27655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70C55156-EB57-2D16-6A3A-D205523BDA12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FF6D94A-F1DC-6D43-321B-B5C370B14F33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1BADC9CE-99AA-0577-BA0D-C67B4CD01A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4EE99854-471A-548B-DC4C-25ABB8BBCDAF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4EFC23B-C811-0DA9-4716-6AE3773644BF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D47C17E5-764A-DC3E-BB2A-1FA5A4895CA2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EA2F8AD5-A62A-F98A-67FD-8B7CFDA02D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0BFA368-957D-4172-B16F-96DB5C4B0782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759C1A3F-B1CF-8291-6044-3296C88A0076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A9D8967-90A6-2391-0D41-8B1300FECBED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8861AFA7-2A76-2EE9-9321-555FBE00F6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B020E0BF-3A62-CE5E-9156-2C4A058047B1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A45F7B3-B1F4-6186-42B6-9831E5F6A502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E42454F9-F06A-8E56-CD38-11348DE5E6F1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B51D591E-EB64-C621-F7B1-4CBD612E2B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9C82FFD6-6EFF-45D7-87BC-2BC87B6AEFBD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C36961F7-6111-05B9-A256-26CC4AE855FE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07230C1-847A-97F4-4674-89B080D133A7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DA756C7C-DC8A-01A0-1735-E982BA1783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30F1AF15-B35B-3D99-5C05-6BB1A0B4C459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6BB4000-8861-95A0-CAB6-4C66F055D084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838DDB70-1D0D-CC2F-5D67-2050CE5B25F2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8D8601DC-12DB-E2D8-E023-83D917257C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4A3EA29-4B5D-4D9A-A5A9-76BE3D6AC309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0B12ED5A-F0CF-EDA1-4766-6271693C4254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24CA14B8-0A0D-935B-640D-7D4D4F590B3A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8658FF8C-7D41-A07B-D8FA-5170723ED3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235F3907-CEB2-3037-4109-A67D412C1EB6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DA0665C-73E3-16A0-AB9C-CBFEBD5C6757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0DDA4BAC-4177-FE1C-48B6-15FB411F2D93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642B4917-277F-10E0-1FDF-67CCD87B8E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180536</xdr:colOff>
      <xdr:row>1</xdr:row>
      <xdr:rowOff>31066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CD7C553-6642-44AB-814F-DD663FEDA40D}"/>
            </a:ext>
          </a:extLst>
        </xdr:cNvPr>
        <xdr:cNvGrpSpPr/>
      </xdr:nvGrpSpPr>
      <xdr:grpSpPr>
        <a:xfrm>
          <a:off x="0" y="0"/>
          <a:ext cx="14414696" cy="533986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3F2A6468-2AE9-3098-ABA4-8293FE7394ED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CBF2F83-B6B3-97DF-CA64-D754DF0FF519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D42F68A9-53D8-A421-8EDD-1C265BFB86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D1887582-2BCE-52E5-B508-96491E642110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D6A47CF-712E-1A5E-FE0D-C24269D39B1B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3CFDBB73-9105-09A7-69D6-4384D7196241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B8352C97-6D1F-60B6-1E72-7291861C8B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53341</xdr:colOff>
      <xdr:row>1</xdr:row>
      <xdr:rowOff>26816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DAC4286-5A8D-4A1E-92A1-F0EF039145DD}"/>
            </a:ext>
          </a:extLst>
        </xdr:cNvPr>
        <xdr:cNvGrpSpPr/>
      </xdr:nvGrpSpPr>
      <xdr:grpSpPr>
        <a:xfrm>
          <a:off x="0" y="0"/>
          <a:ext cx="15826741" cy="529736"/>
          <a:chOff x="0" y="0"/>
          <a:chExt cx="15681452" cy="523173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66E4496A-516F-BC99-B820-4816E1338866}"/>
              </a:ext>
            </a:extLst>
          </xdr:cNvPr>
          <xdr:cNvSpPr/>
        </xdr:nvSpPr>
        <xdr:spPr>
          <a:xfrm>
            <a:off x="0" y="0"/>
            <a:ext cx="15681452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4F896A62-4D80-1655-F590-209A676CCC56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6B95C114-D1D2-7E99-BDDE-531044D6D8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12A81F21-6DC3-98C5-2137-092EF132FDB3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CADASTRO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A865E79-FB03-2FCB-C3FB-BF4F671EC75E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8661DFB2-D879-DBA9-BD5C-4C66D57B5542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D6CD0B6E-EE08-BF8A-C351-53C62816D0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D2E6D7C-83B8-4A81-9F33-DA362006926F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9721C90-0CCD-76EA-B093-A775CF7F3BC5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BC60BFC9-12B1-1A2A-00D4-14C3A5913C27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B6B2E986-C566-1E49-83DC-B4E2C8A818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D27FF9A7-46BC-9F72-011E-F06D855FA495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5" name="Agrupar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2F826E3-42EA-B9D1-470B-ACF0B80CE757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90F9254B-0C1C-9D58-305D-63B032FBEA3C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7" name="Imagem 6" descr="Ícone&#10;&#10;Descrição gerada automaticamente">
              <a:extLst>
                <a:ext uri="{FF2B5EF4-FFF2-40B4-BE49-F238E27FC236}">
                  <a16:creationId xmlns:a16="http://schemas.microsoft.com/office/drawing/2014/main" id="{AB61120B-8961-9E88-6E12-5ACB5D01F8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5746E03-80A6-420A-A668-D14564270AAB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7EEC7E24-13C1-0C63-0EBE-CAE35D854E1F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4386EA62-A2CE-60B6-D33F-93D4C5BC2DFC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F17A403C-75BC-73B1-DA49-9AE0D4A760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9A465D85-1E6E-25C2-F427-00CD840461E6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F997B73-8C97-3735-54AE-50B721BA246C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66DAFDCE-9B05-DEEC-287A-83855150C72B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21CFE38E-9DE8-FEC5-1210-F3E4C38EC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36A0156-4A6B-4706-9FD1-25FC169E5621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93B1408A-F21E-4E66-A2A8-A153602FF9D6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BF52CB7B-82A6-8598-FB35-F371856AE867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2B392EF7-A65D-9457-B96D-03ED0A6728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AEC9AFE4-6F78-9A29-5093-D3036A5C5AD1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B3586E9-75D5-4A78-64E7-AADE7B416C69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93F7F357-C654-31F1-25AE-9691A0F4D388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344B45BE-0311-CE54-6725-ED4D9B9666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F53CA85-6E47-41AE-8652-14B61C2C04AD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2066345D-9ECE-653A-3E53-3C46C63FE331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DAF86F3-60E2-EF1C-5F51-82A65757F5C0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A5190D5A-B486-FE1A-B90C-E410976DED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E5D365E6-9AFD-68CD-7C5D-E16F7726E8A4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722AB42-8059-0509-6C36-C02BBBDCA639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EB8C261D-943D-257F-D0DA-4CBAC075B17E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04536EE1-C383-1448-D609-228C6EB06A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8EBA1F99-4989-4EFC-ADF3-5F293206F877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C5C849B3-DCD6-AA79-9286-C1D2D6AFF571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F3ABB76-DA9E-C645-045E-BAFF1841AD77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994B7657-F696-EE9B-B7CF-9A9FCC3DBD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A92E5929-A1B1-12D3-6852-B2CDA23F4B09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E2CA2FE-6A91-4753-284E-F13DE19465FA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56FB4B42-509E-08D7-5EB9-DB98DEABE62D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B0993B21-2AAC-520E-14D9-DDCB0A1870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CA3AE16-913B-4960-9C3D-42E6FFAFA809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911CCFFD-C52F-4BDA-7DBC-0F37BD2DBFE3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895B87A-8585-B789-0E35-3F465C0CEBEB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6CF0D971-7702-CBA3-9515-20B3C93F14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B40B63F3-1E1D-1B6D-4402-A99D6CEDD7F3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276F710-DB2D-0450-C2C9-E5F3A8D37D31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A12D08F9-B8A7-1621-CFC9-F834E2618BD9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D2E0BD78-137F-0101-6C32-A7CFAC0A0F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91440</xdr:colOff>
      <xdr:row>1</xdr:row>
      <xdr:rowOff>28721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C016AF84-A8F1-4E74-B5EA-9AFBD13D1F37}"/>
            </a:ext>
          </a:extLst>
        </xdr:cNvPr>
        <xdr:cNvGrpSpPr/>
      </xdr:nvGrpSpPr>
      <xdr:grpSpPr>
        <a:xfrm>
          <a:off x="0" y="0"/>
          <a:ext cx="14447520" cy="531641"/>
          <a:chOff x="0" y="0"/>
          <a:chExt cx="14320023" cy="523173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81135C7E-1050-9C02-207A-A742539A60C3}"/>
              </a:ext>
            </a:extLst>
          </xdr:cNvPr>
          <xdr:cNvSpPr/>
        </xdr:nvSpPr>
        <xdr:spPr>
          <a:xfrm>
            <a:off x="0" y="0"/>
            <a:ext cx="14320023" cy="523173"/>
          </a:xfrm>
          <a:prstGeom prst="rect">
            <a:avLst/>
          </a:prstGeom>
          <a:gradFill flip="none" rotWithShape="1">
            <a:gsLst>
              <a:gs pos="0">
                <a:srgbClr val="000F2A"/>
              </a:gs>
              <a:gs pos="50000">
                <a:srgbClr val="000F2A"/>
              </a:gs>
              <a:gs pos="100000">
                <a:srgbClr val="00379A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24C91C40-0ADF-1BD9-9C44-835479C995AB}"/>
              </a:ext>
            </a:extLst>
          </xdr:cNvPr>
          <xdr:cNvGrpSpPr/>
        </xdr:nvGrpSpPr>
        <xdr:grpSpPr>
          <a:xfrm>
            <a:off x="159543" y="93994"/>
            <a:ext cx="5675659" cy="335183"/>
            <a:chOff x="112472" y="78465"/>
            <a:chExt cx="5657295" cy="326877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3703C6A9-2CEE-B0A2-514C-DE1BACC984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2472" y="78465"/>
              <a:ext cx="1206586" cy="326877"/>
            </a:xfrm>
            <a:prstGeom prst="rect">
              <a:avLst/>
            </a:prstGeom>
          </xdr:spPr>
        </xdr:pic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A9642B10-C3E1-1A28-53BF-9A37D7A43EA9}"/>
                </a:ext>
              </a:extLst>
            </xdr:cNvPr>
            <xdr:cNvSpPr/>
          </xdr:nvSpPr>
          <xdr:spPr>
            <a:xfrm>
              <a:off x="1429945" y="101067"/>
              <a:ext cx="4339822" cy="28167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0">
                  <a:solidFill>
                    <a:srgbClr val="0E53AE"/>
                  </a:solidFill>
                </a:rPr>
                <a:t>|</a:t>
              </a:r>
              <a:r>
                <a:rPr lang="pt-BR" sz="1400" b="1">
                  <a:solidFill>
                    <a:schemeClr val="bg1"/>
                  </a:solidFill>
                </a:rPr>
                <a:t> PLANEJAMENTO E ACOMPANHAMENTO DE METAS</a:t>
              </a:r>
            </a:p>
          </xdr:txBody>
        </xdr:sp>
      </xdr:grpSp>
      <xdr:grpSp>
        <xdr:nvGrpSpPr>
          <xdr:cNvPr id="12" name="Agrupar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A49C633-3266-4B1D-D881-BB57B4D1A469}"/>
              </a:ext>
            </a:extLst>
          </xdr:cNvPr>
          <xdr:cNvGrpSpPr/>
        </xdr:nvGrpSpPr>
        <xdr:grpSpPr>
          <a:xfrm>
            <a:off x="9971206" y="36060"/>
            <a:ext cx="2750844" cy="456323"/>
            <a:chOff x="9931471" y="33345"/>
            <a:chExt cx="2739882" cy="461691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12E21895-452D-6C9F-CF57-7B57C0C7E1E1}"/>
                </a:ext>
              </a:extLst>
            </xdr:cNvPr>
            <xdr:cNvSpPr/>
          </xdr:nvSpPr>
          <xdr:spPr>
            <a:xfrm>
              <a:off x="9931471" y="33345"/>
              <a:ext cx="2739882" cy="46169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900" b="1">
                  <a:solidFill>
                    <a:schemeClr val="bg1"/>
                  </a:solidFill>
                </a:rPr>
                <a:t>Conheça</a:t>
              </a:r>
              <a:r>
                <a:rPr lang="pt-BR" sz="900" b="1" baseline="0">
                  <a:solidFill>
                    <a:schemeClr val="bg1"/>
                  </a:solidFill>
                </a:rPr>
                <a:t> o Pacote de Planilhas Completo</a:t>
              </a:r>
            </a:p>
            <a:p>
              <a:pPr algn="l"/>
              <a:r>
                <a:rPr lang="pt-BR" sz="900" b="1" u="sng" baseline="0">
                  <a:solidFill>
                    <a:schemeClr val="bg1"/>
                  </a:solidFill>
                </a:rPr>
                <a:t>Clicando Aqui</a:t>
              </a:r>
              <a:endParaRPr lang="pt-BR" sz="800" b="0" u="sng">
                <a:solidFill>
                  <a:schemeClr val="bg1"/>
                </a:solidFill>
              </a:endParaRPr>
            </a:p>
          </xdr:txBody>
        </xdr:sp>
        <xdr:pic>
          <xdr:nvPicPr>
            <xdr:cNvPr id="14" name="Imagem 13" descr="Ícone&#10;&#10;Descrição gerada automaticamente">
              <a:extLst>
                <a:ext uri="{FF2B5EF4-FFF2-40B4-BE49-F238E27FC236}">
                  <a16:creationId xmlns:a16="http://schemas.microsoft.com/office/drawing/2014/main" id="{1E1C4E1D-3B8C-310A-B770-8C83B1A06D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243463" y="84189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83a4bd2f3ab69961/Trabalho/Produtos/Pack%20BePro/Planilhas/Pack%20BePro%20-%20Planilhas%20Profissionais/_%20NOVA%20VERS&#195;O/Comercial%20e%20Vendas/AcademiaBePro-AgendamentoClientes.xlsm" TargetMode="External"/><Relationship Id="rId2" Type="http://schemas.microsoft.com/office/2019/04/relationships/externalLinkLongPath" Target="/83a4bd2f3ab69961/Trabalho/Produtos/Pack%20BePro/Planilhas/Download/AcademiaBePro_PackBePro_PlanilhasProfisionais/Pacote%20Planilhas%20Profissionais/Comercial%20e%20Vendas/AcademiaBePro-AgendamentoClientes.xlsm?FE559F64" TargetMode="External"/><Relationship Id="rId1" Type="http://schemas.openxmlformats.org/officeDocument/2006/relationships/externalLinkPath" Target="file:///\\FE559F64\AcademiaBePro-AgendamentoClient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ICIO"/>
      <sheetName val="PLANILHA"/>
      <sheetName val="AGENDA"/>
      <sheetName val="CLASSIFICACAO"/>
      <sheetName val="MAIS PRODUTOS"/>
    </sheetNames>
    <sheetDataSet>
      <sheetData sheetId="0"/>
      <sheetData sheetId="1"/>
      <sheetData sheetId="2"/>
      <sheetData sheetId="3">
        <row r="3">
          <cell r="G3" t="str">
            <v>MÊS</v>
          </cell>
        </row>
        <row r="5">
          <cell r="G5">
            <v>12</v>
          </cell>
        </row>
        <row r="6">
          <cell r="G6" t="str">
            <v>Meses</v>
          </cell>
        </row>
        <row r="7">
          <cell r="G7" t="str">
            <v>Janeiro</v>
          </cell>
        </row>
        <row r="8">
          <cell r="G8" t="str">
            <v>Fevereiro</v>
          </cell>
        </row>
        <row r="9">
          <cell r="G9" t="str">
            <v>Março</v>
          </cell>
        </row>
        <row r="10">
          <cell r="G10" t="str">
            <v>Abril</v>
          </cell>
        </row>
        <row r="11">
          <cell r="G11" t="str">
            <v>Maio</v>
          </cell>
        </row>
        <row r="12">
          <cell r="G12" t="str">
            <v>Junho</v>
          </cell>
        </row>
        <row r="13">
          <cell r="G13" t="str">
            <v>Julho</v>
          </cell>
        </row>
        <row r="14">
          <cell r="G14" t="str">
            <v>Agosto</v>
          </cell>
        </row>
        <row r="15">
          <cell r="G15" t="str">
            <v>Setembro</v>
          </cell>
        </row>
        <row r="16">
          <cell r="G16" t="str">
            <v>Outubro</v>
          </cell>
        </row>
        <row r="17">
          <cell r="G17" t="str">
            <v>Novembro</v>
          </cell>
        </row>
        <row r="18">
          <cell r="G18" t="str">
            <v>Dezembro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2B3C29-7ECB-46A9-A203-F21729C0A259}" name="TabCadastro" displayName="TabCadastro" ref="B3:J18" totalsRowShown="0" headerRowDxfId="246" dataDxfId="245">
  <tableColumns count="9">
    <tableColumn id="1" xr3:uid="{1532976A-B005-4BFF-8A6A-D7443617C963}" name="Nº" dataDxfId="244"/>
    <tableColumn id="2" xr3:uid="{1E03A1C6-3DFE-4BAC-8274-8BE49F5D17B7}" name="Categoria" dataDxfId="243"/>
    <tableColumn id="3" xr3:uid="{4D38BB99-6EFD-415B-87B8-7ABDCD93FE15}" name="Nome" dataDxfId="242"/>
    <tableColumn id="9" xr3:uid="{7EC2C304-9AC6-4683-8D79-4488859DCA26}" name="Valor da Meta no Ano" dataDxfId="241"/>
    <tableColumn id="4" xr3:uid="{B6B89C0E-51DD-47E9-A4BB-B264E5CA161B}" name="S - Específico" dataDxfId="240"/>
    <tableColumn id="5" xr3:uid="{64E8525C-9FA7-4809-A976-D2CABEB5FA62}" name="M - Mensurável" dataDxfId="239"/>
    <tableColumn id="6" xr3:uid="{48D1F1E8-AE8B-4847-89EB-566AA5E34067}" name="A - Atingível" dataDxfId="238"/>
    <tableColumn id="7" xr3:uid="{CB0C6B42-62FC-4D3B-B0F7-DA81F31F7180}" name="R - Relevante" dataDxfId="237"/>
    <tableColumn id="8" xr3:uid="{EB3A0585-32CD-42CF-B6B7-87175FE2AC2B}" name="T - Temporal" dataDxfId="236"/>
  </tableColumns>
  <tableStyleInfo name="TabAcademiaBePro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4DFD11B-E515-45AE-811E-C1F0F9A3B159}" name="TabResultado04" displayName="TabResultado04" ref="J5:K9" totalsRowCount="1" headerRowDxfId="178" dataDxfId="177">
  <autoFilter ref="J5:K8" xr:uid="{AE015F08-6C36-4C28-915E-29B14B657BDB}"/>
  <tableColumns count="2">
    <tableColumn id="1" xr3:uid="{5F4D13F2-46C6-4D2C-A82E-9AE80DE20408}" name="Metas Batidas " totalsRowLabel="Total" dataDxfId="176" totalsRowDxfId="175"/>
    <tableColumn id="2" xr3:uid="{208A599A-F749-4C8E-852D-A59AE8C3FCC4}" name="Total" totalsRowFunction="count" dataDxfId="174" totalsRowDxfId="173">
      <calculatedColumnFormula>COUNTIF(TabAcompanhamento04[Status],2)</calculatedColumnFormula>
    </tableColumn>
  </tableColumns>
  <tableStyleInfo name="TabAcademiaBePro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148FAE7-8BDD-45B9-8231-3314D007298B}" name="TabAcompanhamento05" displayName="TabAcompanhamento05" ref="B5:H20" totalsRowShown="0" headerRowDxfId="172" dataDxfId="171">
  <tableColumns count="7">
    <tableColumn id="1" xr3:uid="{49E85DA9-3540-4C70-A38F-823431B628B7}" name="Nº" dataDxfId="170"/>
    <tableColumn id="2" xr3:uid="{C96D4D37-8DD2-4949-999D-E73CCB8368B0}" name="Categoria" dataDxfId="169">
      <calculatedColumnFormula>IF('Cadastro de Metas'!C4="","",'Cadastro de Metas'!C4)</calculatedColumnFormula>
    </tableColumn>
    <tableColumn id="3" xr3:uid="{A90DC30C-4305-4366-A26F-0609BB80AEBF}" name="Nome" dataDxfId="168">
      <calculatedColumnFormula>IF('Cadastro de Metas'!D4="","",'Cadastro de Metas'!D4)</calculatedColumnFormula>
    </tableColumn>
    <tableColumn id="9" xr3:uid="{F38297C7-3E75-47F6-BDF9-63F16AE03AA0}" name="Valor da Meta no Ano" dataDxfId="167">
      <calculatedColumnFormula>IF('Cadastro de Metas'!E4="","",'Cadastro de Metas'!E4)</calculatedColumnFormula>
    </tableColumn>
    <tableColumn id="4" xr3:uid="{107A5660-59EB-41EB-8854-DBE81F123174}" name="Valor da Meta no Mês" dataDxfId="166">
      <calculatedColumnFormula>IFERROR(TabAcompanhamento05[[#This Row],[Valor da Meta no Ano]]/12,"")</calculatedColumnFormula>
    </tableColumn>
    <tableColumn id="5" xr3:uid="{19B8E511-8D91-4229-904C-0AE0F4E09D16}" name="Valor da Meta Atingido" dataDxfId="165"/>
    <tableColumn id="10" xr3:uid="{C83CAF02-B03E-435A-86BB-363260BED9A9}" name="Status" dataDxfId="164">
      <calculatedColumnFormula>IF(C6="",1,IF(TabAcompanhamento05[[#This Row],[Valor da Meta Atingido]]&gt;=TabAcompanhamento05[[#This Row],[Valor da Meta no Mês]],4,IF(TabAcompanhamento05[[#This Row],[Valor da Meta Atingido]]=0,2,3)))</calculatedColumnFormula>
    </tableColumn>
  </tableColumns>
  <tableStyleInfo name="TabAcademiaBePro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334BE05-A8EC-4AEB-8F6D-CE8E917674FD}" name="TabResultado05" displayName="TabResultado05" ref="J5:K9" totalsRowCount="1" headerRowDxfId="163" dataDxfId="162">
  <autoFilter ref="J5:K8" xr:uid="{AE015F08-6C36-4C28-915E-29B14B657BDB}"/>
  <tableColumns count="2">
    <tableColumn id="1" xr3:uid="{705F410E-969D-46CA-A8A1-B1D494AD79B4}" name="Metas Batidas " totalsRowLabel="Total" dataDxfId="161" totalsRowDxfId="160"/>
    <tableColumn id="2" xr3:uid="{BC40457C-1760-416C-BA0C-BFFC384E65F7}" name="Total" totalsRowFunction="count" dataDxfId="159" totalsRowDxfId="158">
      <calculatedColumnFormula>COUNTIF(TabAcompanhamento05[Status],2)</calculatedColumnFormula>
    </tableColumn>
  </tableColumns>
  <tableStyleInfo name="TabAcademiaBePro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8651A99-E2EF-436F-AF21-F1B182A19FD7}" name="TabAcompanhamento06" displayName="TabAcompanhamento06" ref="B5:H20" totalsRowShown="0" headerRowDxfId="157" dataDxfId="156">
  <tableColumns count="7">
    <tableColumn id="1" xr3:uid="{F321298E-F7B2-4186-A8FA-69A31739A933}" name="Nº" dataDxfId="155"/>
    <tableColumn id="2" xr3:uid="{F980D40A-7FAB-4D8D-A3C7-ED9347C6C331}" name="Categoria" dataDxfId="154">
      <calculatedColumnFormula>IF('Cadastro de Metas'!C4="","",'Cadastro de Metas'!C4)</calculatedColumnFormula>
    </tableColumn>
    <tableColumn id="3" xr3:uid="{5168F5EC-B43F-4487-BD76-097181BC06EE}" name="Nome" dataDxfId="153">
      <calculatedColumnFormula>IF('Cadastro de Metas'!D4="","",'Cadastro de Metas'!D4)</calculatedColumnFormula>
    </tableColumn>
    <tableColumn id="9" xr3:uid="{9632E643-E4AC-4DC4-A162-099BFB7ED125}" name="Valor da Meta no Ano" dataDxfId="152">
      <calculatedColumnFormula>IF('Cadastro de Metas'!E4="","",'Cadastro de Metas'!E4)</calculatedColumnFormula>
    </tableColumn>
    <tableColumn id="4" xr3:uid="{7F43CFB4-FE4F-424B-A3E4-36B3428768A7}" name="Valor da Meta no Mês" dataDxfId="151">
      <calculatedColumnFormula>IFERROR(TabAcompanhamento06[[#This Row],[Valor da Meta no Ano]]/12,"")</calculatedColumnFormula>
    </tableColumn>
    <tableColumn id="5" xr3:uid="{FFB49017-84F7-4448-9DEF-4838B333FB39}" name="Valor da Meta Atingido" dataDxfId="150"/>
    <tableColumn id="10" xr3:uid="{1D6E484F-3F01-4E56-B8F5-FEB3F799FAFD}" name="Status" dataDxfId="149">
      <calculatedColumnFormula>IF(C6="",1,IF(TabAcompanhamento06[[#This Row],[Valor da Meta Atingido]]&gt;=TabAcompanhamento06[[#This Row],[Valor da Meta no Mês]],4,IF(TabAcompanhamento06[[#This Row],[Valor da Meta Atingido]]=0,2,3)))</calculatedColumnFormula>
    </tableColumn>
  </tableColumns>
  <tableStyleInfo name="TabAcademiaBePro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E33C3FF-3151-4A24-BAB6-5E885C875DF8}" name="TabResultado06" displayName="TabResultado06" ref="J5:K9" totalsRowCount="1" headerRowDxfId="148" dataDxfId="147">
  <autoFilter ref="J5:K8" xr:uid="{AE015F08-6C36-4C28-915E-29B14B657BDB}"/>
  <tableColumns count="2">
    <tableColumn id="1" xr3:uid="{031E9944-B426-4AF2-9394-8D2911AC96EA}" name="Metas Batidas " totalsRowLabel="Total" dataDxfId="146" totalsRowDxfId="145"/>
    <tableColumn id="2" xr3:uid="{D42A8999-F7CE-471E-A4AA-2044ACB32FF3}" name="Total" totalsRowFunction="count" dataDxfId="144" totalsRowDxfId="143">
      <calculatedColumnFormula>COUNTIF(TabAcompanhamento06[Status],2)</calculatedColumnFormula>
    </tableColumn>
  </tableColumns>
  <tableStyleInfo name="TabAcademiaBePro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BB24CED-8805-4060-BD5B-8A3C578343CB}" name="TabAcompanhamento07" displayName="TabAcompanhamento07" ref="B5:H20" totalsRowShown="0" headerRowDxfId="142" dataDxfId="141">
  <tableColumns count="7">
    <tableColumn id="1" xr3:uid="{A6AD5B52-5E45-4CDB-8066-0A7AB1C29791}" name="Nº" dataDxfId="140"/>
    <tableColumn id="2" xr3:uid="{1B51CE79-B360-4819-AA91-1F6642986BA2}" name="Categoria" dataDxfId="139">
      <calculatedColumnFormula>IF('Cadastro de Metas'!C4="","",'Cadastro de Metas'!C4)</calculatedColumnFormula>
    </tableColumn>
    <tableColumn id="3" xr3:uid="{B29B73D3-9B16-4100-B03D-B0A19B4FB568}" name="Nome" dataDxfId="138">
      <calculatedColumnFormula>IF('Cadastro de Metas'!D4="","",'Cadastro de Metas'!D4)</calculatedColumnFormula>
    </tableColumn>
    <tableColumn id="9" xr3:uid="{F0B38938-12F4-4512-8972-042E5FA9C85A}" name="Valor da Meta no Ano" dataDxfId="137">
      <calculatedColumnFormula>IF('Cadastro de Metas'!E4="","",'Cadastro de Metas'!E4)</calculatedColumnFormula>
    </tableColumn>
    <tableColumn id="4" xr3:uid="{D508C2AE-9A19-4DCC-A102-DA81289DE409}" name="Valor da Meta no Mês" dataDxfId="136">
      <calculatedColumnFormula>IFERROR(TabAcompanhamento07[[#This Row],[Valor da Meta no Ano]]/12,"")</calculatedColumnFormula>
    </tableColumn>
    <tableColumn id="5" xr3:uid="{D6395C0B-916E-41AE-93E6-F452A82F2FFB}" name="Valor da Meta Atingido" dataDxfId="135"/>
    <tableColumn id="10" xr3:uid="{D6E49534-0A2B-4382-854F-4543F1A7F938}" name="Status" dataDxfId="134">
      <calculatedColumnFormula>IF(C6="",1,IF(TabAcompanhamento07[[#This Row],[Valor da Meta Atingido]]&gt;=TabAcompanhamento07[[#This Row],[Valor da Meta no Mês]],4,IF(TabAcompanhamento07[[#This Row],[Valor da Meta Atingido]]=0,2,3)))</calculatedColumnFormula>
    </tableColumn>
  </tableColumns>
  <tableStyleInfo name="TabAcademiaBePro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EF13EEE-6C0B-41C7-BE1E-52B1C6B06E45}" name="TabResultado07" displayName="TabResultado07" ref="J5:K9" totalsRowCount="1" headerRowDxfId="133" dataDxfId="132">
  <autoFilter ref="J5:K8" xr:uid="{AE015F08-6C36-4C28-915E-29B14B657BDB}"/>
  <tableColumns count="2">
    <tableColumn id="1" xr3:uid="{841535A2-12BF-40A5-9C48-8915344B7964}" name="Metas Batidas " totalsRowLabel="Total" dataDxfId="131" totalsRowDxfId="130"/>
    <tableColumn id="2" xr3:uid="{2A3BA423-C296-44D9-A1A4-1D331BA38BAD}" name="Total" totalsRowFunction="count" dataDxfId="129" totalsRowDxfId="128">
      <calculatedColumnFormula>COUNTIF(TabAcompanhamento07[Status],2)</calculatedColumnFormula>
    </tableColumn>
  </tableColumns>
  <tableStyleInfo name="TabAcademiaBePro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EF86706-0F8B-48AB-B547-ED0E4907364F}" name="TabAcompanhamento08" displayName="TabAcompanhamento08" ref="B5:H20" totalsRowShown="0" headerRowDxfId="127" dataDxfId="126">
  <tableColumns count="7">
    <tableColumn id="1" xr3:uid="{DAEE60DD-FDBE-468F-B60C-944C5AE011F0}" name="Nº" dataDxfId="125"/>
    <tableColumn id="2" xr3:uid="{2A6ABAA1-45AC-47ED-A4CB-06A98CB342A9}" name="Categoria" dataDxfId="124">
      <calculatedColumnFormula>IF('Cadastro de Metas'!C4="","",'Cadastro de Metas'!C4)</calculatedColumnFormula>
    </tableColumn>
    <tableColumn id="3" xr3:uid="{6A102553-674D-4E7F-9300-4532AA183F6E}" name="Nome" dataDxfId="123">
      <calculatedColumnFormula>IF('Cadastro de Metas'!D4="","",'Cadastro de Metas'!D4)</calculatedColumnFormula>
    </tableColumn>
    <tableColumn id="9" xr3:uid="{5D32EF3F-9DF9-4B59-B5A0-66191DE72CDF}" name="Valor da Meta no Ano" dataDxfId="122">
      <calculatedColumnFormula>IF('Cadastro de Metas'!E4="","",'Cadastro de Metas'!E4)</calculatedColumnFormula>
    </tableColumn>
    <tableColumn id="4" xr3:uid="{4A59A78D-B3F4-4F0B-964A-9BC6C40591E1}" name="Valor da Meta no Mês" dataDxfId="121">
      <calculatedColumnFormula>IFERROR(TabAcompanhamento08[[#This Row],[Valor da Meta no Ano]]/12,"")</calculatedColumnFormula>
    </tableColumn>
    <tableColumn id="5" xr3:uid="{004261B2-5C89-4812-9DCE-DB31F4A855C0}" name="Valor da Meta Atingido" dataDxfId="120"/>
    <tableColumn id="10" xr3:uid="{976584BE-F429-4376-94B3-9154FCF29D12}" name="Status" dataDxfId="119">
      <calculatedColumnFormula>IF(C6="",1,IF(TabAcompanhamento08[[#This Row],[Valor da Meta Atingido]]&gt;=TabAcompanhamento08[[#This Row],[Valor da Meta no Mês]],4,IF(TabAcompanhamento08[[#This Row],[Valor da Meta Atingido]]=0,2,3)))</calculatedColumnFormula>
    </tableColumn>
  </tableColumns>
  <tableStyleInfo name="TabAcademiaBePro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95BAD84-7B9A-4A7C-B54A-97FACA072970}" name="TabResultado08" displayName="TabResultado08" ref="J5:K9" totalsRowCount="1" headerRowDxfId="118" dataDxfId="117">
  <autoFilter ref="J5:K8" xr:uid="{AE015F08-6C36-4C28-915E-29B14B657BDB}"/>
  <tableColumns count="2">
    <tableColumn id="1" xr3:uid="{6496DD6A-948B-40C1-8931-350D76F88364}" name="Metas Batidas " totalsRowLabel="Total" dataDxfId="116" totalsRowDxfId="115"/>
    <tableColumn id="2" xr3:uid="{04C08630-0792-4336-9C12-6621D53DC6C6}" name="Total" totalsRowFunction="count" dataDxfId="114" totalsRowDxfId="113">
      <calculatedColumnFormula>COUNTIF(TabAcompanhamento08[Status],2)</calculatedColumnFormula>
    </tableColumn>
  </tableColumns>
  <tableStyleInfo name="TabAcademiaBePro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8808840-5FEB-46A7-88F5-E976AFC8CDF7}" name="TabAcompanhamento09" displayName="TabAcompanhamento09" ref="B5:H20" totalsRowShown="0" headerRowDxfId="112" dataDxfId="111">
  <tableColumns count="7">
    <tableColumn id="1" xr3:uid="{16251DF2-4DCE-4BB9-80A1-014E87F44274}" name="Nº" dataDxfId="110"/>
    <tableColumn id="2" xr3:uid="{B112A5B3-E4E5-4C89-8F9E-848409B2B00D}" name="Categoria" dataDxfId="109">
      <calculatedColumnFormula>IF('Cadastro de Metas'!C4="","",'Cadastro de Metas'!C4)</calculatedColumnFormula>
    </tableColumn>
    <tableColumn id="3" xr3:uid="{17C7D933-4A86-4410-A420-792245D93D1F}" name="Nome" dataDxfId="108">
      <calculatedColumnFormula>IF('Cadastro de Metas'!D4="","",'Cadastro de Metas'!D4)</calculatedColumnFormula>
    </tableColumn>
    <tableColumn id="9" xr3:uid="{70A52DAB-DF5B-4C06-80D8-0B6CED377947}" name="Valor da Meta no Ano" dataDxfId="107">
      <calculatedColumnFormula>IF('Cadastro de Metas'!E4="","",'Cadastro de Metas'!E4)</calculatedColumnFormula>
    </tableColumn>
    <tableColumn id="4" xr3:uid="{68FAEC43-CA03-4DB2-9C19-18BAB81BE23F}" name="Valor da Meta no Mês" dataDxfId="106">
      <calculatedColumnFormula>IFERROR(TabAcompanhamento09[[#This Row],[Valor da Meta no Ano]]/12,"")</calculatedColumnFormula>
    </tableColumn>
    <tableColumn id="5" xr3:uid="{312D4BB6-7918-48FD-B7FA-95DAA6B4E2BE}" name="Valor da Meta Atingido" dataDxfId="105"/>
    <tableColumn id="10" xr3:uid="{186799CE-C87E-4331-9297-2DAA76B7EADE}" name="Status" dataDxfId="104">
      <calculatedColumnFormula>IF(C6="",1,IF(TabAcompanhamento09[[#This Row],[Valor da Meta Atingido]]&gt;=TabAcompanhamento09[[#This Row],[Valor da Meta no Mês]],4,IF(TabAcompanhamento09[[#This Row],[Valor da Meta Atingido]]=0,2,3)))</calculatedColumnFormula>
    </tableColumn>
  </tableColumns>
  <tableStyleInfo name="TabAcademiaBePr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E0FEC0-5E83-4D0E-AB22-275F10CE1E6D}" name="ListaCategoria" displayName="ListaCategoria" ref="L3:L9" totalsRowShown="0" headerRowDxfId="235" dataDxfId="234">
  <autoFilter ref="L3:L9" xr:uid="{60E0FEC0-5E83-4D0E-AB22-275F10CE1E6D}"/>
  <tableColumns count="1">
    <tableColumn id="1" xr3:uid="{C0363F29-A2B1-44D5-A915-2340F66D567B}" name="Categoria" dataDxfId="233"/>
  </tableColumns>
  <tableStyleInfo name="TabAcademiaBePro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4B42D19-C866-4C05-B174-4E530FFC36D3}" name="TabResultado09" displayName="TabResultado09" ref="J5:K9" totalsRowCount="1" headerRowDxfId="103" dataDxfId="102">
  <autoFilter ref="J5:K8" xr:uid="{AE015F08-6C36-4C28-915E-29B14B657BDB}"/>
  <tableColumns count="2">
    <tableColumn id="1" xr3:uid="{0B751C68-A25E-4776-BC2D-E6DCC3FC5C6A}" name="Metas Batidas " totalsRowLabel="Total" dataDxfId="101" totalsRowDxfId="100"/>
    <tableColumn id="2" xr3:uid="{C1E7947C-ADD9-4740-951A-6DF528DCE94E}" name="Total" totalsRowFunction="count" dataDxfId="99" totalsRowDxfId="98">
      <calculatedColumnFormula>COUNTIF(TabAcompanhamento09[Status],2)</calculatedColumnFormula>
    </tableColumn>
  </tableColumns>
  <tableStyleInfo name="TabAcademiaBePro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4B90E9D0-4EF2-485D-8BB2-87F8DF2D1693}" name="TabAcompanhamento10" displayName="TabAcompanhamento10" ref="B5:H20" totalsRowShown="0" headerRowDxfId="97" dataDxfId="96">
  <tableColumns count="7">
    <tableColumn id="1" xr3:uid="{B6172BD5-397E-4BEC-A9FC-5818E4C2921A}" name="Nº" dataDxfId="95"/>
    <tableColumn id="2" xr3:uid="{4E8EFB32-F7A4-45E8-A93D-72BD86467D91}" name="Categoria" dataDxfId="94">
      <calculatedColumnFormula>IF('Cadastro de Metas'!C4="","",'Cadastro de Metas'!C4)</calculatedColumnFormula>
    </tableColumn>
    <tableColumn id="3" xr3:uid="{845BF084-BDF0-4DAB-A0FF-297BC6AC9BB7}" name="Nome" dataDxfId="93">
      <calculatedColumnFormula>IF('Cadastro de Metas'!D4="","",'Cadastro de Metas'!D4)</calculatedColumnFormula>
    </tableColumn>
    <tableColumn id="9" xr3:uid="{FCB3D037-A4C7-411B-AD10-31BE64E6991D}" name="Valor da Meta no Ano" dataDxfId="92">
      <calculatedColumnFormula>IF('Cadastro de Metas'!E4="","",'Cadastro de Metas'!E4)</calculatedColumnFormula>
    </tableColumn>
    <tableColumn id="4" xr3:uid="{DB364562-99BF-4A33-AB3A-747EE2E9351D}" name="Valor da Meta no Mês" dataDxfId="91">
      <calculatedColumnFormula>IFERROR(TabAcompanhamento10[[#This Row],[Valor da Meta no Ano]]/12,"")</calculatedColumnFormula>
    </tableColumn>
    <tableColumn id="5" xr3:uid="{0C736128-8F67-478F-8213-0A11FEA43B08}" name="Valor da Meta Atingido" dataDxfId="90"/>
    <tableColumn id="10" xr3:uid="{7072F975-F74F-43A2-85A6-055A04D64D64}" name="Status" dataDxfId="89">
      <calculatedColumnFormula>IF(C6="",1,IF(TabAcompanhamento10[[#This Row],[Valor da Meta Atingido]]&gt;=TabAcompanhamento10[[#This Row],[Valor da Meta no Mês]],4,IF(TabAcompanhamento10[[#This Row],[Valor da Meta Atingido]]=0,2,3)))</calculatedColumnFormula>
    </tableColumn>
  </tableColumns>
  <tableStyleInfo name="TabAcademiaBePro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0FB62AA-329F-4CE0-877C-43C16AF4BCE5}" name="TabResultado10" displayName="TabResultado10" ref="J5:K9" totalsRowCount="1" headerRowDxfId="88" dataDxfId="87">
  <autoFilter ref="J5:K8" xr:uid="{AE015F08-6C36-4C28-915E-29B14B657BDB}"/>
  <tableColumns count="2">
    <tableColumn id="1" xr3:uid="{A129A4E0-0083-4BAE-A7C3-8D4989977E17}" name="Metas Batidas " totalsRowLabel="Total" dataDxfId="86" totalsRowDxfId="85"/>
    <tableColumn id="2" xr3:uid="{EAD06361-EC28-40C5-BC81-5176EBB0F1EA}" name="Total" totalsRowFunction="count" dataDxfId="84" totalsRowDxfId="83">
      <calculatedColumnFormula>COUNTIF(TabAcompanhamento10[Status],2)</calculatedColumnFormula>
    </tableColumn>
  </tableColumns>
  <tableStyleInfo name="TabAcademiaBePro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6D2514E7-F11C-406E-B7E9-4AD552364C06}" name="TabAcompanhamento11" displayName="TabAcompanhamento11" ref="B5:H20" totalsRowShown="0" headerRowDxfId="82" dataDxfId="81">
  <tableColumns count="7">
    <tableColumn id="1" xr3:uid="{2BBFF5AF-6322-4846-8DE1-0F915F5304B6}" name="Nº" dataDxfId="80"/>
    <tableColumn id="2" xr3:uid="{3078FC6F-12BF-4F96-9B4A-69C3D9ECDFA9}" name="Categoria" dataDxfId="79">
      <calculatedColumnFormula>IF('Cadastro de Metas'!C4="","",'Cadastro de Metas'!C4)</calculatedColumnFormula>
    </tableColumn>
    <tableColumn id="3" xr3:uid="{767AA231-08D9-4C0A-B782-5F11A0956AAF}" name="Nome" dataDxfId="78">
      <calculatedColumnFormula>IF('Cadastro de Metas'!D4="","",'Cadastro de Metas'!D4)</calculatedColumnFormula>
    </tableColumn>
    <tableColumn id="9" xr3:uid="{C7D95827-EF44-489C-86DF-31BDE490F3CB}" name="Valor da Meta no Ano" dataDxfId="77">
      <calculatedColumnFormula>IF('Cadastro de Metas'!E4="","",'Cadastro de Metas'!E4)</calculatedColumnFormula>
    </tableColumn>
    <tableColumn id="4" xr3:uid="{54D85B37-4684-4AB8-B9C9-F5C81BDF0FA4}" name="Valor da Meta no Mês" dataDxfId="76">
      <calculatedColumnFormula>IFERROR(TabAcompanhamento11[[#This Row],[Valor da Meta no Ano]]/12,"")</calculatedColumnFormula>
    </tableColumn>
    <tableColumn id="5" xr3:uid="{3D8348EC-77F9-4F57-8BEF-93AB878345FF}" name="Valor da Meta Atingido" dataDxfId="75"/>
    <tableColumn id="10" xr3:uid="{C37829DE-53E7-4042-9B73-F422D1CF4223}" name="Status" dataDxfId="74">
      <calculatedColumnFormula>IF(C6="",1,IF(TabAcompanhamento11[[#This Row],[Valor da Meta Atingido]]&gt;=TabAcompanhamento11[[#This Row],[Valor da Meta no Mês]],4,IF(TabAcompanhamento11[[#This Row],[Valor da Meta Atingido]]=0,2,3)))</calculatedColumnFormula>
    </tableColumn>
  </tableColumns>
  <tableStyleInfo name="TabAcademiaBePro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563BB63-28B0-4A75-9F43-5FA12C44BA66}" name="TabResultado11" displayName="TabResultado11" ref="J5:K9" totalsRowCount="1" headerRowDxfId="73" dataDxfId="72">
  <autoFilter ref="J5:K8" xr:uid="{AE015F08-6C36-4C28-915E-29B14B657BDB}"/>
  <tableColumns count="2">
    <tableColumn id="1" xr3:uid="{F9BD76F1-B2C3-48E8-B3B2-1BB288612B1B}" name="Metas Batidas " totalsRowLabel="Total" dataDxfId="71" totalsRowDxfId="70"/>
    <tableColumn id="2" xr3:uid="{58B270CA-88B9-4D54-B2ED-EC6E7918B4A7}" name="Total" totalsRowFunction="count" dataDxfId="69" totalsRowDxfId="68">
      <calculatedColumnFormula>COUNTIF(TabAcompanhamento11[Status],2)</calculatedColumnFormula>
    </tableColumn>
  </tableColumns>
  <tableStyleInfo name="TabAcademiaBePro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F64353B-8CA3-4E57-9D1E-2C7FF13E7E14}" name="TabAcompanhamento12" displayName="TabAcompanhamento12" ref="B5:H20" totalsRowShown="0" headerRowDxfId="67" dataDxfId="66">
  <tableColumns count="7">
    <tableColumn id="1" xr3:uid="{8FD78087-795A-4C7F-8063-FF83587FAC6A}" name="Nº" dataDxfId="65"/>
    <tableColumn id="2" xr3:uid="{AC54887F-D6B3-4116-BF34-6B3407066BBF}" name="Categoria" dataDxfId="64">
      <calculatedColumnFormula>IF('Cadastro de Metas'!C4="","",'Cadastro de Metas'!C4)</calculatedColumnFormula>
    </tableColumn>
    <tableColumn id="3" xr3:uid="{CEB66B30-0A33-469E-B657-19723FF06E20}" name="Nome" dataDxfId="63">
      <calculatedColumnFormula>IF('Cadastro de Metas'!D4="","",'Cadastro de Metas'!D4)</calculatedColumnFormula>
    </tableColumn>
    <tableColumn id="9" xr3:uid="{A1E226A9-6DCD-494A-A523-6DEB61A21828}" name="Valor da Meta no Ano" dataDxfId="62">
      <calculatedColumnFormula>IF('Cadastro de Metas'!E4="","",'Cadastro de Metas'!E4)</calculatedColumnFormula>
    </tableColumn>
    <tableColumn id="4" xr3:uid="{D7889128-6E94-4D8A-9D0B-EA1867568644}" name="Valor da Meta no Mês" dataDxfId="61">
      <calculatedColumnFormula>IFERROR(TabAcompanhamento12[[#This Row],[Valor da Meta no Ano]]/12,"")</calculatedColumnFormula>
    </tableColumn>
    <tableColumn id="5" xr3:uid="{620EAF93-F682-42D4-8ED5-D596D5C3D2AF}" name="Valor da Meta Atingido" dataDxfId="60"/>
    <tableColumn id="10" xr3:uid="{A79CE570-CBFF-4660-A34D-9982B9DC7BA2}" name="Status" dataDxfId="59">
      <calculatedColumnFormula>IF(C6="",1,IF(TabAcompanhamento12[[#This Row],[Valor da Meta Atingido]]&gt;=TabAcompanhamento12[[#This Row],[Valor da Meta no Mês]],4,IF(TabAcompanhamento12[[#This Row],[Valor da Meta Atingido]]=0,2,3)))</calculatedColumnFormula>
    </tableColumn>
  </tableColumns>
  <tableStyleInfo name="TabAcademiaBePro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0EB1B0D-C978-4D43-B556-57CC7FAD3324}" name="TabResultado12" displayName="TabResultado12" ref="J5:K9" totalsRowCount="1" headerRowDxfId="58" dataDxfId="57">
  <autoFilter ref="J5:K8" xr:uid="{AE015F08-6C36-4C28-915E-29B14B657BDB}"/>
  <tableColumns count="2">
    <tableColumn id="1" xr3:uid="{B07D98D5-CA3F-40B0-919F-BFA7C2998872}" name="Metas Batidas " totalsRowLabel="Total" dataDxfId="56" totalsRowDxfId="55"/>
    <tableColumn id="2" xr3:uid="{B3F856BD-1638-4E23-A685-348F87D89BDE}" name="Total" totalsRowFunction="count" dataDxfId="54" totalsRowDxfId="53">
      <calculatedColumnFormula>COUNTIF(TabAcompanhamento12[Status],2)</calculatedColumnFormula>
    </tableColumn>
  </tableColumns>
  <tableStyleInfo name="TabAcademiaBePro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267AA6-C8BF-4B73-BA72-1E9BEB1C0C8F}" name="TabAcompanhamentoAno" displayName="TabAcompanhamentoAno" ref="B5:G20" totalsRowShown="0" headerRowDxfId="52" dataDxfId="51">
  <tableColumns count="6">
    <tableColumn id="1" xr3:uid="{97633043-33F7-46DD-A284-13A21643AB4E}" name="Nº" dataDxfId="50"/>
    <tableColumn id="2" xr3:uid="{EFC9E2A5-5D0B-41F7-8AAB-686C1477CF0D}" name="Categoria" dataDxfId="49">
      <calculatedColumnFormula>IF('Cadastro de Metas'!C4="","",'Cadastro de Metas'!C4)</calculatedColumnFormula>
    </tableColumn>
    <tableColumn id="3" xr3:uid="{4A1FD3FB-51E4-49B8-9571-8056470C4307}" name="Nome" dataDxfId="48">
      <calculatedColumnFormula>IF('Cadastro de Metas'!D4="","",'Cadastro de Metas'!D4)</calculatedColumnFormula>
    </tableColumn>
    <tableColumn id="9" xr3:uid="{24FF13CF-D1FE-4EA9-8813-AEDCD0AFC5B6}" name="Valor da Meta no Ano" dataDxfId="47">
      <calculatedColumnFormula>IF('Cadastro de Metas'!E4="","",'Cadastro de Metas'!E4)</calculatedColumnFormula>
    </tableColumn>
    <tableColumn id="5" xr3:uid="{B4E560E3-7F9E-4C05-BABD-72AB95286BB8}" name="Valor da Meta Atingido" dataDxfId="46">
      <calculatedColumnFormula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calculatedColumnFormula>
    </tableColumn>
    <tableColumn id="10" xr3:uid="{7D9E3655-7622-4704-ABA6-9C82CBDB6363}" name="Status" dataDxfId="45">
      <calculatedColumnFormula>IF(C6="",1,IF(TabAcompanhamentoAno[[#This Row],[Valor da Meta Atingido]]&gt;=TabAcompanhamentoAno[[#This Row],[Valor da Meta no Ano]],4,IF(TabAcompanhamentoAno[[#This Row],[Valor da Meta Atingido]]=0,2,3)))</calculatedColumnFormula>
    </tableColumn>
  </tableColumns>
  <tableStyleInfo name="TabAcademiaBePro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6913A2D-E828-4CAE-A238-6F9CE7925467}" name="TabResultadoAno" displayName="TabResultadoAno" ref="I5:J9" totalsRowCount="1" headerRowDxfId="44" dataDxfId="43">
  <autoFilter ref="I5:J8" xr:uid="{AE015F08-6C36-4C28-915E-29B14B657BDB}"/>
  <tableColumns count="2">
    <tableColumn id="1" xr3:uid="{5B58F6FC-46CD-462C-AB3D-14B52EA5A58B}" name="Metas Batidas " totalsRowLabel="Total" dataDxfId="42" totalsRowDxfId="41"/>
    <tableColumn id="2" xr3:uid="{A586BA60-85C3-480F-99B3-B0E539E022C6}" name="Total" totalsRowFunction="count" dataDxfId="40" totalsRowDxfId="39">
      <calculatedColumnFormula>COUNTIF(TabAcompanhamentoAno[Status],2)</calculatedColumnFormula>
    </tableColumn>
  </tableColumns>
  <tableStyleInfo name="TabAcademiaBePro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3879D5-306A-42A1-9900-5F0627A9F279}" name="TabAcompanhamento01" displayName="TabAcompanhamento01" ref="B5:H20" totalsRowShown="0" headerRowDxfId="232" dataDxfId="231">
  <tableColumns count="7">
    <tableColumn id="1" xr3:uid="{519DFDC0-5360-42C2-A697-B58277F6DEBE}" name="Nº" dataDxfId="230"/>
    <tableColumn id="2" xr3:uid="{EFB0FB4C-A9F7-40AB-BB00-E751AAFF90E7}" name="Categoria" dataDxfId="229">
      <calculatedColumnFormula>IF('Cadastro de Metas'!C4="","",'Cadastro de Metas'!C4)</calculatedColumnFormula>
    </tableColumn>
    <tableColumn id="3" xr3:uid="{74502964-A32B-4F6B-99ED-D9B4D797143A}" name="Nome" dataDxfId="228">
      <calculatedColumnFormula>IF('Cadastro de Metas'!D4="","",'Cadastro de Metas'!D4)</calculatedColumnFormula>
    </tableColumn>
    <tableColumn id="9" xr3:uid="{3801E56F-AFD5-40A9-9BAF-CCF71C24DF6F}" name="Valor da Meta no Ano" dataDxfId="227">
      <calculatedColumnFormula>IF('Cadastro de Metas'!E4="","",'Cadastro de Metas'!E4)</calculatedColumnFormula>
    </tableColumn>
    <tableColumn id="4" xr3:uid="{94CD1C42-0F29-456A-A70F-3B6926480C32}" name="Valor da Meta no Mês" dataDxfId="226">
      <calculatedColumnFormula>IFERROR(TabAcompanhamento01[[#This Row],[Valor da Meta no Ano]]/12,"")</calculatedColumnFormula>
    </tableColumn>
    <tableColumn id="5" xr3:uid="{6DC9F86B-0941-432F-832D-A88B6EB7F409}" name="Valor da Meta Atingido" dataDxfId="225"/>
    <tableColumn id="10" xr3:uid="{9881AB20-72B1-4BEF-B478-C648A9EF7FAA}" name="Status" dataDxfId="224">
      <calculatedColumnFormula>IF(C6="",1,IF(TabAcompanhamento01[[#This Row],[Valor da Meta Atingido]]&gt;=TabAcompanhamento01[[#This Row],[Valor da Meta no Mês]],4,IF(TabAcompanhamento01[[#This Row],[Valor da Meta Atingido]]=0,2,3)))</calculatedColumnFormula>
    </tableColumn>
  </tableColumns>
  <tableStyleInfo name="TabAcademiaBePro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015F08-6C36-4C28-915E-29B14B657BDB}" name="TabResultado01" displayName="TabResultado01" ref="J5:K9" totalsRowCount="1" headerRowDxfId="223" dataDxfId="222">
  <autoFilter ref="J5:K8" xr:uid="{AE015F08-6C36-4C28-915E-29B14B657BDB}"/>
  <tableColumns count="2">
    <tableColumn id="1" xr3:uid="{20EC97B4-FD21-4A5F-82F6-A5C118E8B6C1}" name="Metas Batidas " totalsRowLabel="Total" dataDxfId="221" totalsRowDxfId="220"/>
    <tableColumn id="2" xr3:uid="{17F7EFDE-CDA3-4DDB-9B4C-58DE6E4BFE2F}" name="Total" totalsRowFunction="custom" dataDxfId="219" totalsRowDxfId="218">
      <calculatedColumnFormula>COUNTIF(TabAcompanhamento01[Status],2)</calculatedColumnFormula>
      <totalsRowFormula>SUM(TabResultado01[Total])</totalsRowFormula>
    </tableColumn>
  </tableColumns>
  <tableStyleInfo name="TabAcademiaBePro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43A150-CBF3-416C-8BF7-BED2CCAECF5F}" name="TabAcompanhamento02" displayName="TabAcompanhamento02" ref="B5:H20" totalsRowShown="0" headerRowDxfId="217" dataDxfId="216">
  <tableColumns count="7">
    <tableColumn id="1" xr3:uid="{7B2AFDCF-F4D6-4EAE-AA07-479D4F092A2D}" name="Nº" dataDxfId="215"/>
    <tableColumn id="2" xr3:uid="{092DF93D-CE32-4F8E-98EA-72555C6EBC28}" name="Categoria" dataDxfId="214">
      <calculatedColumnFormula>IF('Cadastro de Metas'!C4="","",'Cadastro de Metas'!C4)</calculatedColumnFormula>
    </tableColumn>
    <tableColumn id="3" xr3:uid="{7872FC89-C47C-468C-AB29-962F93649606}" name="Nome" dataDxfId="213">
      <calculatedColumnFormula>IF('Cadastro de Metas'!D4="","",'Cadastro de Metas'!D4)</calculatedColumnFormula>
    </tableColumn>
    <tableColumn id="9" xr3:uid="{ED76CF66-614F-45D0-8B51-A953150F4FF8}" name="Valor da Meta no Ano" dataDxfId="212">
      <calculatedColumnFormula>IF('Cadastro de Metas'!E4="","",'Cadastro de Metas'!E4)</calculatedColumnFormula>
    </tableColumn>
    <tableColumn id="4" xr3:uid="{1F86E937-4F83-4C1E-BAA2-F33D06ADA275}" name="Valor da Meta no Mês" dataDxfId="211">
      <calculatedColumnFormula>IFERROR(TabAcompanhamento02[[#This Row],[Valor da Meta no Ano]]/12,"")</calculatedColumnFormula>
    </tableColumn>
    <tableColumn id="5" xr3:uid="{EC423487-2A34-4FA6-9736-DFE353E52BEA}" name="Valor da Meta Atingido" dataDxfId="210"/>
    <tableColumn id="10" xr3:uid="{842C86D3-D762-4240-A2CC-07850F621002}" name="Status" dataDxfId="209">
      <calculatedColumnFormula>IF(C6="",1,IF(TabAcompanhamento02[[#This Row],[Valor da Meta Atingido]]&gt;=TabAcompanhamento02[[#This Row],[Valor da Meta no Mês]],4,IF(TabAcompanhamento02[[#This Row],[Valor da Meta Atingido]]=0,2,3)))</calculatedColumnFormula>
    </tableColumn>
  </tableColumns>
  <tableStyleInfo name="TabAcademiaBePro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BF42408-2D5A-40F2-8769-8BCB309949F4}" name="TabResultado02" displayName="TabResultado02" ref="J5:K9" totalsRowCount="1" headerRowDxfId="208" dataDxfId="207">
  <autoFilter ref="J5:K8" xr:uid="{AE015F08-6C36-4C28-915E-29B14B657BDB}"/>
  <tableColumns count="2">
    <tableColumn id="1" xr3:uid="{13D47DFC-9AAF-42D3-B189-FC6887E65721}" name="Metas Batidas " totalsRowLabel="Total" dataDxfId="206" totalsRowDxfId="205"/>
    <tableColumn id="2" xr3:uid="{A314F7B4-5E7E-4FEA-8891-49D3E3A27186}" name="Total" totalsRowFunction="count" dataDxfId="204" totalsRowDxfId="203">
      <calculatedColumnFormula>COUNTIF(TabAcompanhamento02[Status],2)</calculatedColumnFormula>
    </tableColumn>
  </tableColumns>
  <tableStyleInfo name="TabAcademiaBePro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E9444BA-AF89-4DE2-8AEF-54B00E284CE5}" name="TabAcompanhamento03" displayName="TabAcompanhamento03" ref="B5:H20" totalsRowShown="0" headerRowDxfId="202" dataDxfId="201">
  <tableColumns count="7">
    <tableColumn id="1" xr3:uid="{46F28873-7AD8-481D-9D61-DDED21425B8B}" name="Nº" dataDxfId="200"/>
    <tableColumn id="2" xr3:uid="{020ECF9F-C0A7-472D-9120-7FFDAE52098E}" name="Categoria" dataDxfId="199">
      <calculatedColumnFormula>IF('Cadastro de Metas'!C4="","",'Cadastro de Metas'!C4)</calculatedColumnFormula>
    </tableColumn>
    <tableColumn id="3" xr3:uid="{E4ED82DB-B71E-4729-8122-CE3A00C3B11A}" name="Nome" dataDxfId="198">
      <calculatedColumnFormula>IF('Cadastro de Metas'!D4="","",'Cadastro de Metas'!D4)</calculatedColumnFormula>
    </tableColumn>
    <tableColumn id="9" xr3:uid="{55BC4B65-AFA6-44B6-A157-E839F52A7B5A}" name="Valor da Meta no Ano" dataDxfId="197">
      <calculatedColumnFormula>IF('Cadastro de Metas'!E4="","",'Cadastro de Metas'!E4)</calculatedColumnFormula>
    </tableColumn>
    <tableColumn id="4" xr3:uid="{083AFCBA-965F-4503-A5B4-DA70126D7544}" name="Valor da Meta no Mês" dataDxfId="196">
      <calculatedColumnFormula>IFERROR(TabAcompanhamento03[[#This Row],[Valor da Meta no Ano]]/12,"")</calculatedColumnFormula>
    </tableColumn>
    <tableColumn id="5" xr3:uid="{7F2E45A5-055C-4376-BF95-58A056315E48}" name="Valor da Meta Atingido" dataDxfId="195"/>
    <tableColumn id="10" xr3:uid="{B9A909CB-07CE-4A8D-BB48-F34F52AFD85A}" name="Status" dataDxfId="194">
      <calculatedColumnFormula>IF(C6="",1,IF(TabAcompanhamento03[[#This Row],[Valor da Meta Atingido]]&gt;=TabAcompanhamento03[[#This Row],[Valor da Meta no Mês]],4,IF(TabAcompanhamento03[[#This Row],[Valor da Meta Atingido]]=0,2,3)))</calculatedColumnFormula>
    </tableColumn>
  </tableColumns>
  <tableStyleInfo name="TabAcademiaBePro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324620D-678C-4329-9B6C-D60D408CFBD2}" name="TabResultado03" displayName="TabResultado03" ref="J5:K9" totalsRowCount="1" headerRowDxfId="193" dataDxfId="192">
  <autoFilter ref="J5:K8" xr:uid="{AE015F08-6C36-4C28-915E-29B14B657BDB}"/>
  <tableColumns count="2">
    <tableColumn id="1" xr3:uid="{31B02F10-F473-4DB0-B17F-403E039C97C6}" name="Metas Batidas " totalsRowLabel="Total" dataDxfId="191" totalsRowDxfId="190"/>
    <tableColumn id="2" xr3:uid="{BACAA55B-9999-43CF-827E-90831E6EB161}" name="Total" totalsRowFunction="count" dataDxfId="189" totalsRowDxfId="188">
      <calculatedColumnFormula>COUNTIF(TabAcompanhamento03[Status],2)</calculatedColumnFormula>
    </tableColumn>
  </tableColumns>
  <tableStyleInfo name="TabAcademiaBePro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C859AAF-208C-451F-8876-D8E7DCD36FD4}" name="TabAcompanhamento04" displayName="TabAcompanhamento04" ref="B5:H20" totalsRowShown="0" headerRowDxfId="187" dataDxfId="186">
  <tableColumns count="7">
    <tableColumn id="1" xr3:uid="{49E524F1-D350-4F6E-A6E5-F4738E649508}" name="Nº" dataDxfId="185"/>
    <tableColumn id="2" xr3:uid="{7D0CBE95-703F-444E-92F6-3902227BEC35}" name="Categoria" dataDxfId="184">
      <calculatedColumnFormula>IF('Cadastro de Metas'!C4="","",'Cadastro de Metas'!C4)</calculatedColumnFormula>
    </tableColumn>
    <tableColumn id="3" xr3:uid="{5701D589-5BB4-4F19-B06A-B848C8DE06DC}" name="Nome" dataDxfId="183">
      <calculatedColumnFormula>IF('Cadastro de Metas'!D4="","",'Cadastro de Metas'!D4)</calculatedColumnFormula>
    </tableColumn>
    <tableColumn id="9" xr3:uid="{84F8F8DC-0CDC-40D7-9E97-BCDF5FAA9282}" name="Valor da Meta no Ano" dataDxfId="182">
      <calculatedColumnFormula>IF('Cadastro de Metas'!E4="","",'Cadastro de Metas'!E4)</calculatedColumnFormula>
    </tableColumn>
    <tableColumn id="4" xr3:uid="{2982AD62-1B07-4461-BD1E-4F6954ECD97E}" name="Valor da Meta no Mês" dataDxfId="181">
      <calculatedColumnFormula>IFERROR(TabAcompanhamento04[[#This Row],[Valor da Meta no Ano]]/12,"")</calculatedColumnFormula>
    </tableColumn>
    <tableColumn id="5" xr3:uid="{52BA7B8C-6051-44C7-B58E-9600C6AF807D}" name="Valor da Meta Atingido" dataDxfId="180"/>
    <tableColumn id="10" xr3:uid="{40F45705-3D7A-4193-8FBD-E29E1BE70C5A}" name="Status" dataDxfId="179">
      <calculatedColumnFormula>IF(C6="",1,IF(TabAcompanhamento04[[#This Row],[Valor da Meta Atingido]]&gt;=TabAcompanhamento04[[#This Row],[Valor da Meta no Mês]],4,IF(TabAcompanhamento04[[#This Row],[Valor da Meta Atingido]]=0,2,3)))</calculatedColumnFormula>
    </tableColumn>
  </tableColumns>
  <tableStyleInfo name="TabAcademiaBePr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2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8914-B4AF-4D77-AB41-DBEE51E57C59}">
  <dimension ref="A1:X60"/>
  <sheetViews>
    <sheetView showGridLines="0" tabSelected="1" zoomScaleNormal="100" workbookViewId="0">
      <selection activeCell="M10" sqref="M10"/>
    </sheetView>
  </sheetViews>
  <sheetFormatPr defaultRowHeight="15" x14ac:dyDescent="0.35"/>
  <cols>
    <col min="1" max="16384" width="8.88671875" style="35"/>
  </cols>
  <sheetData>
    <row r="1" spans="1:24" ht="50.1" customHeight="1" x14ac:dyDescent="0.3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50.1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ht="84.9" customHeight="1" x14ac:dyDescent="0.3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24.9" customHeight="1" x14ac:dyDescent="0.3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24.9" customHeight="1" x14ac:dyDescent="0.3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27C3-A7EF-4D4D-B3AA-8AA7712BFB04}">
  <dimension ref="B1:K21"/>
  <sheetViews>
    <sheetView showGridLines="0" zoomScaleNormal="100" zoomScaleSheetLayoutView="80" workbookViewId="0">
      <selection activeCell="F9" sqref="F9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42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IFERROR(TabAcompanhamento08[[#This Row],[Valor da Meta no Ano]]/12,"")</f>
        <v>500</v>
      </c>
      <c r="G6" s="28"/>
      <c r="H6" s="29">
        <f>IF(C6="",1,IF(TabAcompanhamento08[[#This Row],[Valor da Meta Atingido]]&gt;=TabAcompanhamento08[[#This Row],[Valor da Meta no Mês]],4,IF(TabAcompanhamento08[[#This Row],[Valor da Meta Atingido]]=0,2,3)))</f>
        <v>2</v>
      </c>
      <c r="I6"/>
      <c r="J6" s="2" t="s">
        <v>32</v>
      </c>
      <c r="K6" s="2">
        <f>COUNTIF(TabAcompanhamento08[Status],4)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IFERROR(TabAcompanhamento08[[#This Row],[Valor da Meta no Ano]]/12,"")</f>
        <v>1</v>
      </c>
      <c r="G7" s="28"/>
      <c r="H7" s="29">
        <f>IF(C7="",1,IF(TabAcompanhamento08[[#This Row],[Valor da Meta Atingido]]&gt;=TabAcompanhamento08[[#This Row],[Valor da Meta no Mês]],4,IF(TabAcompanhamento08[[#This Row],[Valor da Meta Atingido]]=0,2,3)))</f>
        <v>2</v>
      </c>
      <c r="I7"/>
      <c r="J7" s="2" t="s">
        <v>33</v>
      </c>
      <c r="K7" s="2">
        <f>COUNTIF(TabAcompanhamento08[Status],3)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IFERROR(TabAcompanhamento08[[#This Row],[Valor da Meta no Ano]]/12,"")</f>
        <v>4.333333333333333</v>
      </c>
      <c r="G8" s="28"/>
      <c r="H8" s="29">
        <f>IF(C8="",1,IF(TabAcompanhamento08[[#This Row],[Valor da Meta Atingido]]&gt;=TabAcompanhamento08[[#This Row],[Valor da Meta no Mês]],4,IF(TabAcompanhamento08[[#This Row],[Valor da Meta Atingido]]=0,2,3)))</f>
        <v>2</v>
      </c>
      <c r="I8"/>
      <c r="J8" s="2" t="s">
        <v>34</v>
      </c>
      <c r="K8" s="2">
        <f>COUNTIF(TabAcompanhamento08[Status],2)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IFERROR(TabAcompanhamento08[[#This Row],[Valor da Meta no Ano]]/12,"")</f>
        <v>8.3333333333333329E-2</v>
      </c>
      <c r="G9" s="28"/>
      <c r="H9" s="29">
        <f>IF(C9="",1,IF(TabAcompanhamento08[[#This Row],[Valor da Meta Atingido]]&gt;=TabAcompanhamento08[[#This Row],[Valor da Meta no Mês]],4,IF(TabAcompanhamento08[[#This Row],[Valor da Meta Atingido]]=0,2,3)))</f>
        <v>2</v>
      </c>
      <c r="I9"/>
      <c r="J9" s="2" t="s">
        <v>0</v>
      </c>
      <c r="K9" s="2">
        <f>SUBTOTAL(103,TabResultado08[Total])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IFERROR(TabAcompanhamento08[[#This Row],[Valor da Meta no Ano]]/12,"")</f>
        <v/>
      </c>
      <c r="G10" s="28"/>
      <c r="H10" s="29">
        <f>IF(C10="",1,IF(TabAcompanhamento08[[#This Row],[Valor da Meta Atingido]]&gt;=TabAcompanhamento08[[#This Row],[Valor da Meta no Mês]],4,IF(TabAcompanhamento08[[#This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IFERROR(TabAcompanhamento08[[#This Row],[Valor da Meta no Ano]]/12,"")</f>
        <v/>
      </c>
      <c r="G11" s="28"/>
      <c r="H11" s="29">
        <f>IF(C11="",1,IF(TabAcompanhamento08[[#This Row],[Valor da Meta Atingido]]&gt;=TabAcompanhamento08[[#This Row],[Valor da Meta no Mês]],4,IF(TabAcompanhamento08[[#This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IFERROR(TabAcompanhamento08[[#This Row],[Valor da Meta no Ano]]/12,"")</f>
        <v/>
      </c>
      <c r="G12" s="28"/>
      <c r="H12" s="29">
        <f>IF(C12="",1,IF(TabAcompanhamento08[[#This Row],[Valor da Meta Atingido]]&gt;=TabAcompanhamento08[[#This Row],[Valor da Meta no Mês]],4,IF(TabAcompanhamento08[[#This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IFERROR(TabAcompanhamento08[[#This Row],[Valor da Meta no Ano]]/12,"")</f>
        <v/>
      </c>
      <c r="G13" s="28"/>
      <c r="H13" s="29">
        <f>IF(C13="",1,IF(TabAcompanhamento08[[#This Row],[Valor da Meta Atingido]]&gt;=TabAcompanhamento08[[#This Row],[Valor da Meta no Mês]],4,IF(TabAcompanhamento08[[#This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IFERROR(TabAcompanhamento08[[#This Row],[Valor da Meta no Ano]]/12,"")</f>
        <v/>
      </c>
      <c r="G14" s="28"/>
      <c r="H14" s="29">
        <f>IF(C14="",1,IF(TabAcompanhamento08[[#This Row],[Valor da Meta Atingido]]&gt;=TabAcompanhamento08[[#This Row],[Valor da Meta no Mês]],4,IF(TabAcompanhamento08[[#This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IFERROR(TabAcompanhamento08[[#This Row],[Valor da Meta no Ano]]/12,"")</f>
        <v/>
      </c>
      <c r="G15" s="28"/>
      <c r="H15" s="29">
        <f>IF(C15="",1,IF(TabAcompanhamento08[[#This Row],[Valor da Meta Atingido]]&gt;=TabAcompanhamento08[[#This Row],[Valor da Meta no Mês]],4,IF(TabAcompanhamento08[[#This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IFERROR(TabAcompanhamento08[[#This Row],[Valor da Meta no Ano]]/12,"")</f>
        <v/>
      </c>
      <c r="G16" s="28"/>
      <c r="H16" s="29">
        <f>IF(C16="",1,IF(TabAcompanhamento08[[#This Row],[Valor da Meta Atingido]]&gt;=TabAcompanhamento08[[#This Row],[Valor da Meta no Mês]],4,IF(TabAcompanhamento08[[#This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IFERROR(TabAcompanhamento08[[#This Row],[Valor da Meta no Ano]]/12,"")</f>
        <v/>
      </c>
      <c r="G17" s="28"/>
      <c r="H17" s="29">
        <f>IF(C17="",1,IF(TabAcompanhamento08[[#This Row],[Valor da Meta Atingido]]&gt;=TabAcompanhamento08[[#This Row],[Valor da Meta no Mês]],4,IF(TabAcompanhamento08[[#This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IFERROR(TabAcompanhamento08[[#This Row],[Valor da Meta no Ano]]/12,"")</f>
        <v/>
      </c>
      <c r="G18" s="28"/>
      <c r="H18" s="29">
        <f>IF(C18="",1,IF(TabAcompanhamento08[[#This Row],[Valor da Meta Atingido]]&gt;=TabAcompanhamento08[[#This Row],[Valor da Meta no Mês]],4,IF(TabAcompanhamento08[[#This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IFERROR(TabAcompanhamento08[[#This Row],[Valor da Meta no Ano]]/12,"")</f>
        <v/>
      </c>
      <c r="G19" s="28"/>
      <c r="H19" s="29">
        <f>IF(C19="",1,IF(TabAcompanhamento08[[#This Row],[Valor da Meta Atingido]]&gt;=TabAcompanhamento08[[#This Row],[Valor da Meta no Mês]],4,IF(TabAcompanhamento08[[#This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IFERROR(TabAcompanhamento08[[#This Row],[Valor da Meta no Ano]]/12,"")</f>
        <v/>
      </c>
      <c r="G20" s="28"/>
      <c r="H20" s="29">
        <f>IF(C20="",1,IF(TabAcompanhamento08[[#This Row],[Valor da Meta Atingido]]&gt;=TabAcompanhamento08[[#This Row],[Valor da Meta no Mês]],4,IF(TabAcompanhamento08[[#This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17" priority="2">
      <formula>$H6=4</formula>
    </cfRule>
    <cfRule type="expression" dxfId="16" priority="3">
      <formula>$H6=3</formula>
    </cfRule>
    <cfRule type="expression" dxfId="15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8E0EDF5-93F1-4769-9C44-0A345CB804CE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A9D3-0439-42CE-BF94-B4C7CD2C8FD5}">
  <dimension ref="B1:K21"/>
  <sheetViews>
    <sheetView showGridLines="0" zoomScaleNormal="100" zoomScaleSheetLayoutView="80" workbookViewId="0">
      <selection activeCell="F8" sqref="F8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43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IFERROR(TabAcompanhamento09[[#This Row],[Valor da Meta no Ano]]/12,"")</f>
        <v>500</v>
      </c>
      <c r="G6" s="28"/>
      <c r="H6" s="29">
        <f>IF(C6="",1,IF(TabAcompanhamento09[[#This Row],[Valor da Meta Atingido]]&gt;=TabAcompanhamento09[[#This Row],[Valor da Meta no Mês]],4,IF(TabAcompanhamento09[[#This Row],[Valor da Meta Atingido]]=0,2,3)))</f>
        <v>2</v>
      </c>
      <c r="I6"/>
      <c r="J6" s="2" t="s">
        <v>32</v>
      </c>
      <c r="K6" s="2">
        <f>COUNTIF(TabAcompanhamento09[Status],4)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IFERROR(TabAcompanhamento09[[#This Row],[Valor da Meta no Ano]]/12,"")</f>
        <v>1</v>
      </c>
      <c r="G7" s="28"/>
      <c r="H7" s="29">
        <f>IF(C7="",1,IF(TabAcompanhamento09[[#This Row],[Valor da Meta Atingido]]&gt;=TabAcompanhamento09[[#This Row],[Valor da Meta no Mês]],4,IF(TabAcompanhamento09[[#This Row],[Valor da Meta Atingido]]=0,2,3)))</f>
        <v>2</v>
      </c>
      <c r="I7"/>
      <c r="J7" s="2" t="s">
        <v>33</v>
      </c>
      <c r="K7" s="2">
        <f>COUNTIF(TabAcompanhamento09[Status],3)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IFERROR(TabAcompanhamento09[[#This Row],[Valor da Meta no Ano]]/12,"")</f>
        <v>4.333333333333333</v>
      </c>
      <c r="G8" s="28"/>
      <c r="H8" s="29">
        <f>IF(C8="",1,IF(TabAcompanhamento09[[#This Row],[Valor da Meta Atingido]]&gt;=TabAcompanhamento09[[#This Row],[Valor da Meta no Mês]],4,IF(TabAcompanhamento09[[#This Row],[Valor da Meta Atingido]]=0,2,3)))</f>
        <v>2</v>
      </c>
      <c r="I8"/>
      <c r="J8" s="2" t="s">
        <v>34</v>
      </c>
      <c r="K8" s="2">
        <f>COUNTIF(TabAcompanhamento09[Status],2)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IFERROR(TabAcompanhamento09[[#This Row],[Valor da Meta no Ano]]/12,"")</f>
        <v>8.3333333333333329E-2</v>
      </c>
      <c r="G9" s="28"/>
      <c r="H9" s="29">
        <f>IF(C9="",1,IF(TabAcompanhamento09[[#This Row],[Valor da Meta Atingido]]&gt;=TabAcompanhamento09[[#This Row],[Valor da Meta no Mês]],4,IF(TabAcompanhamento09[[#This Row],[Valor da Meta Atingido]]=0,2,3)))</f>
        <v>2</v>
      </c>
      <c r="I9"/>
      <c r="J9" s="2" t="s">
        <v>0</v>
      </c>
      <c r="K9" s="2">
        <f>SUBTOTAL(103,TabResultado09[Total])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IFERROR(TabAcompanhamento09[[#This Row],[Valor da Meta no Ano]]/12,"")</f>
        <v/>
      </c>
      <c r="G10" s="28"/>
      <c r="H10" s="29">
        <f>IF(C10="",1,IF(TabAcompanhamento09[[#This Row],[Valor da Meta Atingido]]&gt;=TabAcompanhamento09[[#This Row],[Valor da Meta no Mês]],4,IF(TabAcompanhamento09[[#This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IFERROR(TabAcompanhamento09[[#This Row],[Valor da Meta no Ano]]/12,"")</f>
        <v/>
      </c>
      <c r="G11" s="28"/>
      <c r="H11" s="29">
        <f>IF(C11="",1,IF(TabAcompanhamento09[[#This Row],[Valor da Meta Atingido]]&gt;=TabAcompanhamento09[[#This Row],[Valor da Meta no Mês]],4,IF(TabAcompanhamento09[[#This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IFERROR(TabAcompanhamento09[[#This Row],[Valor da Meta no Ano]]/12,"")</f>
        <v/>
      </c>
      <c r="G12" s="28"/>
      <c r="H12" s="29">
        <f>IF(C12="",1,IF(TabAcompanhamento09[[#This Row],[Valor da Meta Atingido]]&gt;=TabAcompanhamento09[[#This Row],[Valor da Meta no Mês]],4,IF(TabAcompanhamento09[[#This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IFERROR(TabAcompanhamento09[[#This Row],[Valor da Meta no Ano]]/12,"")</f>
        <v/>
      </c>
      <c r="G13" s="28"/>
      <c r="H13" s="29">
        <f>IF(C13="",1,IF(TabAcompanhamento09[[#This Row],[Valor da Meta Atingido]]&gt;=TabAcompanhamento09[[#This Row],[Valor da Meta no Mês]],4,IF(TabAcompanhamento09[[#This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IFERROR(TabAcompanhamento09[[#This Row],[Valor da Meta no Ano]]/12,"")</f>
        <v/>
      </c>
      <c r="G14" s="28"/>
      <c r="H14" s="29">
        <f>IF(C14="",1,IF(TabAcompanhamento09[[#This Row],[Valor da Meta Atingido]]&gt;=TabAcompanhamento09[[#This Row],[Valor da Meta no Mês]],4,IF(TabAcompanhamento09[[#This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IFERROR(TabAcompanhamento09[[#This Row],[Valor da Meta no Ano]]/12,"")</f>
        <v/>
      </c>
      <c r="G15" s="28"/>
      <c r="H15" s="29">
        <f>IF(C15="",1,IF(TabAcompanhamento09[[#This Row],[Valor da Meta Atingido]]&gt;=TabAcompanhamento09[[#This Row],[Valor da Meta no Mês]],4,IF(TabAcompanhamento09[[#This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IFERROR(TabAcompanhamento09[[#This Row],[Valor da Meta no Ano]]/12,"")</f>
        <v/>
      </c>
      <c r="G16" s="28"/>
      <c r="H16" s="29">
        <f>IF(C16="",1,IF(TabAcompanhamento09[[#This Row],[Valor da Meta Atingido]]&gt;=TabAcompanhamento09[[#This Row],[Valor da Meta no Mês]],4,IF(TabAcompanhamento09[[#This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IFERROR(TabAcompanhamento09[[#This Row],[Valor da Meta no Ano]]/12,"")</f>
        <v/>
      </c>
      <c r="G17" s="28"/>
      <c r="H17" s="29">
        <f>IF(C17="",1,IF(TabAcompanhamento09[[#This Row],[Valor da Meta Atingido]]&gt;=TabAcompanhamento09[[#This Row],[Valor da Meta no Mês]],4,IF(TabAcompanhamento09[[#This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IFERROR(TabAcompanhamento09[[#This Row],[Valor da Meta no Ano]]/12,"")</f>
        <v/>
      </c>
      <c r="G18" s="28"/>
      <c r="H18" s="29">
        <f>IF(C18="",1,IF(TabAcompanhamento09[[#This Row],[Valor da Meta Atingido]]&gt;=TabAcompanhamento09[[#This Row],[Valor da Meta no Mês]],4,IF(TabAcompanhamento09[[#This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IFERROR(TabAcompanhamento09[[#This Row],[Valor da Meta no Ano]]/12,"")</f>
        <v/>
      </c>
      <c r="G19" s="28"/>
      <c r="H19" s="29">
        <f>IF(C19="",1,IF(TabAcompanhamento09[[#This Row],[Valor da Meta Atingido]]&gt;=TabAcompanhamento09[[#This Row],[Valor da Meta no Mês]],4,IF(TabAcompanhamento09[[#This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IFERROR(TabAcompanhamento09[[#This Row],[Valor da Meta no Ano]]/12,"")</f>
        <v/>
      </c>
      <c r="G20" s="28"/>
      <c r="H20" s="29">
        <f>IF(C20="",1,IF(TabAcompanhamento09[[#This Row],[Valor da Meta Atingido]]&gt;=TabAcompanhamento09[[#This Row],[Valor da Meta no Mês]],4,IF(TabAcompanhamento09[[#This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14" priority="2">
      <formula>$H6=4</formula>
    </cfRule>
    <cfRule type="expression" dxfId="13" priority="3">
      <formula>$H6=3</formula>
    </cfRule>
    <cfRule type="expression" dxfId="12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A692146-BF48-4384-A922-3CA22B364581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6821-C7B8-4412-96C6-7AFED1353B38}">
  <dimension ref="B1:K21"/>
  <sheetViews>
    <sheetView showGridLines="0" zoomScaleNormal="100" zoomScaleSheetLayoutView="80" workbookViewId="0">
      <selection activeCell="E7" sqref="E7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45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IFERROR(TabAcompanhamento10[[#This Row],[Valor da Meta no Ano]]/12,"")</f>
        <v>500</v>
      </c>
      <c r="G6" s="28"/>
      <c r="H6" s="29">
        <f>IF(C6="",1,IF(TabAcompanhamento10[[#This Row],[Valor da Meta Atingido]]&gt;=TabAcompanhamento10[[#This Row],[Valor da Meta no Mês]],4,IF(TabAcompanhamento10[[#This Row],[Valor da Meta Atingido]]=0,2,3)))</f>
        <v>2</v>
      </c>
      <c r="I6"/>
      <c r="J6" s="2" t="s">
        <v>32</v>
      </c>
      <c r="K6" s="2">
        <f>COUNTIF(TabAcompanhamento10[Status],4)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IFERROR(TabAcompanhamento10[[#This Row],[Valor da Meta no Ano]]/12,"")</f>
        <v>1</v>
      </c>
      <c r="G7" s="28"/>
      <c r="H7" s="29">
        <f>IF(C7="",1,IF(TabAcompanhamento10[[#This Row],[Valor da Meta Atingido]]&gt;=TabAcompanhamento10[[#This Row],[Valor da Meta no Mês]],4,IF(TabAcompanhamento10[[#This Row],[Valor da Meta Atingido]]=0,2,3)))</f>
        <v>2</v>
      </c>
      <c r="I7"/>
      <c r="J7" s="2" t="s">
        <v>33</v>
      </c>
      <c r="K7" s="2">
        <f>COUNTIF(TabAcompanhamento10[Status],3)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IFERROR(TabAcompanhamento10[[#This Row],[Valor da Meta no Ano]]/12,"")</f>
        <v>4.333333333333333</v>
      </c>
      <c r="G8" s="28"/>
      <c r="H8" s="29">
        <f>IF(C8="",1,IF(TabAcompanhamento10[[#This Row],[Valor da Meta Atingido]]&gt;=TabAcompanhamento10[[#This Row],[Valor da Meta no Mês]],4,IF(TabAcompanhamento10[[#This Row],[Valor da Meta Atingido]]=0,2,3)))</f>
        <v>2</v>
      </c>
      <c r="I8"/>
      <c r="J8" s="2" t="s">
        <v>34</v>
      </c>
      <c r="K8" s="2">
        <f>COUNTIF(TabAcompanhamento10[Status],2)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IFERROR(TabAcompanhamento10[[#This Row],[Valor da Meta no Ano]]/12,"")</f>
        <v>8.3333333333333329E-2</v>
      </c>
      <c r="G9" s="28"/>
      <c r="H9" s="29">
        <f>IF(C9="",1,IF(TabAcompanhamento10[[#This Row],[Valor da Meta Atingido]]&gt;=TabAcompanhamento10[[#This Row],[Valor da Meta no Mês]],4,IF(TabAcompanhamento10[[#This Row],[Valor da Meta Atingido]]=0,2,3)))</f>
        <v>2</v>
      </c>
      <c r="I9"/>
      <c r="J9" s="2" t="s">
        <v>0</v>
      </c>
      <c r="K9" s="2">
        <f>SUBTOTAL(103,TabResultado10[Total])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IFERROR(TabAcompanhamento10[[#This Row],[Valor da Meta no Ano]]/12,"")</f>
        <v/>
      </c>
      <c r="G10" s="28"/>
      <c r="H10" s="29">
        <f>IF(C10="",1,IF(TabAcompanhamento10[[#This Row],[Valor da Meta Atingido]]&gt;=TabAcompanhamento10[[#This Row],[Valor da Meta no Mês]],4,IF(TabAcompanhamento10[[#This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IFERROR(TabAcompanhamento10[[#This Row],[Valor da Meta no Ano]]/12,"")</f>
        <v/>
      </c>
      <c r="G11" s="28"/>
      <c r="H11" s="29">
        <f>IF(C11="",1,IF(TabAcompanhamento10[[#This Row],[Valor da Meta Atingido]]&gt;=TabAcompanhamento10[[#This Row],[Valor da Meta no Mês]],4,IF(TabAcompanhamento10[[#This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IFERROR(TabAcompanhamento10[[#This Row],[Valor da Meta no Ano]]/12,"")</f>
        <v/>
      </c>
      <c r="G12" s="28"/>
      <c r="H12" s="29">
        <f>IF(C12="",1,IF(TabAcompanhamento10[[#This Row],[Valor da Meta Atingido]]&gt;=TabAcompanhamento10[[#This Row],[Valor da Meta no Mês]],4,IF(TabAcompanhamento10[[#This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IFERROR(TabAcompanhamento10[[#This Row],[Valor da Meta no Ano]]/12,"")</f>
        <v/>
      </c>
      <c r="G13" s="28"/>
      <c r="H13" s="29">
        <f>IF(C13="",1,IF(TabAcompanhamento10[[#This Row],[Valor da Meta Atingido]]&gt;=TabAcompanhamento10[[#This Row],[Valor da Meta no Mês]],4,IF(TabAcompanhamento10[[#This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IFERROR(TabAcompanhamento10[[#This Row],[Valor da Meta no Ano]]/12,"")</f>
        <v/>
      </c>
      <c r="G14" s="28"/>
      <c r="H14" s="29">
        <f>IF(C14="",1,IF(TabAcompanhamento10[[#This Row],[Valor da Meta Atingido]]&gt;=TabAcompanhamento10[[#This Row],[Valor da Meta no Mês]],4,IF(TabAcompanhamento10[[#This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IFERROR(TabAcompanhamento10[[#This Row],[Valor da Meta no Ano]]/12,"")</f>
        <v/>
      </c>
      <c r="G15" s="28"/>
      <c r="H15" s="29">
        <f>IF(C15="",1,IF(TabAcompanhamento10[[#This Row],[Valor da Meta Atingido]]&gt;=TabAcompanhamento10[[#This Row],[Valor da Meta no Mês]],4,IF(TabAcompanhamento10[[#This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IFERROR(TabAcompanhamento10[[#This Row],[Valor da Meta no Ano]]/12,"")</f>
        <v/>
      </c>
      <c r="G16" s="28"/>
      <c r="H16" s="29">
        <f>IF(C16="",1,IF(TabAcompanhamento10[[#This Row],[Valor da Meta Atingido]]&gt;=TabAcompanhamento10[[#This Row],[Valor da Meta no Mês]],4,IF(TabAcompanhamento10[[#This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IFERROR(TabAcompanhamento10[[#This Row],[Valor da Meta no Ano]]/12,"")</f>
        <v/>
      </c>
      <c r="G17" s="28"/>
      <c r="H17" s="29">
        <f>IF(C17="",1,IF(TabAcompanhamento10[[#This Row],[Valor da Meta Atingido]]&gt;=TabAcompanhamento10[[#This Row],[Valor da Meta no Mês]],4,IF(TabAcompanhamento10[[#This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IFERROR(TabAcompanhamento10[[#This Row],[Valor da Meta no Ano]]/12,"")</f>
        <v/>
      </c>
      <c r="G18" s="28"/>
      <c r="H18" s="29">
        <f>IF(C18="",1,IF(TabAcompanhamento10[[#This Row],[Valor da Meta Atingido]]&gt;=TabAcompanhamento10[[#This Row],[Valor da Meta no Mês]],4,IF(TabAcompanhamento10[[#This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IFERROR(TabAcompanhamento10[[#This Row],[Valor da Meta no Ano]]/12,"")</f>
        <v/>
      </c>
      <c r="G19" s="28"/>
      <c r="H19" s="29">
        <f>IF(C19="",1,IF(TabAcompanhamento10[[#This Row],[Valor da Meta Atingido]]&gt;=TabAcompanhamento10[[#This Row],[Valor da Meta no Mês]],4,IF(TabAcompanhamento10[[#This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IFERROR(TabAcompanhamento10[[#This Row],[Valor da Meta no Ano]]/12,"")</f>
        <v/>
      </c>
      <c r="G20" s="28"/>
      <c r="H20" s="29">
        <f>IF(C20="",1,IF(TabAcompanhamento10[[#This Row],[Valor da Meta Atingido]]&gt;=TabAcompanhamento10[[#This Row],[Valor da Meta no Mês]],4,IF(TabAcompanhamento10[[#This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11" priority="2">
      <formula>$H6=4</formula>
    </cfRule>
    <cfRule type="expression" dxfId="10" priority="3">
      <formula>$H6=3</formula>
    </cfRule>
    <cfRule type="expression" dxfId="9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B6503F1-876E-4EFE-B071-87CDFF1B8242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9C8C-6BA5-4E54-AC52-DE8B66700FD2}">
  <dimension ref="B1:K21"/>
  <sheetViews>
    <sheetView showGridLines="0" zoomScaleNormal="100" zoomScaleSheetLayoutView="80" workbookViewId="0">
      <selection activeCell="F11" sqref="F11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46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IFERROR(TabAcompanhamento11[[#This Row],[Valor da Meta no Ano]]/12,"")</f>
        <v>500</v>
      </c>
      <c r="G6" s="28"/>
      <c r="H6" s="29">
        <f>IF(C6="",1,IF(TabAcompanhamento11[[#This Row],[Valor da Meta Atingido]]&gt;=TabAcompanhamento11[[#This Row],[Valor da Meta no Mês]],4,IF(TabAcompanhamento11[[#This Row],[Valor da Meta Atingido]]=0,2,3)))</f>
        <v>2</v>
      </c>
      <c r="I6"/>
      <c r="J6" s="2" t="s">
        <v>32</v>
      </c>
      <c r="K6" s="2">
        <f>COUNTIF(TabAcompanhamento11[Status],4)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IFERROR(TabAcompanhamento11[[#This Row],[Valor da Meta no Ano]]/12,"")</f>
        <v>1</v>
      </c>
      <c r="G7" s="28"/>
      <c r="H7" s="29">
        <f>IF(C7="",1,IF(TabAcompanhamento11[[#This Row],[Valor da Meta Atingido]]&gt;=TabAcompanhamento11[[#This Row],[Valor da Meta no Mês]],4,IF(TabAcompanhamento11[[#This Row],[Valor da Meta Atingido]]=0,2,3)))</f>
        <v>2</v>
      </c>
      <c r="I7"/>
      <c r="J7" s="2" t="s">
        <v>33</v>
      </c>
      <c r="K7" s="2">
        <f>COUNTIF(TabAcompanhamento11[Status],3)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IFERROR(TabAcompanhamento11[[#This Row],[Valor da Meta no Ano]]/12,"")</f>
        <v>4.333333333333333</v>
      </c>
      <c r="G8" s="28"/>
      <c r="H8" s="29">
        <f>IF(C8="",1,IF(TabAcompanhamento11[[#This Row],[Valor da Meta Atingido]]&gt;=TabAcompanhamento11[[#This Row],[Valor da Meta no Mês]],4,IF(TabAcompanhamento11[[#This Row],[Valor da Meta Atingido]]=0,2,3)))</f>
        <v>2</v>
      </c>
      <c r="I8"/>
      <c r="J8" s="2" t="s">
        <v>34</v>
      </c>
      <c r="K8" s="2">
        <f>COUNTIF(TabAcompanhamento11[Status],2)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IFERROR(TabAcompanhamento11[[#This Row],[Valor da Meta no Ano]]/12,"")</f>
        <v>8.3333333333333329E-2</v>
      </c>
      <c r="G9" s="28"/>
      <c r="H9" s="29">
        <f>IF(C9="",1,IF(TabAcompanhamento11[[#This Row],[Valor da Meta Atingido]]&gt;=TabAcompanhamento11[[#This Row],[Valor da Meta no Mês]],4,IF(TabAcompanhamento11[[#This Row],[Valor da Meta Atingido]]=0,2,3)))</f>
        <v>2</v>
      </c>
      <c r="I9"/>
      <c r="J9" s="2" t="s">
        <v>0</v>
      </c>
      <c r="K9" s="2">
        <f>SUBTOTAL(103,TabResultado11[Total])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IFERROR(TabAcompanhamento11[[#This Row],[Valor da Meta no Ano]]/12,"")</f>
        <v/>
      </c>
      <c r="G10" s="28"/>
      <c r="H10" s="29">
        <f>IF(C10="",1,IF(TabAcompanhamento11[[#This Row],[Valor da Meta Atingido]]&gt;=TabAcompanhamento11[[#This Row],[Valor da Meta no Mês]],4,IF(TabAcompanhamento11[[#This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IFERROR(TabAcompanhamento11[[#This Row],[Valor da Meta no Ano]]/12,"")</f>
        <v/>
      </c>
      <c r="G11" s="28"/>
      <c r="H11" s="29">
        <f>IF(C11="",1,IF(TabAcompanhamento11[[#This Row],[Valor da Meta Atingido]]&gt;=TabAcompanhamento11[[#This Row],[Valor da Meta no Mês]],4,IF(TabAcompanhamento11[[#This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IFERROR(TabAcompanhamento11[[#This Row],[Valor da Meta no Ano]]/12,"")</f>
        <v/>
      </c>
      <c r="G12" s="28"/>
      <c r="H12" s="29">
        <f>IF(C12="",1,IF(TabAcompanhamento11[[#This Row],[Valor da Meta Atingido]]&gt;=TabAcompanhamento11[[#This Row],[Valor da Meta no Mês]],4,IF(TabAcompanhamento11[[#This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IFERROR(TabAcompanhamento11[[#This Row],[Valor da Meta no Ano]]/12,"")</f>
        <v/>
      </c>
      <c r="G13" s="28"/>
      <c r="H13" s="29">
        <f>IF(C13="",1,IF(TabAcompanhamento11[[#This Row],[Valor da Meta Atingido]]&gt;=TabAcompanhamento11[[#This Row],[Valor da Meta no Mês]],4,IF(TabAcompanhamento11[[#This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IFERROR(TabAcompanhamento11[[#This Row],[Valor da Meta no Ano]]/12,"")</f>
        <v/>
      </c>
      <c r="G14" s="28"/>
      <c r="H14" s="29">
        <f>IF(C14="",1,IF(TabAcompanhamento11[[#This Row],[Valor da Meta Atingido]]&gt;=TabAcompanhamento11[[#This Row],[Valor da Meta no Mês]],4,IF(TabAcompanhamento11[[#This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IFERROR(TabAcompanhamento11[[#This Row],[Valor da Meta no Ano]]/12,"")</f>
        <v/>
      </c>
      <c r="G15" s="28"/>
      <c r="H15" s="29">
        <f>IF(C15="",1,IF(TabAcompanhamento11[[#This Row],[Valor da Meta Atingido]]&gt;=TabAcompanhamento11[[#This Row],[Valor da Meta no Mês]],4,IF(TabAcompanhamento11[[#This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IFERROR(TabAcompanhamento11[[#This Row],[Valor da Meta no Ano]]/12,"")</f>
        <v/>
      </c>
      <c r="G16" s="28"/>
      <c r="H16" s="29">
        <f>IF(C16="",1,IF(TabAcompanhamento11[[#This Row],[Valor da Meta Atingido]]&gt;=TabAcompanhamento11[[#This Row],[Valor da Meta no Mês]],4,IF(TabAcompanhamento11[[#This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IFERROR(TabAcompanhamento11[[#This Row],[Valor da Meta no Ano]]/12,"")</f>
        <v/>
      </c>
      <c r="G17" s="28"/>
      <c r="H17" s="29">
        <f>IF(C17="",1,IF(TabAcompanhamento11[[#This Row],[Valor da Meta Atingido]]&gt;=TabAcompanhamento11[[#This Row],[Valor da Meta no Mês]],4,IF(TabAcompanhamento11[[#This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IFERROR(TabAcompanhamento11[[#This Row],[Valor da Meta no Ano]]/12,"")</f>
        <v/>
      </c>
      <c r="G18" s="28"/>
      <c r="H18" s="29">
        <f>IF(C18="",1,IF(TabAcompanhamento11[[#This Row],[Valor da Meta Atingido]]&gt;=TabAcompanhamento11[[#This Row],[Valor da Meta no Mês]],4,IF(TabAcompanhamento11[[#This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IFERROR(TabAcompanhamento11[[#This Row],[Valor da Meta no Ano]]/12,"")</f>
        <v/>
      </c>
      <c r="G19" s="28"/>
      <c r="H19" s="29">
        <f>IF(C19="",1,IF(TabAcompanhamento11[[#This Row],[Valor da Meta Atingido]]&gt;=TabAcompanhamento11[[#This Row],[Valor da Meta no Mês]],4,IF(TabAcompanhamento11[[#This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IFERROR(TabAcompanhamento11[[#This Row],[Valor da Meta no Ano]]/12,"")</f>
        <v/>
      </c>
      <c r="G20" s="28"/>
      <c r="H20" s="29">
        <f>IF(C20="",1,IF(TabAcompanhamento11[[#This Row],[Valor da Meta Atingido]]&gt;=TabAcompanhamento11[[#This Row],[Valor da Meta no Mês]],4,IF(TabAcompanhamento11[[#This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8" priority="2">
      <formula>$H6=4</formula>
    </cfRule>
    <cfRule type="expression" dxfId="7" priority="3">
      <formula>$H6=3</formula>
    </cfRule>
    <cfRule type="expression" dxfId="6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82EE06D-7199-49AB-9EF4-C5684D1E302D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7F1-76DA-4927-B472-229EEB5C6615}">
  <dimension ref="B1:K21"/>
  <sheetViews>
    <sheetView showGridLines="0" zoomScaleNormal="100" zoomScaleSheetLayoutView="80" workbookViewId="0">
      <selection activeCell="E7" sqref="E7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19.8" customHeight="1" x14ac:dyDescent="0.3">
      <c r="B3" s="33" t="s">
        <v>47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IFERROR(TabAcompanhamento12[[#This Row],[Valor da Meta no Ano]]/12,"")</f>
        <v>500</v>
      </c>
      <c r="G6" s="28"/>
      <c r="H6" s="29">
        <f>IF(C6="",1,IF(TabAcompanhamento12[[#This Row],[Valor da Meta Atingido]]&gt;=TabAcompanhamento12[[#This Row],[Valor da Meta no Mês]],4,IF(TabAcompanhamento12[[#This Row],[Valor da Meta Atingido]]=0,2,3)))</f>
        <v>2</v>
      </c>
      <c r="I6"/>
      <c r="J6" s="2" t="s">
        <v>32</v>
      </c>
      <c r="K6" s="2">
        <f>COUNTIF(TabAcompanhamento12[Status],4)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IFERROR(TabAcompanhamento12[[#This Row],[Valor da Meta no Ano]]/12,"")</f>
        <v>1</v>
      </c>
      <c r="G7" s="28"/>
      <c r="H7" s="29">
        <f>IF(C7="",1,IF(TabAcompanhamento12[[#This Row],[Valor da Meta Atingido]]&gt;=TabAcompanhamento12[[#This Row],[Valor da Meta no Mês]],4,IF(TabAcompanhamento12[[#This Row],[Valor da Meta Atingido]]=0,2,3)))</f>
        <v>2</v>
      </c>
      <c r="I7"/>
      <c r="J7" s="2" t="s">
        <v>33</v>
      </c>
      <c r="K7" s="2">
        <f>COUNTIF(TabAcompanhamento12[Status],3)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IFERROR(TabAcompanhamento12[[#This Row],[Valor da Meta no Ano]]/12,"")</f>
        <v>4.333333333333333</v>
      </c>
      <c r="G8" s="28"/>
      <c r="H8" s="29">
        <f>IF(C8="",1,IF(TabAcompanhamento12[[#This Row],[Valor da Meta Atingido]]&gt;=TabAcompanhamento12[[#This Row],[Valor da Meta no Mês]],4,IF(TabAcompanhamento12[[#This Row],[Valor da Meta Atingido]]=0,2,3)))</f>
        <v>2</v>
      </c>
      <c r="I8"/>
      <c r="J8" s="2" t="s">
        <v>34</v>
      </c>
      <c r="K8" s="2">
        <f>COUNTIF(TabAcompanhamento12[Status],2)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IFERROR(TabAcompanhamento12[[#This Row],[Valor da Meta no Ano]]/12,"")</f>
        <v>8.3333333333333329E-2</v>
      </c>
      <c r="G9" s="28"/>
      <c r="H9" s="29">
        <f>IF(C9="",1,IF(TabAcompanhamento12[[#This Row],[Valor da Meta Atingido]]&gt;=TabAcompanhamento12[[#This Row],[Valor da Meta no Mês]],4,IF(TabAcompanhamento12[[#This Row],[Valor da Meta Atingido]]=0,2,3)))</f>
        <v>2</v>
      </c>
      <c r="I9"/>
      <c r="J9" s="2" t="s">
        <v>0</v>
      </c>
      <c r="K9" s="2">
        <f>SUBTOTAL(103,TabResultado12[Total])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IFERROR(TabAcompanhamento12[[#This Row],[Valor da Meta no Ano]]/12,"")</f>
        <v/>
      </c>
      <c r="G10" s="28"/>
      <c r="H10" s="29">
        <f>IF(C10="",1,IF(TabAcompanhamento12[[#This Row],[Valor da Meta Atingido]]&gt;=TabAcompanhamento12[[#This Row],[Valor da Meta no Mês]],4,IF(TabAcompanhamento12[[#This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IFERROR(TabAcompanhamento12[[#This Row],[Valor da Meta no Ano]]/12,"")</f>
        <v/>
      </c>
      <c r="G11" s="28"/>
      <c r="H11" s="29">
        <f>IF(C11="",1,IF(TabAcompanhamento12[[#This Row],[Valor da Meta Atingido]]&gt;=TabAcompanhamento12[[#This Row],[Valor da Meta no Mês]],4,IF(TabAcompanhamento12[[#This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IFERROR(TabAcompanhamento12[[#This Row],[Valor da Meta no Ano]]/12,"")</f>
        <v/>
      </c>
      <c r="G12" s="28"/>
      <c r="H12" s="29">
        <f>IF(C12="",1,IF(TabAcompanhamento12[[#This Row],[Valor da Meta Atingido]]&gt;=TabAcompanhamento12[[#This Row],[Valor da Meta no Mês]],4,IF(TabAcompanhamento12[[#This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IFERROR(TabAcompanhamento12[[#This Row],[Valor da Meta no Ano]]/12,"")</f>
        <v/>
      </c>
      <c r="G13" s="28"/>
      <c r="H13" s="29">
        <f>IF(C13="",1,IF(TabAcompanhamento12[[#This Row],[Valor da Meta Atingido]]&gt;=TabAcompanhamento12[[#This Row],[Valor da Meta no Mês]],4,IF(TabAcompanhamento12[[#This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IFERROR(TabAcompanhamento12[[#This Row],[Valor da Meta no Ano]]/12,"")</f>
        <v/>
      </c>
      <c r="G14" s="28"/>
      <c r="H14" s="29">
        <f>IF(C14="",1,IF(TabAcompanhamento12[[#This Row],[Valor da Meta Atingido]]&gt;=TabAcompanhamento12[[#This Row],[Valor da Meta no Mês]],4,IF(TabAcompanhamento12[[#This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IFERROR(TabAcompanhamento12[[#This Row],[Valor da Meta no Ano]]/12,"")</f>
        <v/>
      </c>
      <c r="G15" s="28"/>
      <c r="H15" s="29">
        <f>IF(C15="",1,IF(TabAcompanhamento12[[#This Row],[Valor da Meta Atingido]]&gt;=TabAcompanhamento12[[#This Row],[Valor da Meta no Mês]],4,IF(TabAcompanhamento12[[#This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IFERROR(TabAcompanhamento12[[#This Row],[Valor da Meta no Ano]]/12,"")</f>
        <v/>
      </c>
      <c r="G16" s="28"/>
      <c r="H16" s="29">
        <f>IF(C16="",1,IF(TabAcompanhamento12[[#This Row],[Valor da Meta Atingido]]&gt;=TabAcompanhamento12[[#This Row],[Valor da Meta no Mês]],4,IF(TabAcompanhamento12[[#This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IFERROR(TabAcompanhamento12[[#This Row],[Valor da Meta no Ano]]/12,"")</f>
        <v/>
      </c>
      <c r="G17" s="28"/>
      <c r="H17" s="29">
        <f>IF(C17="",1,IF(TabAcompanhamento12[[#This Row],[Valor da Meta Atingido]]&gt;=TabAcompanhamento12[[#This Row],[Valor da Meta no Mês]],4,IF(TabAcompanhamento12[[#This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IFERROR(TabAcompanhamento12[[#This Row],[Valor da Meta no Ano]]/12,"")</f>
        <v/>
      </c>
      <c r="G18" s="28"/>
      <c r="H18" s="29">
        <f>IF(C18="",1,IF(TabAcompanhamento12[[#This Row],[Valor da Meta Atingido]]&gt;=TabAcompanhamento12[[#This Row],[Valor da Meta no Mês]],4,IF(TabAcompanhamento12[[#This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IFERROR(TabAcompanhamento12[[#This Row],[Valor da Meta no Ano]]/12,"")</f>
        <v/>
      </c>
      <c r="G19" s="28"/>
      <c r="H19" s="29">
        <f>IF(C19="",1,IF(TabAcompanhamento12[[#This Row],[Valor da Meta Atingido]]&gt;=TabAcompanhamento12[[#This Row],[Valor da Meta no Mês]],4,IF(TabAcompanhamento12[[#This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IFERROR(TabAcompanhamento12[[#This Row],[Valor da Meta no Ano]]/12,"")</f>
        <v/>
      </c>
      <c r="G20" s="28"/>
      <c r="H20" s="29">
        <f>IF(C20="",1,IF(TabAcompanhamento12[[#This Row],[Valor da Meta Atingido]]&gt;=TabAcompanhamento12[[#This Row],[Valor da Meta no Mês]],4,IF(TabAcompanhamento12[[#This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5" priority="2">
      <formula>$H6=4</formula>
    </cfRule>
    <cfRule type="expression" dxfId="4" priority="3">
      <formula>$H6=3</formula>
    </cfRule>
    <cfRule type="expression" dxfId="3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B718B4C-0EFE-4ED1-81E8-EBB533FDD401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6321-554D-4899-9062-66453FBA559B}">
  <dimension ref="B1:J21"/>
  <sheetViews>
    <sheetView showGridLines="0" zoomScaleNormal="100" zoomScaleSheetLayoutView="80" workbookViewId="0">
      <selection activeCell="E9" sqref="E9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7" width="25.77734375" style="1" customWidth="1"/>
    <col min="8" max="8" width="5.77734375" style="1" customWidth="1"/>
    <col min="9" max="10" width="25.77734375" style="1" customWidth="1"/>
    <col min="11" max="11" width="5.77734375" style="1" customWidth="1"/>
    <col min="12" max="16384" width="9.109375" style="1"/>
  </cols>
  <sheetData>
    <row r="1" spans="2:10" s="39" customFormat="1" ht="40.049999999999997" customHeight="1" x14ac:dyDescent="0.3"/>
    <row r="2" spans="2:10" ht="20.100000000000001" customHeight="1" x14ac:dyDescent="0.3"/>
    <row r="3" spans="2:10" ht="19.8" customHeight="1" x14ac:dyDescent="0.3">
      <c r="B3" s="33" t="s">
        <v>48</v>
      </c>
    </row>
    <row r="4" spans="2:10" ht="4.95" customHeight="1" x14ac:dyDescent="0.3"/>
    <row r="5" spans="2:10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29</v>
      </c>
      <c r="G5" s="2" t="s">
        <v>30</v>
      </c>
      <c r="H5"/>
      <c r="I5" s="2" t="s">
        <v>31</v>
      </c>
      <c r="J5" s="2" t="s">
        <v>0</v>
      </c>
    </row>
    <row r="6" spans="2:10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>650</v>
      </c>
      <c r="G6" s="29">
        <f>IF(C6="",1,IF(TabAcompanhamentoAno[[#This Row],[Valor da Meta Atingido]]&gt;=TabAcompanhamentoAno[[#This Row],[Valor da Meta no Ano]],4,IF(TabAcompanhamentoAno[[#This Row],[Valor da Meta Atingido]]=0,2,3)))</f>
        <v>3</v>
      </c>
      <c r="H6"/>
      <c r="I6" s="2" t="s">
        <v>32</v>
      </c>
      <c r="J6" s="2">
        <f>COUNTIF(TabAcompanhamentoAno[Status],4)</f>
        <v>0</v>
      </c>
    </row>
    <row r="7" spans="2:10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>0.8</v>
      </c>
      <c r="G7" s="29">
        <f>IF(C7="",1,IF(TabAcompanhamentoAno[[#This Row],[Valor da Meta Atingido]]&gt;=TabAcompanhamentoAno[[#This Row],[Valor da Meta no Ano]],4,IF(TabAcompanhamentoAno[[#This Row],[Valor da Meta Atingido]]=0,2,3)))</f>
        <v>3</v>
      </c>
      <c r="H7"/>
      <c r="I7" s="2" t="s">
        <v>33</v>
      </c>
      <c r="J7" s="2">
        <f>COUNTIF(TabAcompanhamentoAno[Status],3)</f>
        <v>3</v>
      </c>
    </row>
    <row r="8" spans="2:10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>5</v>
      </c>
      <c r="G8" s="29">
        <f>IF(C8="",1,IF(TabAcompanhamentoAno[[#This Row],[Valor da Meta Atingido]]&gt;=TabAcompanhamentoAno[[#This Row],[Valor da Meta no Ano]],4,IF(TabAcompanhamentoAno[[#This Row],[Valor da Meta Atingido]]=0,2,3)))</f>
        <v>3</v>
      </c>
      <c r="H8"/>
      <c r="I8" s="2" t="s">
        <v>34</v>
      </c>
      <c r="J8" s="2">
        <f>COUNTIF(TabAcompanhamentoAno[Status],2)</f>
        <v>1</v>
      </c>
    </row>
    <row r="9" spans="2:10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>0</v>
      </c>
      <c r="G9" s="29">
        <f>IF(C9="",1,IF(TabAcompanhamentoAno[[#This Row],[Valor da Meta Atingido]]&gt;=TabAcompanhamentoAno[[#This Row],[Valor da Meta no Ano]],4,IF(TabAcompanhamentoAno[[#This Row],[Valor da Meta Atingido]]=0,2,3)))</f>
        <v>2</v>
      </c>
      <c r="H9"/>
      <c r="I9" s="2" t="s">
        <v>0</v>
      </c>
      <c r="J9" s="2">
        <f>SUBTOTAL(103,TabResultadoAno[Total])</f>
        <v>3</v>
      </c>
    </row>
    <row r="10" spans="2:10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0" s="29">
        <f>IF(C10="",1,IF(TabAcompanhamentoAno[[#This Row],[Valor da Meta Atingido]]&gt;=TabAcompanhamentoAno[[#This Row],[Valor da Meta no Ano]],4,IF(TabAcompanhamentoAno[[#This Row],[Valor da Meta Atingido]]=0,2,3)))</f>
        <v>1</v>
      </c>
      <c r="H10"/>
      <c r="I10"/>
      <c r="J10"/>
    </row>
    <row r="11" spans="2:10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1" s="29">
        <f>IF(C11="",1,IF(TabAcompanhamentoAno[[#This Row],[Valor da Meta Atingido]]&gt;=TabAcompanhamentoAno[[#This Row],[Valor da Meta no Ano]],4,IF(TabAcompanhamentoAno[[#This Row],[Valor da Meta Atingido]]=0,2,3)))</f>
        <v>1</v>
      </c>
      <c r="H11"/>
      <c r="I11"/>
      <c r="J11"/>
    </row>
    <row r="12" spans="2:10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2" s="29">
        <f>IF(C12="",1,IF(TabAcompanhamentoAno[[#This Row],[Valor da Meta Atingido]]&gt;=TabAcompanhamentoAno[[#This Row],[Valor da Meta no Ano]],4,IF(TabAcompanhamentoAno[[#This Row],[Valor da Meta Atingido]]=0,2,3)))</f>
        <v>1</v>
      </c>
      <c r="H12"/>
      <c r="I12"/>
      <c r="J12"/>
    </row>
    <row r="13" spans="2:10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3" s="29">
        <f>IF(C13="",1,IF(TabAcompanhamentoAno[[#This Row],[Valor da Meta Atingido]]&gt;=TabAcompanhamentoAno[[#This Row],[Valor da Meta no Ano]],4,IF(TabAcompanhamentoAno[[#This Row],[Valor da Meta Atingido]]=0,2,3)))</f>
        <v>1</v>
      </c>
      <c r="H13"/>
      <c r="I13"/>
      <c r="J13"/>
    </row>
    <row r="14" spans="2:10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4" s="29">
        <f>IF(C14="",1,IF(TabAcompanhamentoAno[[#This Row],[Valor da Meta Atingido]]&gt;=TabAcompanhamentoAno[[#This Row],[Valor da Meta no Ano]],4,IF(TabAcompanhamentoAno[[#This Row],[Valor da Meta Atingido]]=0,2,3)))</f>
        <v>1</v>
      </c>
      <c r="H14"/>
      <c r="I14"/>
      <c r="J14"/>
    </row>
    <row r="15" spans="2:10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5" s="29">
        <f>IF(C15="",1,IF(TabAcompanhamentoAno[[#This Row],[Valor da Meta Atingido]]&gt;=TabAcompanhamentoAno[[#This Row],[Valor da Meta no Ano]],4,IF(TabAcompanhamentoAno[[#This Row],[Valor da Meta Atingido]]=0,2,3)))</f>
        <v>1</v>
      </c>
      <c r="H15"/>
      <c r="I15"/>
      <c r="J15"/>
    </row>
    <row r="16" spans="2:10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6" s="29">
        <f>IF(C16="",1,IF(TabAcompanhamentoAno[[#This Row],[Valor da Meta Atingido]]&gt;=TabAcompanhamentoAno[[#This Row],[Valor da Meta no Ano]],4,IF(TabAcompanhamentoAno[[#This Row],[Valor da Meta Atingido]]=0,2,3)))</f>
        <v>1</v>
      </c>
      <c r="H16"/>
      <c r="I16"/>
      <c r="J16"/>
    </row>
    <row r="17" spans="2:10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7" s="29">
        <f>IF(C17="",1,IF(TabAcompanhamentoAno[[#This Row],[Valor da Meta Atingido]]&gt;=TabAcompanhamentoAno[[#This Row],[Valor da Meta no Ano]],4,IF(TabAcompanhamentoAno[[#This Row],[Valor da Meta Atingido]]=0,2,3)))</f>
        <v>1</v>
      </c>
      <c r="H17"/>
      <c r="I17"/>
      <c r="J17"/>
    </row>
    <row r="18" spans="2:10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8" s="29">
        <f>IF(C18="",1,IF(TabAcompanhamentoAno[[#This Row],[Valor da Meta Atingido]]&gt;=TabAcompanhamentoAno[[#This Row],[Valor da Meta no Ano]],4,IF(TabAcompanhamentoAno[[#This Row],[Valor da Meta Atingido]]=0,2,3)))</f>
        <v>1</v>
      </c>
      <c r="H18"/>
      <c r="I18"/>
      <c r="J18"/>
    </row>
    <row r="19" spans="2:10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19" s="29">
        <f>IF(C19="",1,IF(TabAcompanhamentoAno[[#This Row],[Valor da Meta Atingido]]&gt;=TabAcompanhamentoAno[[#This Row],[Valor da Meta no Ano]],4,IF(TabAcompanhamentoAno[[#This Row],[Valor da Meta Atingido]]=0,2,3)))</f>
        <v>1</v>
      </c>
      <c r="H19"/>
      <c r="I19"/>
      <c r="J19"/>
    </row>
    <row r="20" spans="2:10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IF(TabAcompanhamentoAno[[#This Row],[Categoria]]="","",
SUMIF('01. Jan'!D:D,TabAcompanhamentoAno[[#This Row],[Nome]],'01. Jan'!G:G)+
SUMIF('02. Fev'!D:D,TabAcompanhamentoAno[[#This Row],[Nome]],'02. Fev'!G:G)+
SUMIF('03. Mar'!D:D,TabAcompanhamentoAno[[#This Row],[Nome]],'03. Mar'!G:G)+
SUMIF('04. Abr'!D:D,TabAcompanhamentoAno[[#This Row],[Nome]],'04. Abr'!G:G)+
SUMIF('05. Mai'!D:D,TabAcompanhamentoAno[[#This Row],[Nome]],'05. Mai'!G:G)+
SUMIF('06. Jun'!D:D,TabAcompanhamentoAno[[#This Row],[Nome]],'06. Jun'!G:G)+
SUMIF('07. Jul'!D:D,TabAcompanhamentoAno[[#This Row],[Nome]],'07. Jul'!G:G)+
SUMIF('08. Ago'!D:D,TabAcompanhamentoAno[[#This Row],[Nome]],'08. Ago'!G:G)+
SUMIF('09. Set'!D:D,TabAcompanhamentoAno[[#This Row],[Nome]],'09. Set'!G:G)+
SUMIF('10. Out'!D:D,TabAcompanhamentoAno[[#This Row],[Nome]],'10. Out'!G:G)+
SUMIF('11. Nov'!D:D,TabAcompanhamentoAno[[#This Row],[Nome]],'11. Nov'!G:G)+
SUMIF('12. Dez'!D:D,TabAcompanhamentoAno[[#This Row],[Nome]],'12. Dez'!G:G))</f>
        <v/>
      </c>
      <c r="G20" s="29">
        <f>IF(C20="",1,IF(TabAcompanhamentoAno[[#This Row],[Valor da Meta Atingido]]&gt;=TabAcompanhamentoAno[[#This Row],[Valor da Meta no Ano]],4,IF(TabAcompanhamentoAno[[#This Row],[Valor da Meta Atingido]]=0,2,3)))</f>
        <v>1</v>
      </c>
      <c r="H20"/>
      <c r="I20"/>
    </row>
    <row r="21" spans="2:10" ht="34.950000000000003" customHeight="1" x14ac:dyDescent="0.3">
      <c r="I21"/>
    </row>
  </sheetData>
  <conditionalFormatting sqref="B6:G20">
    <cfRule type="expression" dxfId="2" priority="5">
      <formula>$G6=4</formula>
    </cfRule>
    <cfRule type="expression" dxfId="1" priority="6">
      <formula>$G6=3</formula>
    </cfRule>
    <cfRule type="expression" dxfId="0" priority="7">
      <formula>$G6=2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J6:J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85FB85C-7C58-49DD-9F9A-CCF1D402E70F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G6:G20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B316-CC55-464D-87F9-F427651FE8CB}">
  <dimension ref="B1:L18"/>
  <sheetViews>
    <sheetView showGridLines="0" zoomScaleNormal="100" zoomScaleSheetLayoutView="80" workbookViewId="0"/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10" width="25.77734375" style="1" customWidth="1"/>
    <col min="11" max="11" width="5.77734375" style="1" customWidth="1"/>
    <col min="12" max="12" width="20.6640625" style="1" customWidth="1"/>
    <col min="13" max="13" width="5.77734375" style="1" customWidth="1"/>
    <col min="14" max="16384" width="9.109375" style="1"/>
  </cols>
  <sheetData>
    <row r="1" spans="2:12" s="39" customFormat="1" ht="40.049999999999997" customHeight="1" x14ac:dyDescent="0.3"/>
    <row r="2" spans="2:12" ht="20.100000000000001" customHeight="1" x14ac:dyDescent="0.3"/>
    <row r="3" spans="2:12" ht="25.05" customHeight="1" x14ac:dyDescent="0.3">
      <c r="B3" s="2" t="s">
        <v>1</v>
      </c>
      <c r="C3" s="2" t="s">
        <v>7</v>
      </c>
      <c r="D3" s="2" t="s">
        <v>13</v>
      </c>
      <c r="E3" s="2" t="s">
        <v>27</v>
      </c>
      <c r="F3" s="6" t="s">
        <v>8</v>
      </c>
      <c r="G3" s="7" t="s">
        <v>9</v>
      </c>
      <c r="H3" s="8" t="s">
        <v>10</v>
      </c>
      <c r="I3" s="9" t="s">
        <v>11</v>
      </c>
      <c r="J3" s="10" t="s">
        <v>12</v>
      </c>
      <c r="K3"/>
      <c r="L3" s="2" t="s">
        <v>7</v>
      </c>
    </row>
    <row r="4" spans="2:12" ht="34.950000000000003" customHeight="1" x14ac:dyDescent="0.3">
      <c r="B4" s="2">
        <v>1</v>
      </c>
      <c r="C4" s="3" t="s">
        <v>2</v>
      </c>
      <c r="D4" s="4" t="s">
        <v>53</v>
      </c>
      <c r="E4" s="5">
        <v>6000</v>
      </c>
      <c r="F4" s="11" t="s">
        <v>14</v>
      </c>
      <c r="G4" s="12" t="s">
        <v>15</v>
      </c>
      <c r="H4" s="13" t="s">
        <v>16</v>
      </c>
      <c r="I4" s="14" t="s">
        <v>17</v>
      </c>
      <c r="J4" s="15" t="s">
        <v>55</v>
      </c>
      <c r="K4"/>
      <c r="L4" s="2" t="s">
        <v>2</v>
      </c>
    </row>
    <row r="5" spans="2:12" ht="34.950000000000003" customHeight="1" x14ac:dyDescent="0.3">
      <c r="B5" s="2">
        <v>2</v>
      </c>
      <c r="C5" s="3" t="s">
        <v>3</v>
      </c>
      <c r="D5" s="4" t="s">
        <v>20</v>
      </c>
      <c r="E5" s="5">
        <v>12</v>
      </c>
      <c r="F5" s="11" t="s">
        <v>19</v>
      </c>
      <c r="G5" s="12" t="s">
        <v>21</v>
      </c>
      <c r="H5" s="13" t="s">
        <v>22</v>
      </c>
      <c r="I5" s="14" t="s">
        <v>23</v>
      </c>
      <c r="J5" s="15" t="s">
        <v>18</v>
      </c>
      <c r="K5"/>
      <c r="L5" s="2" t="s">
        <v>3</v>
      </c>
    </row>
    <row r="6" spans="2:12" ht="34.950000000000003" customHeight="1" x14ac:dyDescent="0.3">
      <c r="B6" s="2">
        <v>3</v>
      </c>
      <c r="C6" s="3" t="s">
        <v>5</v>
      </c>
      <c r="D6" s="4" t="s">
        <v>24</v>
      </c>
      <c r="E6" s="5">
        <v>52</v>
      </c>
      <c r="F6" s="11" t="s">
        <v>15</v>
      </c>
      <c r="G6" s="12" t="s">
        <v>15</v>
      </c>
      <c r="H6" s="13" t="s">
        <v>15</v>
      </c>
      <c r="I6" s="14" t="s">
        <v>25</v>
      </c>
      <c r="J6" s="15" t="s">
        <v>26</v>
      </c>
      <c r="K6"/>
      <c r="L6" s="2" t="s">
        <v>4</v>
      </c>
    </row>
    <row r="7" spans="2:12" ht="34.950000000000003" customHeight="1" x14ac:dyDescent="0.3">
      <c r="B7" s="2">
        <v>4</v>
      </c>
      <c r="C7" s="3" t="s">
        <v>44</v>
      </c>
      <c r="D7" s="4" t="s">
        <v>49</v>
      </c>
      <c r="E7" s="5">
        <v>1</v>
      </c>
      <c r="F7" s="11" t="s">
        <v>50</v>
      </c>
      <c r="G7" s="12" t="s">
        <v>15</v>
      </c>
      <c r="H7" s="13" t="s">
        <v>52</v>
      </c>
      <c r="I7" s="14" t="s">
        <v>51</v>
      </c>
      <c r="J7" s="15" t="s">
        <v>54</v>
      </c>
      <c r="K7"/>
      <c r="L7" s="2" t="s">
        <v>5</v>
      </c>
    </row>
    <row r="8" spans="2:12" ht="34.950000000000003" customHeight="1" x14ac:dyDescent="0.3">
      <c r="B8" s="2">
        <v>5</v>
      </c>
      <c r="C8" s="3"/>
      <c r="D8" s="4"/>
      <c r="E8" s="5"/>
      <c r="F8" s="11"/>
      <c r="G8" s="12"/>
      <c r="H8" s="13"/>
      <c r="I8" s="14"/>
      <c r="J8" s="15"/>
      <c r="K8"/>
      <c r="L8" s="2" t="s">
        <v>6</v>
      </c>
    </row>
    <row r="9" spans="2:12" ht="34.950000000000003" customHeight="1" x14ac:dyDescent="0.3">
      <c r="B9" s="2">
        <v>6</v>
      </c>
      <c r="C9" s="3"/>
      <c r="D9" s="4"/>
      <c r="E9" s="5"/>
      <c r="F9" s="11"/>
      <c r="G9" s="12"/>
      <c r="H9" s="13"/>
      <c r="I9" s="14"/>
      <c r="J9" s="15"/>
      <c r="K9"/>
      <c r="L9" s="2" t="s">
        <v>44</v>
      </c>
    </row>
    <row r="10" spans="2:12" ht="34.950000000000003" customHeight="1" x14ac:dyDescent="0.3">
      <c r="B10" s="2">
        <v>7</v>
      </c>
      <c r="C10" s="3"/>
      <c r="D10" s="4"/>
      <c r="E10" s="5"/>
      <c r="F10" s="11"/>
      <c r="G10" s="12"/>
      <c r="H10" s="13"/>
      <c r="I10" s="14"/>
      <c r="J10" s="15"/>
      <c r="K10"/>
      <c r="L10" s="2"/>
    </row>
    <row r="11" spans="2:12" ht="34.950000000000003" customHeight="1" x14ac:dyDescent="0.3">
      <c r="B11" s="2">
        <v>8</v>
      </c>
      <c r="C11" s="3"/>
      <c r="D11" s="4"/>
      <c r="E11" s="5"/>
      <c r="F11" s="11"/>
      <c r="G11" s="12"/>
      <c r="H11" s="13"/>
      <c r="I11" s="14"/>
      <c r="J11" s="15"/>
      <c r="K11"/>
      <c r="L11"/>
    </row>
    <row r="12" spans="2:12" ht="34.950000000000003" customHeight="1" x14ac:dyDescent="0.3">
      <c r="B12" s="2">
        <v>9</v>
      </c>
      <c r="C12" s="3"/>
      <c r="D12" s="4"/>
      <c r="E12" s="5"/>
      <c r="F12" s="11"/>
      <c r="G12" s="12"/>
      <c r="H12" s="13"/>
      <c r="I12" s="14"/>
      <c r="J12" s="15"/>
      <c r="K12"/>
      <c r="L12"/>
    </row>
    <row r="13" spans="2:12" ht="34.950000000000003" customHeight="1" x14ac:dyDescent="0.3">
      <c r="B13" s="2">
        <v>10</v>
      </c>
      <c r="C13" s="3"/>
      <c r="D13" s="4"/>
      <c r="E13" s="5"/>
      <c r="F13" s="11"/>
      <c r="G13" s="12"/>
      <c r="H13" s="13"/>
      <c r="I13" s="14"/>
      <c r="J13" s="15"/>
      <c r="K13"/>
      <c r="L13"/>
    </row>
    <row r="14" spans="2:12" ht="34.950000000000003" customHeight="1" x14ac:dyDescent="0.3">
      <c r="B14" s="2">
        <v>11</v>
      </c>
      <c r="C14" s="3"/>
      <c r="D14" s="4"/>
      <c r="E14" s="5"/>
      <c r="F14" s="11"/>
      <c r="G14" s="12"/>
      <c r="H14" s="13"/>
      <c r="I14" s="14"/>
      <c r="J14" s="15"/>
      <c r="K14"/>
      <c r="L14"/>
    </row>
    <row r="15" spans="2:12" ht="34.950000000000003" customHeight="1" x14ac:dyDescent="0.3">
      <c r="B15" s="2">
        <v>12</v>
      </c>
      <c r="C15" s="3"/>
      <c r="D15" s="4"/>
      <c r="E15" s="5"/>
      <c r="F15" s="11"/>
      <c r="G15" s="12"/>
      <c r="H15" s="13"/>
      <c r="I15" s="14"/>
      <c r="J15" s="15"/>
      <c r="K15"/>
      <c r="L15"/>
    </row>
    <row r="16" spans="2:12" ht="34.950000000000003" customHeight="1" x14ac:dyDescent="0.3">
      <c r="B16" s="2">
        <v>13</v>
      </c>
      <c r="C16" s="16"/>
      <c r="D16" s="17"/>
      <c r="E16" s="18"/>
      <c r="F16" s="19"/>
      <c r="G16" s="20"/>
      <c r="H16" s="21"/>
      <c r="I16" s="22"/>
      <c r="J16" s="23"/>
      <c r="K16"/>
    </row>
    <row r="17" spans="2:10" ht="34.950000000000003" customHeight="1" x14ac:dyDescent="0.3">
      <c r="B17" s="2">
        <v>14</v>
      </c>
      <c r="C17" s="16"/>
      <c r="D17" s="17"/>
      <c r="E17" s="18"/>
      <c r="F17" s="19"/>
      <c r="G17" s="20"/>
      <c r="H17" s="21"/>
      <c r="I17" s="22"/>
      <c r="J17" s="23"/>
    </row>
    <row r="18" spans="2:10" ht="34.950000000000003" customHeight="1" x14ac:dyDescent="0.3">
      <c r="B18" s="2">
        <v>15</v>
      </c>
      <c r="C18" s="16"/>
      <c r="D18" s="17"/>
      <c r="E18" s="18"/>
      <c r="F18" s="19"/>
      <c r="G18" s="20"/>
      <c r="H18" s="21"/>
      <c r="I18" s="22"/>
      <c r="J18" s="23"/>
    </row>
  </sheetData>
  <dataValidations count="1">
    <dataValidation type="list" allowBlank="1" showInputMessage="1" showErrorMessage="1" sqref="C4:C18" xr:uid="{95C30D63-9CD2-4F23-A642-04793B8253FD}">
      <formula1>INDIRECT("ListaCategoria")</formula1>
    </dataValidation>
  </dataValidations>
  <pageMargins left="0.23622047244094491" right="0.23622047244094491" top="0.27559055118110237" bottom="0.31496062992125984" header="0.31496062992125984" footer="0.31496062992125984"/>
  <pageSetup paperSize="9" scale="68" orientation="landscape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FCF-27E0-4DA7-A48C-03C43C604C5B}">
  <dimension ref="B1:K21"/>
  <sheetViews>
    <sheetView showGridLines="0" zoomScaleNormal="100" zoomScaleSheetLayoutView="80" workbookViewId="0">
      <selection activeCell="G6" sqref="G6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35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IFERROR(TabAcompanhamento01[[#This Row],[Valor da Meta no Ano]]/12,"")</f>
        <v>500</v>
      </c>
      <c r="G6" s="28">
        <v>650</v>
      </c>
      <c r="H6" s="29">
        <f>IF(C6="",1,IF(TabAcompanhamento01[[#This Row],[Valor da Meta Atingido]]&gt;=TabAcompanhamento01[[#This Row],[Valor da Meta no Mês]],4,IF(TabAcompanhamento01[[#This Row],[Valor da Meta Atingido]]=0,2,3)))</f>
        <v>4</v>
      </c>
      <c r="I6"/>
      <c r="J6" s="2" t="s">
        <v>32</v>
      </c>
      <c r="K6" s="2">
        <f>COUNTIF(TabAcompanhamento01[Status],4)</f>
        <v>2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IFERROR(TabAcompanhamento01[[#This Row],[Valor da Meta no Ano]]/12,"")</f>
        <v>1</v>
      </c>
      <c r="G7" s="28">
        <v>0.8</v>
      </c>
      <c r="H7" s="29">
        <f>IF(C7="",1,IF(TabAcompanhamento01[[#This Row],[Valor da Meta Atingido]]&gt;=TabAcompanhamento01[[#This Row],[Valor da Meta no Mês]],4,IF(TabAcompanhamento01[[#This Row],[Valor da Meta Atingido]]=0,2,3)))</f>
        <v>3</v>
      </c>
      <c r="I7"/>
      <c r="J7" s="2" t="s">
        <v>33</v>
      </c>
      <c r="K7" s="2">
        <f>COUNTIF(TabAcompanhamento01[Status],3)</f>
        <v>1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IFERROR(TabAcompanhamento01[[#This Row],[Valor da Meta no Ano]]/12,"")</f>
        <v>4.333333333333333</v>
      </c>
      <c r="G8" s="28">
        <v>5</v>
      </c>
      <c r="H8" s="29">
        <f>IF(C8="",1,IF(TabAcompanhamento01[[#This Row],[Valor da Meta Atingido]]&gt;=TabAcompanhamento01[[#This Row],[Valor da Meta no Mês]],4,IF(TabAcompanhamento01[[#This Row],[Valor da Meta Atingido]]=0,2,3)))</f>
        <v>4</v>
      </c>
      <c r="I8"/>
      <c r="J8" s="2" t="s">
        <v>34</v>
      </c>
      <c r="K8" s="2">
        <f>COUNTIF(TabAcompanhamento01[Status],2)</f>
        <v>1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IFERROR(TabAcompanhamento01[[#This Row],[Valor da Meta no Ano]]/12,"")</f>
        <v>8.3333333333333329E-2</v>
      </c>
      <c r="G9" s="28">
        <v>0</v>
      </c>
      <c r="H9" s="29">
        <f>IF(C9="",1,IF(TabAcompanhamento01[[#This Row],[Valor da Meta Atingido]]&gt;=TabAcompanhamento01[[#This Row],[Valor da Meta no Mês]],4,IF(TabAcompanhamento01[[#This Row],[Valor da Meta Atingido]]=0,2,3)))</f>
        <v>2</v>
      </c>
      <c r="I9"/>
      <c r="J9" s="2" t="s">
        <v>0</v>
      </c>
      <c r="K9" s="2">
        <f>SUM(TabResultado01[Total])</f>
        <v>4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IFERROR(TabAcompanhamento01[[#This Row],[Valor da Meta no Ano]]/12,"")</f>
        <v/>
      </c>
      <c r="G10" s="28"/>
      <c r="H10" s="29">
        <f>IF(C10="",1,IF(TabAcompanhamento01[[#This Row],[Valor da Meta Atingido]]&gt;=TabAcompanhamento01[[#This Row],[Valor da Meta no Mês]],4,IF(TabAcompanhamento01[[#This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IFERROR(TabAcompanhamento01[[#This Row],[Valor da Meta no Ano]]/12,"")</f>
        <v/>
      </c>
      <c r="G11" s="28"/>
      <c r="H11" s="29">
        <f>IF(C11="",1,IF(TabAcompanhamento01[[#This Row],[Valor da Meta Atingido]]&gt;=TabAcompanhamento01[[#This Row],[Valor da Meta no Mês]],4,IF(TabAcompanhamento01[[#This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IFERROR(TabAcompanhamento01[[#This Row],[Valor da Meta no Ano]]/12,"")</f>
        <v/>
      </c>
      <c r="G12" s="28"/>
      <c r="H12" s="29">
        <f>IF(C12="",1,IF(TabAcompanhamento01[[#This Row],[Valor da Meta Atingido]]&gt;=TabAcompanhamento01[[#This Row],[Valor da Meta no Mês]],4,IF(TabAcompanhamento01[[#This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IFERROR(TabAcompanhamento01[[#This Row],[Valor da Meta no Ano]]/12,"")</f>
        <v/>
      </c>
      <c r="G13" s="28"/>
      <c r="H13" s="29">
        <f>IF(C13="",1,IF(TabAcompanhamento01[[#This Row],[Valor da Meta Atingido]]&gt;=TabAcompanhamento01[[#This Row],[Valor da Meta no Mês]],4,IF(TabAcompanhamento01[[#This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IFERROR(TabAcompanhamento01[[#This Row],[Valor da Meta no Ano]]/12,"")</f>
        <v/>
      </c>
      <c r="G14" s="28"/>
      <c r="H14" s="29">
        <f>IF(C14="",1,IF(TabAcompanhamento01[[#This Row],[Valor da Meta Atingido]]&gt;=TabAcompanhamento01[[#This Row],[Valor da Meta no Mês]],4,IF(TabAcompanhamento01[[#This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IFERROR(TabAcompanhamento01[[#This Row],[Valor da Meta no Ano]]/12,"")</f>
        <v/>
      </c>
      <c r="G15" s="28"/>
      <c r="H15" s="29">
        <f>IF(C15="",1,IF(TabAcompanhamento01[[#This Row],[Valor da Meta Atingido]]&gt;=TabAcompanhamento01[[#This Row],[Valor da Meta no Mês]],4,IF(TabAcompanhamento01[[#This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IFERROR(TabAcompanhamento01[[#This Row],[Valor da Meta no Ano]]/12,"")</f>
        <v/>
      </c>
      <c r="G16" s="28"/>
      <c r="H16" s="29">
        <f>IF(C16="",1,IF(TabAcompanhamento01[[#This Row],[Valor da Meta Atingido]]&gt;=TabAcompanhamento01[[#This Row],[Valor da Meta no Mês]],4,IF(TabAcompanhamento01[[#This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IFERROR(TabAcompanhamento01[[#This Row],[Valor da Meta no Ano]]/12,"")</f>
        <v/>
      </c>
      <c r="G17" s="28"/>
      <c r="H17" s="29">
        <f>IF(C17="",1,IF(TabAcompanhamento01[[#This Row],[Valor da Meta Atingido]]&gt;=TabAcompanhamento01[[#This Row],[Valor da Meta no Mês]],4,IF(TabAcompanhamento01[[#This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IFERROR(TabAcompanhamento01[[#This Row],[Valor da Meta no Ano]]/12,"")</f>
        <v/>
      </c>
      <c r="G18" s="28"/>
      <c r="H18" s="29">
        <f>IF(C18="",1,IF(TabAcompanhamento01[[#This Row],[Valor da Meta Atingido]]&gt;=TabAcompanhamento01[[#This Row],[Valor da Meta no Mês]],4,IF(TabAcompanhamento01[[#This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IFERROR(TabAcompanhamento01[[#This Row],[Valor da Meta no Ano]]/12,"")</f>
        <v/>
      </c>
      <c r="G19" s="28"/>
      <c r="H19" s="29">
        <f>IF(C19="",1,IF(TabAcompanhamento01[[#This Row],[Valor da Meta Atingido]]&gt;=TabAcompanhamento01[[#This Row],[Valor da Meta no Mês]],4,IF(TabAcompanhamento01[[#This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IFERROR(TabAcompanhamento01[[#This Row],[Valor da Meta no Ano]]/12,"")</f>
        <v/>
      </c>
      <c r="G20" s="28"/>
      <c r="H20" s="29">
        <f>IF(C20="",1,IF(TabAcompanhamento01[[#This Row],[Valor da Meta Atingido]]&gt;=TabAcompanhamento01[[#This Row],[Valor da Meta no Mês]],4,IF(TabAcompanhamento01[[#This Row],[Valor da Meta Atingido]]=0,2,3)))</f>
        <v>1</v>
      </c>
      <c r="I20"/>
      <c r="J20"/>
    </row>
    <row r="21" spans="2:11" ht="34.950000000000003" customHeight="1" x14ac:dyDescent="0.3">
      <c r="J21"/>
    </row>
  </sheetData>
  <phoneticPr fontId="4" type="noConversion"/>
  <conditionalFormatting sqref="B6:H20">
    <cfRule type="expression" dxfId="38" priority="2">
      <formula>$H6=4</formula>
    </cfRule>
    <cfRule type="expression" dxfId="37" priority="3">
      <formula>$H6=3</formula>
    </cfRule>
    <cfRule type="expression" dxfId="36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2BAA43B-DA11-4578-ABAD-CD4DF9B1D5EA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2F73-AE9A-44D9-BAEF-278CAD5C481D}">
  <dimension ref="B1:K21"/>
  <sheetViews>
    <sheetView showGridLines="0" zoomScaleNormal="100" zoomScaleSheetLayoutView="80" workbookViewId="0">
      <selection activeCell="D7" sqref="D7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36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IFERROR(TabAcompanhamento02[[#This Row],[Valor da Meta no Ano]]/12,"")</f>
        <v>500</v>
      </c>
      <c r="G6" s="28"/>
      <c r="H6" s="29">
        <f>IF(C6="",1,IF(TabAcompanhamento02[[#This Row],[Valor da Meta Atingido]]&gt;=TabAcompanhamento02[[#This Row],[Valor da Meta no Mês]],4,IF(TabAcompanhamento02[[#This Row],[Valor da Meta Atingido]]=0,2,3)))</f>
        <v>2</v>
      </c>
      <c r="I6"/>
      <c r="J6" s="2" t="s">
        <v>32</v>
      </c>
      <c r="K6" s="2">
        <f>COUNTIF(TabAcompanhamento02[Status],4)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IFERROR(TabAcompanhamento02[[#This Row],[Valor da Meta no Ano]]/12,"")</f>
        <v>1</v>
      </c>
      <c r="G7" s="28"/>
      <c r="H7" s="29">
        <f>IF(C7="",1,IF(TabAcompanhamento02[[#This Row],[Valor da Meta Atingido]]&gt;=TabAcompanhamento02[[#This Row],[Valor da Meta no Mês]],4,IF(TabAcompanhamento02[[#This Row],[Valor da Meta Atingido]]=0,2,3)))</f>
        <v>2</v>
      </c>
      <c r="I7"/>
      <c r="J7" s="2" t="s">
        <v>33</v>
      </c>
      <c r="K7" s="2">
        <f>COUNTIF(TabAcompanhamento02[Status],3)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IFERROR(TabAcompanhamento02[[#This Row],[Valor da Meta no Ano]]/12,"")</f>
        <v>4.333333333333333</v>
      </c>
      <c r="G8" s="28"/>
      <c r="H8" s="29">
        <f>IF(C8="",1,IF(TabAcompanhamento02[[#This Row],[Valor da Meta Atingido]]&gt;=TabAcompanhamento02[[#This Row],[Valor da Meta no Mês]],4,IF(TabAcompanhamento02[[#This Row],[Valor da Meta Atingido]]=0,2,3)))</f>
        <v>2</v>
      </c>
      <c r="I8"/>
      <c r="J8" s="2" t="s">
        <v>34</v>
      </c>
      <c r="K8" s="2">
        <f>COUNTIF(TabAcompanhamento02[Status],2)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IFERROR(TabAcompanhamento02[[#This Row],[Valor da Meta no Ano]]/12,"")</f>
        <v>8.3333333333333329E-2</v>
      </c>
      <c r="G9" s="28"/>
      <c r="H9" s="29">
        <f>IF(C9="",1,IF(TabAcompanhamento02[[#This Row],[Valor da Meta Atingido]]&gt;=TabAcompanhamento02[[#This Row],[Valor da Meta no Mês]],4,IF(TabAcompanhamento02[[#This Row],[Valor da Meta Atingido]]=0,2,3)))</f>
        <v>2</v>
      </c>
      <c r="I9"/>
      <c r="J9" s="2" t="s">
        <v>0</v>
      </c>
      <c r="K9" s="2">
        <f>SUBTOTAL(103,TabResultado02[Total])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IFERROR(TabAcompanhamento02[[#This Row],[Valor da Meta no Ano]]/12,"")</f>
        <v/>
      </c>
      <c r="G10" s="28"/>
      <c r="H10" s="29">
        <f>IF(C10="",1,IF(TabAcompanhamento02[[#This Row],[Valor da Meta Atingido]]&gt;=TabAcompanhamento02[[#This Row],[Valor da Meta no Mês]],4,IF(TabAcompanhamento02[[#This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IFERROR(TabAcompanhamento02[[#This Row],[Valor da Meta no Ano]]/12,"")</f>
        <v/>
      </c>
      <c r="G11" s="28"/>
      <c r="H11" s="29">
        <f>IF(C11="",1,IF(TabAcompanhamento02[[#This Row],[Valor da Meta Atingido]]&gt;=TabAcompanhamento02[[#This Row],[Valor da Meta no Mês]],4,IF(TabAcompanhamento02[[#This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IFERROR(TabAcompanhamento02[[#This Row],[Valor da Meta no Ano]]/12,"")</f>
        <v/>
      </c>
      <c r="G12" s="28"/>
      <c r="H12" s="29">
        <f>IF(C12="",1,IF(TabAcompanhamento02[[#This Row],[Valor da Meta Atingido]]&gt;=TabAcompanhamento02[[#This Row],[Valor da Meta no Mês]],4,IF(TabAcompanhamento02[[#This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IFERROR(TabAcompanhamento02[[#This Row],[Valor da Meta no Ano]]/12,"")</f>
        <v/>
      </c>
      <c r="G13" s="28"/>
      <c r="H13" s="29">
        <f>IF(C13="",1,IF(TabAcompanhamento02[[#This Row],[Valor da Meta Atingido]]&gt;=TabAcompanhamento02[[#This Row],[Valor da Meta no Mês]],4,IF(TabAcompanhamento02[[#This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IFERROR(TabAcompanhamento02[[#This Row],[Valor da Meta no Ano]]/12,"")</f>
        <v/>
      </c>
      <c r="G14" s="28"/>
      <c r="H14" s="29">
        <f>IF(C14="",1,IF(TabAcompanhamento02[[#This Row],[Valor da Meta Atingido]]&gt;=TabAcompanhamento02[[#This Row],[Valor da Meta no Mês]],4,IF(TabAcompanhamento02[[#This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IFERROR(TabAcompanhamento02[[#This Row],[Valor da Meta no Ano]]/12,"")</f>
        <v/>
      </c>
      <c r="G15" s="28"/>
      <c r="H15" s="29">
        <f>IF(C15="",1,IF(TabAcompanhamento02[[#This Row],[Valor da Meta Atingido]]&gt;=TabAcompanhamento02[[#This Row],[Valor da Meta no Mês]],4,IF(TabAcompanhamento02[[#This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IFERROR(TabAcompanhamento02[[#This Row],[Valor da Meta no Ano]]/12,"")</f>
        <v/>
      </c>
      <c r="G16" s="28"/>
      <c r="H16" s="29">
        <f>IF(C16="",1,IF(TabAcompanhamento02[[#This Row],[Valor da Meta Atingido]]&gt;=TabAcompanhamento02[[#This Row],[Valor da Meta no Mês]],4,IF(TabAcompanhamento02[[#This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IFERROR(TabAcompanhamento02[[#This Row],[Valor da Meta no Ano]]/12,"")</f>
        <v/>
      </c>
      <c r="G17" s="28"/>
      <c r="H17" s="29">
        <f>IF(C17="",1,IF(TabAcompanhamento02[[#This Row],[Valor da Meta Atingido]]&gt;=TabAcompanhamento02[[#This Row],[Valor da Meta no Mês]],4,IF(TabAcompanhamento02[[#This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IFERROR(TabAcompanhamento02[[#This Row],[Valor da Meta no Ano]]/12,"")</f>
        <v/>
      </c>
      <c r="G18" s="28"/>
      <c r="H18" s="29">
        <f>IF(C18="",1,IF(TabAcompanhamento02[[#This Row],[Valor da Meta Atingido]]&gt;=TabAcompanhamento02[[#This Row],[Valor da Meta no Mês]],4,IF(TabAcompanhamento02[[#This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IFERROR(TabAcompanhamento02[[#This Row],[Valor da Meta no Ano]]/12,"")</f>
        <v/>
      </c>
      <c r="G19" s="28"/>
      <c r="H19" s="29">
        <f>IF(C19="",1,IF(TabAcompanhamento02[[#This Row],[Valor da Meta Atingido]]&gt;=TabAcompanhamento02[[#This Row],[Valor da Meta no Mês]],4,IF(TabAcompanhamento02[[#This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IFERROR(TabAcompanhamento02[[#This Row],[Valor da Meta no Ano]]/12,"")</f>
        <v/>
      </c>
      <c r="G20" s="28"/>
      <c r="H20" s="29">
        <f>IF(C20="",1,IF(TabAcompanhamento02[[#This Row],[Valor da Meta Atingido]]&gt;=TabAcompanhamento02[[#This Row],[Valor da Meta no Mês]],4,IF(TabAcompanhamento02[[#This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35" priority="2">
      <formula>$H6=4</formula>
    </cfRule>
    <cfRule type="expression" dxfId="34" priority="3">
      <formula>$H6=3</formula>
    </cfRule>
    <cfRule type="expression" dxfId="33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6F9DF00-D24D-41E4-8B35-3733E08AECAE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96E5-671B-4A8F-A770-A4E891792A67}">
  <dimension ref="B1:K21"/>
  <sheetViews>
    <sheetView showGridLines="0" zoomScaleNormal="100" zoomScaleSheetLayoutView="80" workbookViewId="0">
      <selection activeCell="F7" sqref="F7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37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IFERROR(TabAcompanhamento03[[#This Row],[Valor da Meta no Ano]]/12,"")</f>
        <v>500</v>
      </c>
      <c r="G6" s="28"/>
      <c r="H6" s="29">
        <f>IF(C6="",1,IF(TabAcompanhamento03[[#This Row],[Valor da Meta Atingido]]&gt;=TabAcompanhamento03[[#This Row],[Valor da Meta no Mês]],4,IF(TabAcompanhamento03[[#This Row],[Valor da Meta Atingido]]=0,2,3)))</f>
        <v>2</v>
      </c>
      <c r="I6"/>
      <c r="J6" s="2" t="s">
        <v>32</v>
      </c>
      <c r="K6" s="2">
        <f>COUNTIF(TabAcompanhamento03[Status],4)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IFERROR(TabAcompanhamento03[[#This Row],[Valor da Meta no Ano]]/12,"")</f>
        <v>1</v>
      </c>
      <c r="G7" s="28"/>
      <c r="H7" s="29">
        <f>IF(C7="",1,IF(TabAcompanhamento03[[#This Row],[Valor da Meta Atingido]]&gt;=TabAcompanhamento03[[#This Row],[Valor da Meta no Mês]],4,IF(TabAcompanhamento03[[#This Row],[Valor da Meta Atingido]]=0,2,3)))</f>
        <v>2</v>
      </c>
      <c r="I7"/>
      <c r="J7" s="2" t="s">
        <v>33</v>
      </c>
      <c r="K7" s="2">
        <f>COUNTIF(TabAcompanhamento03[Status],3)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IFERROR(TabAcompanhamento03[[#This Row],[Valor da Meta no Ano]]/12,"")</f>
        <v>4.333333333333333</v>
      </c>
      <c r="G8" s="28"/>
      <c r="H8" s="29">
        <f>IF(C8="",1,IF(TabAcompanhamento03[[#This Row],[Valor da Meta Atingido]]&gt;=TabAcompanhamento03[[#This Row],[Valor da Meta no Mês]],4,IF(TabAcompanhamento03[[#This Row],[Valor da Meta Atingido]]=0,2,3)))</f>
        <v>2</v>
      </c>
      <c r="I8"/>
      <c r="J8" s="2" t="s">
        <v>34</v>
      </c>
      <c r="K8" s="2">
        <f>COUNTIF(TabAcompanhamento03[Status],2)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IFERROR(TabAcompanhamento03[[#This Row],[Valor da Meta no Ano]]/12,"")</f>
        <v>8.3333333333333329E-2</v>
      </c>
      <c r="G9" s="28"/>
      <c r="H9" s="29">
        <f>IF(C9="",1,IF(TabAcompanhamento03[[#This Row],[Valor da Meta Atingido]]&gt;=TabAcompanhamento03[[#This Row],[Valor da Meta no Mês]],4,IF(TabAcompanhamento03[[#This Row],[Valor da Meta Atingido]]=0,2,3)))</f>
        <v>2</v>
      </c>
      <c r="I9"/>
      <c r="J9" s="2" t="s">
        <v>0</v>
      </c>
      <c r="K9" s="2">
        <f>SUBTOTAL(103,TabResultado03[Total])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IFERROR(TabAcompanhamento03[[#This Row],[Valor da Meta no Ano]]/12,"")</f>
        <v/>
      </c>
      <c r="G10" s="28"/>
      <c r="H10" s="29">
        <f>IF(C10="",1,IF(TabAcompanhamento03[[#This Row],[Valor da Meta Atingido]]&gt;=TabAcompanhamento03[[#This Row],[Valor da Meta no Mês]],4,IF(TabAcompanhamento03[[#This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IFERROR(TabAcompanhamento03[[#This Row],[Valor da Meta no Ano]]/12,"")</f>
        <v/>
      </c>
      <c r="G11" s="28"/>
      <c r="H11" s="29">
        <f>IF(C11="",1,IF(TabAcompanhamento03[[#This Row],[Valor da Meta Atingido]]&gt;=TabAcompanhamento03[[#This Row],[Valor da Meta no Mês]],4,IF(TabAcompanhamento03[[#This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IFERROR(TabAcompanhamento03[[#This Row],[Valor da Meta no Ano]]/12,"")</f>
        <v/>
      </c>
      <c r="G12" s="28"/>
      <c r="H12" s="29">
        <f>IF(C12="",1,IF(TabAcompanhamento03[[#This Row],[Valor da Meta Atingido]]&gt;=TabAcompanhamento03[[#This Row],[Valor da Meta no Mês]],4,IF(TabAcompanhamento03[[#This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IFERROR(TabAcompanhamento03[[#This Row],[Valor da Meta no Ano]]/12,"")</f>
        <v/>
      </c>
      <c r="G13" s="28"/>
      <c r="H13" s="29">
        <f>IF(C13="",1,IF(TabAcompanhamento03[[#This Row],[Valor da Meta Atingido]]&gt;=TabAcompanhamento03[[#This Row],[Valor da Meta no Mês]],4,IF(TabAcompanhamento03[[#This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IFERROR(TabAcompanhamento03[[#This Row],[Valor da Meta no Ano]]/12,"")</f>
        <v/>
      </c>
      <c r="G14" s="28"/>
      <c r="H14" s="29">
        <f>IF(C14="",1,IF(TabAcompanhamento03[[#This Row],[Valor da Meta Atingido]]&gt;=TabAcompanhamento03[[#This Row],[Valor da Meta no Mês]],4,IF(TabAcompanhamento03[[#This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IFERROR(TabAcompanhamento03[[#This Row],[Valor da Meta no Ano]]/12,"")</f>
        <v/>
      </c>
      <c r="G15" s="28"/>
      <c r="H15" s="29">
        <f>IF(C15="",1,IF(TabAcompanhamento03[[#This Row],[Valor da Meta Atingido]]&gt;=TabAcompanhamento03[[#This Row],[Valor da Meta no Mês]],4,IF(TabAcompanhamento03[[#This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IFERROR(TabAcompanhamento03[[#This Row],[Valor da Meta no Ano]]/12,"")</f>
        <v/>
      </c>
      <c r="G16" s="28"/>
      <c r="H16" s="29">
        <f>IF(C16="",1,IF(TabAcompanhamento03[[#This Row],[Valor da Meta Atingido]]&gt;=TabAcompanhamento03[[#This Row],[Valor da Meta no Mês]],4,IF(TabAcompanhamento03[[#This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IFERROR(TabAcompanhamento03[[#This Row],[Valor da Meta no Ano]]/12,"")</f>
        <v/>
      </c>
      <c r="G17" s="28"/>
      <c r="H17" s="29">
        <f>IF(C17="",1,IF(TabAcompanhamento03[[#This Row],[Valor da Meta Atingido]]&gt;=TabAcompanhamento03[[#This Row],[Valor da Meta no Mês]],4,IF(TabAcompanhamento03[[#This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IFERROR(TabAcompanhamento03[[#This Row],[Valor da Meta no Ano]]/12,"")</f>
        <v/>
      </c>
      <c r="G18" s="28"/>
      <c r="H18" s="29">
        <f>IF(C18="",1,IF(TabAcompanhamento03[[#This Row],[Valor da Meta Atingido]]&gt;=TabAcompanhamento03[[#This Row],[Valor da Meta no Mês]],4,IF(TabAcompanhamento03[[#This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IFERROR(TabAcompanhamento03[[#This Row],[Valor da Meta no Ano]]/12,"")</f>
        <v/>
      </c>
      <c r="G19" s="28"/>
      <c r="H19" s="29">
        <f>IF(C19="",1,IF(TabAcompanhamento03[[#This Row],[Valor da Meta Atingido]]&gt;=TabAcompanhamento03[[#This Row],[Valor da Meta no Mês]],4,IF(TabAcompanhamento03[[#This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IFERROR(TabAcompanhamento03[[#This Row],[Valor da Meta no Ano]]/12,"")</f>
        <v/>
      </c>
      <c r="G20" s="28"/>
      <c r="H20" s="29">
        <f>IF(C20="",1,IF(TabAcompanhamento03[[#This Row],[Valor da Meta Atingido]]&gt;=TabAcompanhamento03[[#This Row],[Valor da Meta no Mês]],4,IF(TabAcompanhamento03[[#This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32" priority="2">
      <formula>$H6=4</formula>
    </cfRule>
    <cfRule type="expression" dxfId="31" priority="3">
      <formula>$H6=3</formula>
    </cfRule>
    <cfRule type="expression" dxfId="30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885EE3-1E60-4528-B033-9D57C442FF48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F8E9-89A9-4D33-8DF0-96C0BAB688A2}">
  <dimension ref="B1:K21"/>
  <sheetViews>
    <sheetView showGridLines="0" zoomScaleNormal="100" zoomScaleSheetLayoutView="80" workbookViewId="0">
      <selection activeCell="E8" sqref="E8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38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IFERROR(TabAcompanhamento04[[#This Row],[Valor da Meta no Ano]]/12,"")</f>
        <v>500</v>
      </c>
      <c r="G6" s="28"/>
      <c r="H6" s="29">
        <f>IF(C6="",1,IF(TabAcompanhamento04[[#This Row],[Valor da Meta Atingido]]&gt;=TabAcompanhamento04[[#This Row],[Valor da Meta no Mês]],4,IF(TabAcompanhamento04[[#This Row],[Valor da Meta Atingido]]=0,2,3)))</f>
        <v>2</v>
      </c>
      <c r="I6"/>
      <c r="J6" s="2" t="s">
        <v>32</v>
      </c>
      <c r="K6" s="2">
        <f>COUNTIF(TabAcompanhamento04[Status],4)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IFERROR(TabAcompanhamento04[[#This Row],[Valor da Meta no Ano]]/12,"")</f>
        <v>1</v>
      </c>
      <c r="G7" s="28"/>
      <c r="H7" s="29">
        <f>IF(C7="",1,IF(TabAcompanhamento04[[#This Row],[Valor da Meta Atingido]]&gt;=TabAcompanhamento04[[#This Row],[Valor da Meta no Mês]],4,IF(TabAcompanhamento04[[#This Row],[Valor da Meta Atingido]]=0,2,3)))</f>
        <v>2</v>
      </c>
      <c r="I7"/>
      <c r="J7" s="2" t="s">
        <v>33</v>
      </c>
      <c r="K7" s="2">
        <f>COUNTIF(TabAcompanhamento04[Status],3)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IFERROR(TabAcompanhamento04[[#This Row],[Valor da Meta no Ano]]/12,"")</f>
        <v>4.333333333333333</v>
      </c>
      <c r="G8" s="28"/>
      <c r="H8" s="29">
        <f>IF(C8="",1,IF(TabAcompanhamento04[[#This Row],[Valor da Meta Atingido]]&gt;=TabAcompanhamento04[[#This Row],[Valor da Meta no Mês]],4,IF(TabAcompanhamento04[[#This Row],[Valor da Meta Atingido]]=0,2,3)))</f>
        <v>2</v>
      </c>
      <c r="I8"/>
      <c r="J8" s="2" t="s">
        <v>34</v>
      </c>
      <c r="K8" s="2">
        <f>COUNTIF(TabAcompanhamento04[Status],2)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IFERROR(TabAcompanhamento04[[#This Row],[Valor da Meta no Ano]]/12,"")</f>
        <v>8.3333333333333329E-2</v>
      </c>
      <c r="G9" s="28"/>
      <c r="H9" s="29">
        <f>IF(C9="",1,IF(TabAcompanhamento04[[#This Row],[Valor da Meta Atingido]]&gt;=TabAcompanhamento04[[#This Row],[Valor da Meta no Mês]],4,IF(TabAcompanhamento04[[#This Row],[Valor da Meta Atingido]]=0,2,3)))</f>
        <v>2</v>
      </c>
      <c r="I9"/>
      <c r="J9" s="2" t="s">
        <v>0</v>
      </c>
      <c r="K9" s="2">
        <f>SUBTOTAL(103,TabResultado04[Total])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IFERROR(TabAcompanhamento04[[#This Row],[Valor da Meta no Ano]]/12,"")</f>
        <v/>
      </c>
      <c r="G10" s="28"/>
      <c r="H10" s="29">
        <f>IF(C10="",1,IF(TabAcompanhamento04[[#This Row],[Valor da Meta Atingido]]&gt;=TabAcompanhamento04[[#This Row],[Valor da Meta no Mês]],4,IF(TabAcompanhamento04[[#This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IFERROR(TabAcompanhamento04[[#This Row],[Valor da Meta no Ano]]/12,"")</f>
        <v/>
      </c>
      <c r="G11" s="28"/>
      <c r="H11" s="29">
        <f>IF(C11="",1,IF(TabAcompanhamento04[[#This Row],[Valor da Meta Atingido]]&gt;=TabAcompanhamento04[[#This Row],[Valor da Meta no Mês]],4,IF(TabAcompanhamento04[[#This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IFERROR(TabAcompanhamento04[[#This Row],[Valor da Meta no Ano]]/12,"")</f>
        <v/>
      </c>
      <c r="G12" s="28"/>
      <c r="H12" s="29">
        <f>IF(C12="",1,IF(TabAcompanhamento04[[#This Row],[Valor da Meta Atingido]]&gt;=TabAcompanhamento04[[#This Row],[Valor da Meta no Mês]],4,IF(TabAcompanhamento04[[#This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IFERROR(TabAcompanhamento04[[#This Row],[Valor da Meta no Ano]]/12,"")</f>
        <v/>
      </c>
      <c r="G13" s="28"/>
      <c r="H13" s="29">
        <f>IF(C13="",1,IF(TabAcompanhamento04[[#This Row],[Valor da Meta Atingido]]&gt;=TabAcompanhamento04[[#This Row],[Valor da Meta no Mês]],4,IF(TabAcompanhamento04[[#This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IFERROR(TabAcompanhamento04[[#This Row],[Valor da Meta no Ano]]/12,"")</f>
        <v/>
      </c>
      <c r="G14" s="28"/>
      <c r="H14" s="29">
        <f>IF(C14="",1,IF(TabAcompanhamento04[[#This Row],[Valor da Meta Atingido]]&gt;=TabAcompanhamento04[[#This Row],[Valor da Meta no Mês]],4,IF(TabAcompanhamento04[[#This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IFERROR(TabAcompanhamento04[[#This Row],[Valor da Meta no Ano]]/12,"")</f>
        <v/>
      </c>
      <c r="G15" s="28"/>
      <c r="H15" s="29">
        <f>IF(C15="",1,IF(TabAcompanhamento04[[#This Row],[Valor da Meta Atingido]]&gt;=TabAcompanhamento04[[#This Row],[Valor da Meta no Mês]],4,IF(TabAcompanhamento04[[#This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IFERROR(TabAcompanhamento04[[#This Row],[Valor da Meta no Ano]]/12,"")</f>
        <v/>
      </c>
      <c r="G16" s="28"/>
      <c r="H16" s="29">
        <f>IF(C16="",1,IF(TabAcompanhamento04[[#This Row],[Valor da Meta Atingido]]&gt;=TabAcompanhamento04[[#This Row],[Valor da Meta no Mês]],4,IF(TabAcompanhamento04[[#This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IFERROR(TabAcompanhamento04[[#This Row],[Valor da Meta no Ano]]/12,"")</f>
        <v/>
      </c>
      <c r="G17" s="28"/>
      <c r="H17" s="29">
        <f>IF(C17="",1,IF(TabAcompanhamento04[[#This Row],[Valor da Meta Atingido]]&gt;=TabAcompanhamento04[[#This Row],[Valor da Meta no Mês]],4,IF(TabAcompanhamento04[[#This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IFERROR(TabAcompanhamento04[[#This Row],[Valor da Meta no Ano]]/12,"")</f>
        <v/>
      </c>
      <c r="G18" s="28"/>
      <c r="H18" s="29">
        <f>IF(C18="",1,IF(TabAcompanhamento04[[#This Row],[Valor da Meta Atingido]]&gt;=TabAcompanhamento04[[#This Row],[Valor da Meta no Mês]],4,IF(TabAcompanhamento04[[#This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IFERROR(TabAcompanhamento04[[#This Row],[Valor da Meta no Ano]]/12,"")</f>
        <v/>
      </c>
      <c r="G19" s="28"/>
      <c r="H19" s="29">
        <f>IF(C19="",1,IF(TabAcompanhamento04[[#This Row],[Valor da Meta Atingido]]&gt;=TabAcompanhamento04[[#This Row],[Valor da Meta no Mês]],4,IF(TabAcompanhamento04[[#This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IFERROR(TabAcompanhamento04[[#This Row],[Valor da Meta no Ano]]/12,"")</f>
        <v/>
      </c>
      <c r="G20" s="28"/>
      <c r="H20" s="29">
        <f>IF(C20="",1,IF(TabAcompanhamento04[[#This Row],[Valor da Meta Atingido]]&gt;=TabAcompanhamento04[[#This Row],[Valor da Meta no Mês]],4,IF(TabAcompanhamento04[[#This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29" priority="2">
      <formula>$H6=4</formula>
    </cfRule>
    <cfRule type="expression" dxfId="28" priority="3">
      <formula>$H6=3</formula>
    </cfRule>
    <cfRule type="expression" dxfId="27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432A21E-F560-46F8-B13E-91F0D30A7C16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38B9-9790-41BE-BA60-DB96E23C2217}">
  <dimension ref="B1:K21"/>
  <sheetViews>
    <sheetView showGridLines="0" zoomScaleNormal="100" zoomScaleSheetLayoutView="80" workbookViewId="0">
      <selection activeCell="E7" sqref="E7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39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IFERROR(TabAcompanhamento05[[#This Row],[Valor da Meta no Ano]]/12,"")</f>
        <v>500</v>
      </c>
      <c r="G6" s="28"/>
      <c r="H6" s="29">
        <f>IF(C6="",1,IF(TabAcompanhamento05[[#This Row],[Valor da Meta Atingido]]&gt;=TabAcompanhamento05[[#This Row],[Valor da Meta no Mês]],4,IF(TabAcompanhamento05[[#This Row],[Valor da Meta Atingido]]=0,2,3)))</f>
        <v>2</v>
      </c>
      <c r="I6"/>
      <c r="J6" s="2" t="s">
        <v>32</v>
      </c>
      <c r="K6" s="2">
        <f>COUNTIF(TabAcompanhamento05[Status],4)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IFERROR(TabAcompanhamento05[[#This Row],[Valor da Meta no Ano]]/12,"")</f>
        <v>1</v>
      </c>
      <c r="G7" s="28"/>
      <c r="H7" s="29">
        <f>IF(C7="",1,IF(TabAcompanhamento05[[#This Row],[Valor da Meta Atingido]]&gt;=TabAcompanhamento05[[#This Row],[Valor da Meta no Mês]],4,IF(TabAcompanhamento05[[#This Row],[Valor da Meta Atingido]]=0,2,3)))</f>
        <v>2</v>
      </c>
      <c r="I7"/>
      <c r="J7" s="2" t="s">
        <v>33</v>
      </c>
      <c r="K7" s="2">
        <f>COUNTIF(TabAcompanhamento05[Status],3)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IFERROR(TabAcompanhamento05[[#This Row],[Valor da Meta no Ano]]/12,"")</f>
        <v>4.333333333333333</v>
      </c>
      <c r="G8" s="28"/>
      <c r="H8" s="29">
        <f>IF(C8="",1,IF(TabAcompanhamento05[[#This Row],[Valor da Meta Atingido]]&gt;=TabAcompanhamento05[[#This Row],[Valor da Meta no Mês]],4,IF(TabAcompanhamento05[[#This Row],[Valor da Meta Atingido]]=0,2,3)))</f>
        <v>2</v>
      </c>
      <c r="I8"/>
      <c r="J8" s="2" t="s">
        <v>34</v>
      </c>
      <c r="K8" s="2">
        <f>COUNTIF(TabAcompanhamento05[Status],2)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IFERROR(TabAcompanhamento05[[#This Row],[Valor da Meta no Ano]]/12,"")</f>
        <v>8.3333333333333329E-2</v>
      </c>
      <c r="G9" s="28"/>
      <c r="H9" s="29">
        <f>IF(C9="",1,IF(TabAcompanhamento05[[#This Row],[Valor da Meta Atingido]]&gt;=TabAcompanhamento05[[#This Row],[Valor da Meta no Mês]],4,IF(TabAcompanhamento05[[#This Row],[Valor da Meta Atingido]]=0,2,3)))</f>
        <v>2</v>
      </c>
      <c r="I9"/>
      <c r="J9" s="2" t="s">
        <v>0</v>
      </c>
      <c r="K9" s="2">
        <f>SUBTOTAL(103,TabResultado05[Total])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IFERROR(TabAcompanhamento05[[#This Row],[Valor da Meta no Ano]]/12,"")</f>
        <v/>
      </c>
      <c r="G10" s="28"/>
      <c r="H10" s="29">
        <f>IF(C10="",1,IF(TabAcompanhamento05[[#This Row],[Valor da Meta Atingido]]&gt;=TabAcompanhamento05[[#This Row],[Valor da Meta no Mês]],4,IF(TabAcompanhamento05[[#This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IFERROR(TabAcompanhamento05[[#This Row],[Valor da Meta no Ano]]/12,"")</f>
        <v/>
      </c>
      <c r="G11" s="28"/>
      <c r="H11" s="29">
        <f>IF(C11="",1,IF(TabAcompanhamento05[[#This Row],[Valor da Meta Atingido]]&gt;=TabAcompanhamento05[[#This Row],[Valor da Meta no Mês]],4,IF(TabAcompanhamento05[[#This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IFERROR(TabAcompanhamento05[[#This Row],[Valor da Meta no Ano]]/12,"")</f>
        <v/>
      </c>
      <c r="G12" s="28"/>
      <c r="H12" s="29">
        <f>IF(C12="",1,IF(TabAcompanhamento05[[#This Row],[Valor da Meta Atingido]]&gt;=TabAcompanhamento05[[#This Row],[Valor da Meta no Mês]],4,IF(TabAcompanhamento05[[#This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IFERROR(TabAcompanhamento05[[#This Row],[Valor da Meta no Ano]]/12,"")</f>
        <v/>
      </c>
      <c r="G13" s="28"/>
      <c r="H13" s="29">
        <f>IF(C13="",1,IF(TabAcompanhamento05[[#This Row],[Valor da Meta Atingido]]&gt;=TabAcompanhamento05[[#This Row],[Valor da Meta no Mês]],4,IF(TabAcompanhamento05[[#This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IFERROR(TabAcompanhamento05[[#This Row],[Valor da Meta no Ano]]/12,"")</f>
        <v/>
      </c>
      <c r="G14" s="28"/>
      <c r="H14" s="29">
        <f>IF(C14="",1,IF(TabAcompanhamento05[[#This Row],[Valor da Meta Atingido]]&gt;=TabAcompanhamento05[[#This Row],[Valor da Meta no Mês]],4,IF(TabAcompanhamento05[[#This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IFERROR(TabAcompanhamento05[[#This Row],[Valor da Meta no Ano]]/12,"")</f>
        <v/>
      </c>
      <c r="G15" s="28"/>
      <c r="H15" s="29">
        <f>IF(C15="",1,IF(TabAcompanhamento05[[#This Row],[Valor da Meta Atingido]]&gt;=TabAcompanhamento05[[#This Row],[Valor da Meta no Mês]],4,IF(TabAcompanhamento05[[#This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IFERROR(TabAcompanhamento05[[#This Row],[Valor da Meta no Ano]]/12,"")</f>
        <v/>
      </c>
      <c r="G16" s="28"/>
      <c r="H16" s="29">
        <f>IF(C16="",1,IF(TabAcompanhamento05[[#This Row],[Valor da Meta Atingido]]&gt;=TabAcompanhamento05[[#This Row],[Valor da Meta no Mês]],4,IF(TabAcompanhamento05[[#This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IFERROR(TabAcompanhamento05[[#This Row],[Valor da Meta no Ano]]/12,"")</f>
        <v/>
      </c>
      <c r="G17" s="28"/>
      <c r="H17" s="29">
        <f>IF(C17="",1,IF(TabAcompanhamento05[[#This Row],[Valor da Meta Atingido]]&gt;=TabAcompanhamento05[[#This Row],[Valor da Meta no Mês]],4,IF(TabAcompanhamento05[[#This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IFERROR(TabAcompanhamento05[[#This Row],[Valor da Meta no Ano]]/12,"")</f>
        <v/>
      </c>
      <c r="G18" s="28"/>
      <c r="H18" s="29">
        <f>IF(C18="",1,IF(TabAcompanhamento05[[#This Row],[Valor da Meta Atingido]]&gt;=TabAcompanhamento05[[#This Row],[Valor da Meta no Mês]],4,IF(TabAcompanhamento05[[#This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IFERROR(TabAcompanhamento05[[#This Row],[Valor da Meta no Ano]]/12,"")</f>
        <v/>
      </c>
      <c r="G19" s="28"/>
      <c r="H19" s="29">
        <f>IF(C19="",1,IF(TabAcompanhamento05[[#This Row],[Valor da Meta Atingido]]&gt;=TabAcompanhamento05[[#This Row],[Valor da Meta no Mês]],4,IF(TabAcompanhamento05[[#This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IFERROR(TabAcompanhamento05[[#This Row],[Valor da Meta no Ano]]/12,"")</f>
        <v/>
      </c>
      <c r="G20" s="28"/>
      <c r="H20" s="29">
        <f>IF(C20="",1,IF(TabAcompanhamento05[[#This Row],[Valor da Meta Atingido]]&gt;=TabAcompanhamento05[[#This Row],[Valor da Meta no Mês]],4,IF(TabAcompanhamento05[[#This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26" priority="2">
      <formula>$H6=4</formula>
    </cfRule>
    <cfRule type="expression" dxfId="25" priority="3">
      <formula>$H6=3</formula>
    </cfRule>
    <cfRule type="expression" dxfId="24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A94EA9-489C-4CFC-AE20-4C650C2DAC16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D147-9FA6-42ED-B1F5-27FA0C77E543}">
  <dimension ref="B1:K21"/>
  <sheetViews>
    <sheetView showGridLines="0" zoomScaleNormal="100" zoomScaleSheetLayoutView="80" workbookViewId="0">
      <selection activeCell="G12" sqref="G12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40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IFERROR(TabAcompanhamento06[[#This Row],[Valor da Meta no Ano]]/12,"")</f>
        <v>500</v>
      </c>
      <c r="G6" s="28"/>
      <c r="H6" s="29">
        <f>IF(C6="",1,IF(TabAcompanhamento06[[#This Row],[Valor da Meta Atingido]]&gt;=TabAcompanhamento06[[#This Row],[Valor da Meta no Mês]],4,IF(TabAcompanhamento06[[#This Row],[Valor da Meta Atingido]]=0,2,3)))</f>
        <v>2</v>
      </c>
      <c r="I6"/>
      <c r="J6" s="2" t="s">
        <v>32</v>
      </c>
      <c r="K6" s="2">
        <f>COUNTIF(TabAcompanhamento06[Status],4)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IFERROR(TabAcompanhamento06[[#This Row],[Valor da Meta no Ano]]/12,"")</f>
        <v>1</v>
      </c>
      <c r="G7" s="28"/>
      <c r="H7" s="29">
        <f>IF(C7="",1,IF(TabAcompanhamento06[[#This Row],[Valor da Meta Atingido]]&gt;=TabAcompanhamento06[[#This Row],[Valor da Meta no Mês]],4,IF(TabAcompanhamento06[[#This Row],[Valor da Meta Atingido]]=0,2,3)))</f>
        <v>2</v>
      </c>
      <c r="I7"/>
      <c r="J7" s="2" t="s">
        <v>33</v>
      </c>
      <c r="K7" s="2">
        <f>COUNTIF(TabAcompanhamento06[Status],3)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IFERROR(TabAcompanhamento06[[#This Row],[Valor da Meta no Ano]]/12,"")</f>
        <v>4.333333333333333</v>
      </c>
      <c r="G8" s="28"/>
      <c r="H8" s="29">
        <f>IF(C8="",1,IF(TabAcompanhamento06[[#This Row],[Valor da Meta Atingido]]&gt;=TabAcompanhamento06[[#This Row],[Valor da Meta no Mês]],4,IF(TabAcompanhamento06[[#This Row],[Valor da Meta Atingido]]=0,2,3)))</f>
        <v>2</v>
      </c>
      <c r="I8"/>
      <c r="J8" s="2" t="s">
        <v>34</v>
      </c>
      <c r="K8" s="2">
        <f>COUNTIF(TabAcompanhamento06[Status],2)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IFERROR(TabAcompanhamento06[[#This Row],[Valor da Meta no Ano]]/12,"")</f>
        <v>8.3333333333333329E-2</v>
      </c>
      <c r="G9" s="28"/>
      <c r="H9" s="29">
        <f>IF(C9="",1,IF(TabAcompanhamento06[[#This Row],[Valor da Meta Atingido]]&gt;=TabAcompanhamento06[[#This Row],[Valor da Meta no Mês]],4,IF(TabAcompanhamento06[[#This Row],[Valor da Meta Atingido]]=0,2,3)))</f>
        <v>2</v>
      </c>
      <c r="I9"/>
      <c r="J9" s="2" t="s">
        <v>0</v>
      </c>
      <c r="K9" s="2">
        <f>SUBTOTAL(103,TabResultado06[Total])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IFERROR(TabAcompanhamento06[[#This Row],[Valor da Meta no Ano]]/12,"")</f>
        <v/>
      </c>
      <c r="G10" s="28"/>
      <c r="H10" s="29">
        <f>IF(C10="",1,IF(TabAcompanhamento06[[#This Row],[Valor da Meta Atingido]]&gt;=TabAcompanhamento06[[#This Row],[Valor da Meta no Mês]],4,IF(TabAcompanhamento06[[#This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IFERROR(TabAcompanhamento06[[#This Row],[Valor da Meta no Ano]]/12,"")</f>
        <v/>
      </c>
      <c r="G11" s="28"/>
      <c r="H11" s="29">
        <f>IF(C11="",1,IF(TabAcompanhamento06[[#This Row],[Valor da Meta Atingido]]&gt;=TabAcompanhamento06[[#This Row],[Valor da Meta no Mês]],4,IF(TabAcompanhamento06[[#This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IFERROR(TabAcompanhamento06[[#This Row],[Valor da Meta no Ano]]/12,"")</f>
        <v/>
      </c>
      <c r="G12" s="28"/>
      <c r="H12" s="29">
        <f>IF(C12="",1,IF(TabAcompanhamento06[[#This Row],[Valor da Meta Atingido]]&gt;=TabAcompanhamento06[[#This Row],[Valor da Meta no Mês]],4,IF(TabAcompanhamento06[[#This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IFERROR(TabAcompanhamento06[[#This Row],[Valor da Meta no Ano]]/12,"")</f>
        <v/>
      </c>
      <c r="G13" s="28"/>
      <c r="H13" s="29">
        <f>IF(C13="",1,IF(TabAcompanhamento06[[#This Row],[Valor da Meta Atingido]]&gt;=TabAcompanhamento06[[#This Row],[Valor da Meta no Mês]],4,IF(TabAcompanhamento06[[#This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IFERROR(TabAcompanhamento06[[#This Row],[Valor da Meta no Ano]]/12,"")</f>
        <v/>
      </c>
      <c r="G14" s="28"/>
      <c r="H14" s="29">
        <f>IF(C14="",1,IF(TabAcompanhamento06[[#This Row],[Valor da Meta Atingido]]&gt;=TabAcompanhamento06[[#This Row],[Valor da Meta no Mês]],4,IF(TabAcompanhamento06[[#This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IFERROR(TabAcompanhamento06[[#This Row],[Valor da Meta no Ano]]/12,"")</f>
        <v/>
      </c>
      <c r="G15" s="28"/>
      <c r="H15" s="29">
        <f>IF(C15="",1,IF(TabAcompanhamento06[[#This Row],[Valor da Meta Atingido]]&gt;=TabAcompanhamento06[[#This Row],[Valor da Meta no Mês]],4,IF(TabAcompanhamento06[[#This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IFERROR(TabAcompanhamento06[[#This Row],[Valor da Meta no Ano]]/12,"")</f>
        <v/>
      </c>
      <c r="G16" s="28"/>
      <c r="H16" s="29">
        <f>IF(C16="",1,IF(TabAcompanhamento06[[#This Row],[Valor da Meta Atingido]]&gt;=TabAcompanhamento06[[#This Row],[Valor da Meta no Mês]],4,IF(TabAcompanhamento06[[#This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IFERROR(TabAcompanhamento06[[#This Row],[Valor da Meta no Ano]]/12,"")</f>
        <v/>
      </c>
      <c r="G17" s="28"/>
      <c r="H17" s="29">
        <f>IF(C17="",1,IF(TabAcompanhamento06[[#This Row],[Valor da Meta Atingido]]&gt;=TabAcompanhamento06[[#This Row],[Valor da Meta no Mês]],4,IF(TabAcompanhamento06[[#This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IFERROR(TabAcompanhamento06[[#This Row],[Valor da Meta no Ano]]/12,"")</f>
        <v/>
      </c>
      <c r="G18" s="28"/>
      <c r="H18" s="29">
        <f>IF(C18="",1,IF(TabAcompanhamento06[[#This Row],[Valor da Meta Atingido]]&gt;=TabAcompanhamento06[[#This Row],[Valor da Meta no Mês]],4,IF(TabAcompanhamento06[[#This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IFERROR(TabAcompanhamento06[[#This Row],[Valor da Meta no Ano]]/12,"")</f>
        <v/>
      </c>
      <c r="G19" s="28"/>
      <c r="H19" s="29">
        <f>IF(C19="",1,IF(TabAcompanhamento06[[#This Row],[Valor da Meta Atingido]]&gt;=TabAcompanhamento06[[#This Row],[Valor da Meta no Mês]],4,IF(TabAcompanhamento06[[#This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IFERROR(TabAcompanhamento06[[#This Row],[Valor da Meta no Ano]]/12,"")</f>
        <v/>
      </c>
      <c r="G20" s="28"/>
      <c r="H20" s="29">
        <f>IF(C20="",1,IF(TabAcompanhamento06[[#This Row],[Valor da Meta Atingido]]&gt;=TabAcompanhamento06[[#This Row],[Valor da Meta no Mês]],4,IF(TabAcompanhamento06[[#This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23" priority="2">
      <formula>$H6=4</formula>
    </cfRule>
    <cfRule type="expression" dxfId="22" priority="3">
      <formula>$H6=3</formula>
    </cfRule>
    <cfRule type="expression" dxfId="21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A265F9-0ACB-43E9-8837-963490CFF210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D82A-5D96-4B79-8C33-979B901A7810}">
  <dimension ref="B1:K21"/>
  <sheetViews>
    <sheetView showGridLines="0" zoomScaleNormal="100" zoomScaleSheetLayoutView="80" workbookViewId="0">
      <selection activeCell="F9" sqref="F9"/>
    </sheetView>
  </sheetViews>
  <sheetFormatPr defaultColWidth="9.109375" defaultRowHeight="34.950000000000003" customHeight="1" x14ac:dyDescent="0.3"/>
  <cols>
    <col min="1" max="1" width="1.6640625" style="1" customWidth="1"/>
    <col min="2" max="2" width="5.77734375" style="1" customWidth="1"/>
    <col min="3" max="3" width="15.6640625" style="1" customWidth="1"/>
    <col min="4" max="8" width="25.77734375" style="1" customWidth="1"/>
    <col min="9" max="9" width="5.77734375" style="1" customWidth="1"/>
    <col min="10" max="11" width="25.77734375" style="1" customWidth="1"/>
    <col min="12" max="12" width="5.77734375" style="1" customWidth="1"/>
    <col min="13" max="16384" width="9.109375" style="1"/>
  </cols>
  <sheetData>
    <row r="1" spans="2:11" s="39" customFormat="1" ht="40.049999999999997" customHeight="1" x14ac:dyDescent="0.3"/>
    <row r="2" spans="2:11" ht="20.100000000000001" customHeight="1" x14ac:dyDescent="0.3"/>
    <row r="3" spans="2:11" ht="20.100000000000001" customHeight="1" x14ac:dyDescent="0.3">
      <c r="B3" s="33" t="s">
        <v>41</v>
      </c>
    </row>
    <row r="4" spans="2:11" ht="4.95" customHeight="1" x14ac:dyDescent="0.3"/>
    <row r="5" spans="2:11" ht="25.05" customHeight="1" x14ac:dyDescent="0.3">
      <c r="B5" s="2" t="s">
        <v>1</v>
      </c>
      <c r="C5" s="2" t="s">
        <v>7</v>
      </c>
      <c r="D5" s="2" t="s">
        <v>13</v>
      </c>
      <c r="E5" s="2" t="s">
        <v>27</v>
      </c>
      <c r="F5" s="2" t="s">
        <v>28</v>
      </c>
      <c r="G5" s="2" t="s">
        <v>29</v>
      </c>
      <c r="H5" s="2" t="s">
        <v>30</v>
      </c>
      <c r="I5"/>
      <c r="J5" s="2" t="s">
        <v>31</v>
      </c>
      <c r="K5" s="2" t="s">
        <v>0</v>
      </c>
    </row>
    <row r="6" spans="2:11" ht="34.950000000000003" customHeight="1" x14ac:dyDescent="0.3">
      <c r="B6" s="24">
        <v>1</v>
      </c>
      <c r="C6" s="25" t="str">
        <f>IF('Cadastro de Metas'!C4="","",'Cadastro de Metas'!C4)</f>
        <v>Finanças</v>
      </c>
      <c r="D6" s="26" t="str">
        <f>IF('Cadastro de Metas'!D4="","",'Cadastro de Metas'!D4)</f>
        <v>Economizar R$ 500/mês até final do ano</v>
      </c>
      <c r="E6" s="27">
        <f>IF('Cadastro de Metas'!E4="","",'Cadastro de Metas'!E4)</f>
        <v>6000</v>
      </c>
      <c r="F6" s="28">
        <f>IFERROR(TabAcompanhamento07[[#This Row],[Valor da Meta no Ano]]/12,"")</f>
        <v>500</v>
      </c>
      <c r="G6" s="28"/>
      <c r="H6" s="29">
        <f>IF(C6="",1,IF(TabAcompanhamento07[[#This Row],[Valor da Meta Atingido]]&gt;=TabAcompanhamento07[[#This Row],[Valor da Meta no Mês]],4,IF(TabAcompanhamento07[[#This Row],[Valor da Meta Atingido]]=0,2,3)))</f>
        <v>2</v>
      </c>
      <c r="I6"/>
      <c r="J6" s="2" t="s">
        <v>32</v>
      </c>
      <c r="K6" s="2">
        <f>COUNTIF(TabAcompanhamento07[Status],4)</f>
        <v>0</v>
      </c>
    </row>
    <row r="7" spans="2:11" ht="34.950000000000003" customHeight="1" x14ac:dyDescent="0.3">
      <c r="B7" s="24">
        <v>2</v>
      </c>
      <c r="C7" s="25" t="str">
        <f>IF('Cadastro de Metas'!C5="","",'Cadastro de Metas'!C5)</f>
        <v>Saúde</v>
      </c>
      <c r="D7" s="26" t="str">
        <f>IF('Cadastro de Metas'!D5="","",'Cadastro de Metas'!D5)</f>
        <v>Perder 12kg no ano, de forma saudável</v>
      </c>
      <c r="E7" s="27">
        <f>IF('Cadastro de Metas'!E5="","",'Cadastro de Metas'!E5)</f>
        <v>12</v>
      </c>
      <c r="F7" s="28">
        <f>IFERROR(TabAcompanhamento07[[#This Row],[Valor da Meta no Ano]]/12,"")</f>
        <v>1</v>
      </c>
      <c r="G7" s="28"/>
      <c r="H7" s="29">
        <f>IF(C7="",1,IF(TabAcompanhamento07[[#This Row],[Valor da Meta Atingido]]&gt;=TabAcompanhamento07[[#This Row],[Valor da Meta no Mês]],4,IF(TabAcompanhamento07[[#This Row],[Valor da Meta Atingido]]=0,2,3)))</f>
        <v>2</v>
      </c>
      <c r="I7"/>
      <c r="J7" s="2" t="s">
        <v>33</v>
      </c>
      <c r="K7" s="2">
        <f>COUNTIF(TabAcompanhamento07[Status],3)</f>
        <v>0</v>
      </c>
    </row>
    <row r="8" spans="2:11" ht="34.950000000000003" customHeight="1" x14ac:dyDescent="0.3">
      <c r="B8" s="24">
        <v>3</v>
      </c>
      <c r="C8" s="25" t="str">
        <f>IF('Cadastro de Metas'!C6="","",'Cadastro de Metas'!C6)</f>
        <v>Relacionamento</v>
      </c>
      <c r="D8" s="26" t="str">
        <f>IF('Cadastro de Metas'!D6="","",'Cadastro de Metas'!D6)</f>
        <v>1 vez por semana ter um momento com a esposa</v>
      </c>
      <c r="E8" s="27">
        <f>IF('Cadastro de Metas'!E6="","",'Cadastro de Metas'!E6)</f>
        <v>52</v>
      </c>
      <c r="F8" s="28">
        <f>IFERROR(TabAcompanhamento07[[#This Row],[Valor da Meta no Ano]]/12,"")</f>
        <v>4.333333333333333</v>
      </c>
      <c r="G8" s="28"/>
      <c r="H8" s="29">
        <f>IF(C8="",1,IF(TabAcompanhamento07[[#This Row],[Valor da Meta Atingido]]&gt;=TabAcompanhamento07[[#This Row],[Valor da Meta no Mês]],4,IF(TabAcompanhamento07[[#This Row],[Valor da Meta Atingido]]=0,2,3)))</f>
        <v>2</v>
      </c>
      <c r="I8"/>
      <c r="J8" s="2" t="s">
        <v>34</v>
      </c>
      <c r="K8" s="2">
        <f>COUNTIF(TabAcompanhamento07[Status],2)</f>
        <v>4</v>
      </c>
    </row>
    <row r="9" spans="2:11" ht="34.950000000000003" customHeight="1" x14ac:dyDescent="0.3">
      <c r="B9" s="24">
        <v>4</v>
      </c>
      <c r="C9" s="25" t="str">
        <f>IF('Cadastro de Metas'!C7="","",'Cadastro de Metas'!C7)</f>
        <v>Lazer</v>
      </c>
      <c r="D9" s="26" t="str">
        <f>IF('Cadastro de Metas'!D7="","",'Cadastro de Metas'!D7)</f>
        <v>Visitar França, Espanha e Alemanha em 2024 por 1 mês</v>
      </c>
      <c r="E9" s="27">
        <f>IF('Cadastro de Metas'!E7="","",'Cadastro de Metas'!E7)</f>
        <v>1</v>
      </c>
      <c r="F9" s="28">
        <f>IFERROR(TabAcompanhamento07[[#This Row],[Valor da Meta no Ano]]/12,"")</f>
        <v>8.3333333333333329E-2</v>
      </c>
      <c r="G9" s="28"/>
      <c r="H9" s="29">
        <f>IF(C9="",1,IF(TabAcompanhamento07[[#This Row],[Valor da Meta Atingido]]&gt;=TabAcompanhamento07[[#This Row],[Valor da Meta no Mês]],4,IF(TabAcompanhamento07[[#This Row],[Valor da Meta Atingido]]=0,2,3)))</f>
        <v>2</v>
      </c>
      <c r="I9"/>
      <c r="J9" s="2" t="s">
        <v>0</v>
      </c>
      <c r="K9" s="2">
        <f>SUBTOTAL(103,TabResultado07[Total])</f>
        <v>3</v>
      </c>
    </row>
    <row r="10" spans="2:11" ht="34.950000000000003" customHeight="1" x14ac:dyDescent="0.3">
      <c r="B10" s="24">
        <v>5</v>
      </c>
      <c r="C10" s="25" t="str">
        <f>IF('Cadastro de Metas'!C8="","",'Cadastro de Metas'!C8)</f>
        <v/>
      </c>
      <c r="D10" s="26" t="str">
        <f>IF('Cadastro de Metas'!D8="","",'Cadastro de Metas'!D8)</f>
        <v/>
      </c>
      <c r="E10" s="27" t="str">
        <f>IF('Cadastro de Metas'!E8="","",'Cadastro de Metas'!E8)</f>
        <v/>
      </c>
      <c r="F10" s="28" t="str">
        <f>IFERROR(TabAcompanhamento07[[#This Row],[Valor da Meta no Ano]]/12,"")</f>
        <v/>
      </c>
      <c r="G10" s="28"/>
      <c r="H10" s="29">
        <f>IF(C10="",1,IF(TabAcompanhamento07[[#This Row],[Valor da Meta Atingido]]&gt;=TabAcompanhamento07[[#This Row],[Valor da Meta no Mês]],4,IF(TabAcompanhamento07[[#This Row],[Valor da Meta Atingido]]=0,2,3)))</f>
        <v>1</v>
      </c>
      <c r="I10"/>
      <c r="J10"/>
      <c r="K10"/>
    </row>
    <row r="11" spans="2:11" ht="34.950000000000003" customHeight="1" x14ac:dyDescent="0.3">
      <c r="B11" s="24">
        <v>6</v>
      </c>
      <c r="C11" s="25" t="str">
        <f>IF('Cadastro de Metas'!C9="","",'Cadastro de Metas'!C9)</f>
        <v/>
      </c>
      <c r="D11" s="26" t="str">
        <f>IF('Cadastro de Metas'!D9="","",'Cadastro de Metas'!D9)</f>
        <v/>
      </c>
      <c r="E11" s="27" t="str">
        <f>IF('Cadastro de Metas'!E9="","",'Cadastro de Metas'!E9)</f>
        <v/>
      </c>
      <c r="F11" s="28" t="str">
        <f>IFERROR(TabAcompanhamento07[[#This Row],[Valor da Meta no Ano]]/12,"")</f>
        <v/>
      </c>
      <c r="G11" s="28"/>
      <c r="H11" s="29">
        <f>IF(C11="",1,IF(TabAcompanhamento07[[#This Row],[Valor da Meta Atingido]]&gt;=TabAcompanhamento07[[#This Row],[Valor da Meta no Mês]],4,IF(TabAcompanhamento07[[#This Row],[Valor da Meta Atingido]]=0,2,3)))</f>
        <v>1</v>
      </c>
      <c r="I11"/>
      <c r="J11"/>
      <c r="K11"/>
    </row>
    <row r="12" spans="2:11" ht="34.950000000000003" customHeight="1" x14ac:dyDescent="0.3">
      <c r="B12" s="24">
        <v>7</v>
      </c>
      <c r="C12" s="25" t="str">
        <f>IF('Cadastro de Metas'!C10="","",'Cadastro de Metas'!C10)</f>
        <v/>
      </c>
      <c r="D12" s="26" t="str">
        <f>IF('Cadastro de Metas'!D10="","",'Cadastro de Metas'!D10)</f>
        <v/>
      </c>
      <c r="E12" s="27" t="str">
        <f>IF('Cadastro de Metas'!E10="","",'Cadastro de Metas'!E10)</f>
        <v/>
      </c>
      <c r="F12" s="28" t="str">
        <f>IFERROR(TabAcompanhamento07[[#This Row],[Valor da Meta no Ano]]/12,"")</f>
        <v/>
      </c>
      <c r="G12" s="28"/>
      <c r="H12" s="29">
        <f>IF(C12="",1,IF(TabAcompanhamento07[[#This Row],[Valor da Meta Atingido]]&gt;=TabAcompanhamento07[[#This Row],[Valor da Meta no Mês]],4,IF(TabAcompanhamento07[[#This Row],[Valor da Meta Atingido]]=0,2,3)))</f>
        <v>1</v>
      </c>
      <c r="I12"/>
      <c r="J12"/>
      <c r="K12"/>
    </row>
    <row r="13" spans="2:11" ht="34.950000000000003" customHeight="1" x14ac:dyDescent="0.3">
      <c r="B13" s="24">
        <v>8</v>
      </c>
      <c r="C13" s="25" t="str">
        <f>IF('Cadastro de Metas'!C11="","",'Cadastro de Metas'!C11)</f>
        <v/>
      </c>
      <c r="D13" s="26" t="str">
        <f>IF('Cadastro de Metas'!D11="","",'Cadastro de Metas'!D11)</f>
        <v/>
      </c>
      <c r="E13" s="27" t="str">
        <f>IF('Cadastro de Metas'!E11="","",'Cadastro de Metas'!E11)</f>
        <v/>
      </c>
      <c r="F13" s="28" t="str">
        <f>IFERROR(TabAcompanhamento07[[#This Row],[Valor da Meta no Ano]]/12,"")</f>
        <v/>
      </c>
      <c r="G13" s="28"/>
      <c r="H13" s="29">
        <f>IF(C13="",1,IF(TabAcompanhamento07[[#This Row],[Valor da Meta Atingido]]&gt;=TabAcompanhamento07[[#This Row],[Valor da Meta no Mês]],4,IF(TabAcompanhamento07[[#This Row],[Valor da Meta Atingido]]=0,2,3)))</f>
        <v>1</v>
      </c>
      <c r="I13"/>
      <c r="J13"/>
      <c r="K13"/>
    </row>
    <row r="14" spans="2:11" ht="34.950000000000003" customHeight="1" x14ac:dyDescent="0.3">
      <c r="B14" s="24">
        <v>9</v>
      </c>
      <c r="C14" s="25" t="str">
        <f>IF('Cadastro de Metas'!C12="","",'Cadastro de Metas'!C12)</f>
        <v/>
      </c>
      <c r="D14" s="26" t="str">
        <f>IF('Cadastro de Metas'!D12="","",'Cadastro de Metas'!D12)</f>
        <v/>
      </c>
      <c r="E14" s="27" t="str">
        <f>IF('Cadastro de Metas'!E12="","",'Cadastro de Metas'!E12)</f>
        <v/>
      </c>
      <c r="F14" s="28" t="str">
        <f>IFERROR(TabAcompanhamento07[[#This Row],[Valor da Meta no Ano]]/12,"")</f>
        <v/>
      </c>
      <c r="G14" s="28"/>
      <c r="H14" s="29">
        <f>IF(C14="",1,IF(TabAcompanhamento07[[#This Row],[Valor da Meta Atingido]]&gt;=TabAcompanhamento07[[#This Row],[Valor da Meta no Mês]],4,IF(TabAcompanhamento07[[#This Row],[Valor da Meta Atingido]]=0,2,3)))</f>
        <v>1</v>
      </c>
      <c r="I14"/>
      <c r="J14"/>
      <c r="K14"/>
    </row>
    <row r="15" spans="2:11" ht="34.950000000000003" customHeight="1" x14ac:dyDescent="0.3">
      <c r="B15" s="24">
        <v>10</v>
      </c>
      <c r="C15" s="25" t="str">
        <f>IF('Cadastro de Metas'!C13="","",'Cadastro de Metas'!C13)</f>
        <v/>
      </c>
      <c r="D15" s="26" t="str">
        <f>IF('Cadastro de Metas'!D13="","",'Cadastro de Metas'!D13)</f>
        <v/>
      </c>
      <c r="E15" s="27" t="str">
        <f>IF('Cadastro de Metas'!E13="","",'Cadastro de Metas'!E13)</f>
        <v/>
      </c>
      <c r="F15" s="28" t="str">
        <f>IFERROR(TabAcompanhamento07[[#This Row],[Valor da Meta no Ano]]/12,"")</f>
        <v/>
      </c>
      <c r="G15" s="28"/>
      <c r="H15" s="29">
        <f>IF(C15="",1,IF(TabAcompanhamento07[[#This Row],[Valor da Meta Atingido]]&gt;=TabAcompanhamento07[[#This Row],[Valor da Meta no Mês]],4,IF(TabAcompanhamento07[[#This Row],[Valor da Meta Atingido]]=0,2,3)))</f>
        <v>1</v>
      </c>
      <c r="I15"/>
      <c r="J15"/>
      <c r="K15"/>
    </row>
    <row r="16" spans="2:11" ht="34.950000000000003" customHeight="1" x14ac:dyDescent="0.3">
      <c r="B16" s="24">
        <v>11</v>
      </c>
      <c r="C16" s="25" t="str">
        <f>IF('Cadastro de Metas'!C14="","",'Cadastro de Metas'!C14)</f>
        <v/>
      </c>
      <c r="D16" s="26" t="str">
        <f>IF('Cadastro de Metas'!D14="","",'Cadastro de Metas'!D14)</f>
        <v/>
      </c>
      <c r="E16" s="27" t="str">
        <f>IF('Cadastro de Metas'!E14="","",'Cadastro de Metas'!E14)</f>
        <v/>
      </c>
      <c r="F16" s="28" t="str">
        <f>IFERROR(TabAcompanhamento07[[#This Row],[Valor da Meta no Ano]]/12,"")</f>
        <v/>
      </c>
      <c r="G16" s="28"/>
      <c r="H16" s="29">
        <f>IF(C16="",1,IF(TabAcompanhamento07[[#This Row],[Valor da Meta Atingido]]&gt;=TabAcompanhamento07[[#This Row],[Valor da Meta no Mês]],4,IF(TabAcompanhamento07[[#This Row],[Valor da Meta Atingido]]=0,2,3)))</f>
        <v>1</v>
      </c>
      <c r="I16"/>
      <c r="J16"/>
      <c r="K16"/>
    </row>
    <row r="17" spans="2:11" ht="34.950000000000003" customHeight="1" x14ac:dyDescent="0.3">
      <c r="B17" s="24">
        <v>12</v>
      </c>
      <c r="C17" s="25" t="str">
        <f>IF('Cadastro de Metas'!C15="","",'Cadastro de Metas'!C15)</f>
        <v/>
      </c>
      <c r="D17" s="26" t="str">
        <f>IF('Cadastro de Metas'!D15="","",'Cadastro de Metas'!D15)</f>
        <v/>
      </c>
      <c r="E17" s="27" t="str">
        <f>IF('Cadastro de Metas'!E15="","",'Cadastro de Metas'!E15)</f>
        <v/>
      </c>
      <c r="F17" s="28" t="str">
        <f>IFERROR(TabAcompanhamento07[[#This Row],[Valor da Meta no Ano]]/12,"")</f>
        <v/>
      </c>
      <c r="G17" s="28"/>
      <c r="H17" s="29">
        <f>IF(C17="",1,IF(TabAcompanhamento07[[#This Row],[Valor da Meta Atingido]]&gt;=TabAcompanhamento07[[#This Row],[Valor da Meta no Mês]],4,IF(TabAcompanhamento07[[#This Row],[Valor da Meta Atingido]]=0,2,3)))</f>
        <v>1</v>
      </c>
      <c r="I17"/>
      <c r="J17"/>
      <c r="K17"/>
    </row>
    <row r="18" spans="2:11" ht="34.950000000000003" customHeight="1" x14ac:dyDescent="0.3">
      <c r="B18" s="24">
        <v>13</v>
      </c>
      <c r="C18" s="30" t="str">
        <f>IF('Cadastro de Metas'!C16="","",'Cadastro de Metas'!C16)</f>
        <v/>
      </c>
      <c r="D18" s="31" t="str">
        <f>IF('Cadastro de Metas'!D16="","",'Cadastro de Metas'!D16)</f>
        <v/>
      </c>
      <c r="E18" s="32" t="str">
        <f>IF('Cadastro de Metas'!E16="","",'Cadastro de Metas'!E16)</f>
        <v/>
      </c>
      <c r="F18" s="28" t="str">
        <f>IFERROR(TabAcompanhamento07[[#This Row],[Valor da Meta no Ano]]/12,"")</f>
        <v/>
      </c>
      <c r="G18" s="28"/>
      <c r="H18" s="29">
        <f>IF(C18="",1,IF(TabAcompanhamento07[[#This Row],[Valor da Meta Atingido]]&gt;=TabAcompanhamento07[[#This Row],[Valor da Meta no Mês]],4,IF(TabAcompanhamento07[[#This Row],[Valor da Meta Atingido]]=0,2,3)))</f>
        <v>1</v>
      </c>
      <c r="I18"/>
      <c r="J18"/>
      <c r="K18"/>
    </row>
    <row r="19" spans="2:11" ht="34.950000000000003" customHeight="1" x14ac:dyDescent="0.3">
      <c r="B19" s="24">
        <v>14</v>
      </c>
      <c r="C19" s="30" t="str">
        <f>IF('Cadastro de Metas'!C17="","",'Cadastro de Metas'!C17)</f>
        <v/>
      </c>
      <c r="D19" s="31" t="str">
        <f>IF('Cadastro de Metas'!D17="","",'Cadastro de Metas'!D17)</f>
        <v/>
      </c>
      <c r="E19" s="32" t="str">
        <f>IF('Cadastro de Metas'!E17="","",'Cadastro de Metas'!E17)</f>
        <v/>
      </c>
      <c r="F19" s="28" t="str">
        <f>IFERROR(TabAcompanhamento07[[#This Row],[Valor da Meta no Ano]]/12,"")</f>
        <v/>
      </c>
      <c r="G19" s="28"/>
      <c r="H19" s="29">
        <f>IF(C19="",1,IF(TabAcompanhamento07[[#This Row],[Valor da Meta Atingido]]&gt;=TabAcompanhamento07[[#This Row],[Valor da Meta no Mês]],4,IF(TabAcompanhamento07[[#This Row],[Valor da Meta Atingido]]=0,2,3)))</f>
        <v>1</v>
      </c>
      <c r="I19"/>
      <c r="J19"/>
      <c r="K19"/>
    </row>
    <row r="20" spans="2:11" ht="34.950000000000003" customHeight="1" x14ac:dyDescent="0.3">
      <c r="B20" s="24">
        <v>15</v>
      </c>
      <c r="C20" s="30" t="str">
        <f>IF('Cadastro de Metas'!C18="","",'Cadastro de Metas'!C18)</f>
        <v/>
      </c>
      <c r="D20" s="31" t="str">
        <f>IF('Cadastro de Metas'!D18="","",'Cadastro de Metas'!D18)</f>
        <v/>
      </c>
      <c r="E20" s="32" t="str">
        <f>IF('Cadastro de Metas'!E18="","",'Cadastro de Metas'!E18)</f>
        <v/>
      </c>
      <c r="F20" s="28" t="str">
        <f>IFERROR(TabAcompanhamento07[[#This Row],[Valor da Meta no Ano]]/12,"")</f>
        <v/>
      </c>
      <c r="G20" s="28"/>
      <c r="H20" s="29">
        <f>IF(C20="",1,IF(TabAcompanhamento07[[#This Row],[Valor da Meta Atingido]]&gt;=TabAcompanhamento07[[#This Row],[Valor da Meta no Mês]],4,IF(TabAcompanhamento07[[#This Row],[Valor da Meta Atingido]]=0,2,3)))</f>
        <v>1</v>
      </c>
      <c r="I20"/>
      <c r="J20"/>
    </row>
    <row r="21" spans="2:11" ht="34.950000000000003" customHeight="1" x14ac:dyDescent="0.3">
      <c r="J21"/>
    </row>
  </sheetData>
  <conditionalFormatting sqref="B6:H20">
    <cfRule type="expression" dxfId="20" priority="2">
      <formula>$H6=4</formula>
    </cfRule>
    <cfRule type="expression" dxfId="19" priority="3">
      <formula>$H6=3</formula>
    </cfRule>
    <cfRule type="expression" dxfId="18" priority="4">
      <formula>$H6=2</formula>
    </cfRule>
  </conditionalFormatting>
  <pageMargins left="0.23622047244094491" right="0.23622047244094491" top="0.27559055118110237" bottom="0.31496062992125984" header="0.31496062992125984" footer="0.31496062992125984"/>
  <pageSetup paperSize="9" scale="68" orientation="landscape" r:id="rId1"/>
  <ignoredErrors>
    <ignoredError sqref="K6:K7" calculatedColumn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E003228-92CC-4AC9-AD3E-1F8880C245E1}">
            <x14:iconSet iconSet="4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5Quarters" iconId="0"/>
              <x14:cfIcon iconSet="3Symbols" iconId="0"/>
              <x14:cfIcon iconSet="3Symbols" iconId="1"/>
              <x14:cfIcon iconSet="3Symbols" iconId="2"/>
            </x14:iconSet>
          </x14:cfRule>
          <xm:sqref>H6:H20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28</vt:i4>
      </vt:variant>
    </vt:vector>
  </HeadingPairs>
  <TitlesOfParts>
    <vt:vector size="43" baseType="lpstr">
      <vt:lpstr>INICIO</vt:lpstr>
      <vt:lpstr>Cadastro de Metas</vt:lpstr>
      <vt:lpstr>01. Jan</vt:lpstr>
      <vt:lpstr>02. Fev</vt:lpstr>
      <vt:lpstr>03. Mar</vt:lpstr>
      <vt:lpstr>04. Abr</vt:lpstr>
      <vt:lpstr>05. Mai</vt:lpstr>
      <vt:lpstr>06. Jun</vt:lpstr>
      <vt:lpstr>07. Jul</vt:lpstr>
      <vt:lpstr>08. Ago</vt:lpstr>
      <vt:lpstr>09. Set</vt:lpstr>
      <vt:lpstr>10. Out</vt:lpstr>
      <vt:lpstr>11. Nov</vt:lpstr>
      <vt:lpstr>12. Dez</vt:lpstr>
      <vt:lpstr>13. Ano</vt:lpstr>
      <vt:lpstr>'01. Jan'!Area_de_impressao</vt:lpstr>
      <vt:lpstr>'02. Fev'!Area_de_impressao</vt:lpstr>
      <vt:lpstr>'03. Mar'!Area_de_impressao</vt:lpstr>
      <vt:lpstr>'04. Abr'!Area_de_impressao</vt:lpstr>
      <vt:lpstr>'05. Mai'!Area_de_impressao</vt:lpstr>
      <vt:lpstr>'06. Jun'!Area_de_impressao</vt:lpstr>
      <vt:lpstr>'07. Jul'!Area_de_impressao</vt:lpstr>
      <vt:lpstr>'08. Ago'!Area_de_impressao</vt:lpstr>
      <vt:lpstr>'09. Set'!Area_de_impressao</vt:lpstr>
      <vt:lpstr>'10. Out'!Area_de_impressao</vt:lpstr>
      <vt:lpstr>'11. Nov'!Area_de_impressao</vt:lpstr>
      <vt:lpstr>'12. Dez'!Area_de_impressao</vt:lpstr>
      <vt:lpstr>'13. Ano'!Area_de_impressao</vt:lpstr>
      <vt:lpstr>'Cadastro de Metas'!Area_de_impressao</vt:lpstr>
      <vt:lpstr>'01. Jan'!Titulos_de_impressao</vt:lpstr>
      <vt:lpstr>'02. Fev'!Titulos_de_impressao</vt:lpstr>
      <vt:lpstr>'03. Mar'!Titulos_de_impressao</vt:lpstr>
      <vt:lpstr>'04. Abr'!Titulos_de_impressao</vt:lpstr>
      <vt:lpstr>'05. Mai'!Titulos_de_impressao</vt:lpstr>
      <vt:lpstr>'06. Jun'!Titulos_de_impressao</vt:lpstr>
      <vt:lpstr>'07. Jul'!Titulos_de_impressao</vt:lpstr>
      <vt:lpstr>'08. Ago'!Titulos_de_impressao</vt:lpstr>
      <vt:lpstr>'09. Set'!Titulos_de_impressao</vt:lpstr>
      <vt:lpstr>'10. Out'!Titulos_de_impressao</vt:lpstr>
      <vt:lpstr>'11. Nov'!Titulos_de_impressao</vt:lpstr>
      <vt:lpstr>'12. Dez'!Titulos_de_impressao</vt:lpstr>
      <vt:lpstr>'13. Ano'!Titulos_de_impressao</vt:lpstr>
      <vt:lpstr>'Cadastro de Metas'!Titulos_de_impressao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Terra</dc:creator>
  <cp:lastModifiedBy>Thiago Terra</cp:lastModifiedBy>
  <cp:lastPrinted>2022-07-07T18:13:56Z</cp:lastPrinted>
  <dcterms:created xsi:type="dcterms:W3CDTF">2022-02-23T19:49:27Z</dcterms:created>
  <dcterms:modified xsi:type="dcterms:W3CDTF">2024-06-19T14:29:36Z</dcterms:modified>
</cp:coreProperties>
</file>