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.xml" ContentType="application/vnd.openxmlformats-officedocument.drawingml.chart+xml"/>
  <Override PartName="/xl/drawings/drawing1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16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17.xml" ContentType="application/vnd.openxmlformats-officedocument.drawing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23040" windowHeight="9192" tabRatio="753" firstSheet="1" activeTab="13"/>
  </bookViews>
  <sheets>
    <sheet name="Menu" sheetId="1" r:id="rId1"/>
    <sheet name="DA" sheetId="2" r:id="rId2"/>
    <sheet name="Int" sheetId="3" r:id="rId3"/>
    <sheet name="EST" sheetId="4" r:id="rId4"/>
    <sheet name="EST 2" sheetId="5" r:id="rId5"/>
    <sheet name="EST 3" sheetId="6" r:id="rId6"/>
    <sheet name="EST 4" sheetId="7" r:id="rId7"/>
    <sheet name="PA" sheetId="8" r:id="rId8"/>
    <sheet name="PA 2" sheetId="9" r:id="rId9"/>
    <sheet name="PA 3" sheetId="10" r:id="rId10"/>
    <sheet name="PA 4" sheetId="11" r:id="rId11"/>
    <sheet name="RC" sheetId="12" r:id="rId12"/>
    <sheet name="Gra" sheetId="13" r:id="rId13"/>
    <sheet name="GRAF" sheetId="14" r:id="rId14"/>
    <sheet name="GRAF 2" sheetId="15" r:id="rId15"/>
    <sheet name="GRAF 3" sheetId="16" r:id="rId16"/>
    <sheet name="GRAF 4" sheetId="17" r:id="rId17"/>
    <sheet name="Mapa" sheetId="18" r:id="rId18"/>
    <sheet name="Instruções" sheetId="19" r:id="rId19"/>
    <sheet name="Parametros" sheetId="20" r:id="rId20"/>
  </sheets>
  <definedNames>
    <definedName name="_xlnm.Print_Area" localSheetId="13">GRAF!$A$1:$V$104</definedName>
    <definedName name="_xlnm.Print_Area" localSheetId="14">'GRAF 2'!$A$1:$V$104</definedName>
    <definedName name="_xlnm.Print_Area" localSheetId="15">'GRAF 3'!$A$1:$V$104</definedName>
    <definedName name="_xlnm.Print_Area" localSheetId="16">'GRAF 4'!$A$1:$V$104</definedName>
    <definedName name="_xlnm.Print_Area" localSheetId="17">Mapa!$B$5:$H$59</definedName>
    <definedName name="_xlnm.Print_Area" localSheetId="7">PA!$B$12:$L$30</definedName>
    <definedName name="_xlnm.Print_Area" localSheetId="8">'PA 2'!$B$12:$L$30</definedName>
    <definedName name="_xlnm.Print_Area" localSheetId="9">'PA 3'!$B$12:$L$30</definedName>
    <definedName name="_xlnm.Print_Area" localSheetId="10">'PA 4'!$B$12:$L$30</definedName>
    <definedName name="_xlnm.Print_Titles" localSheetId="13">GRAF!$1:$11</definedName>
    <definedName name="_xlnm.Print_Titles" localSheetId="14">'GRAF 2'!$1:$11</definedName>
    <definedName name="_xlnm.Print_Titles" localSheetId="15">'GRAF 3'!$1:$11</definedName>
    <definedName name="_xlnm.Print_Titles" localSheetId="16">'GRAF 4'!$1:$11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Q14" i="4" l="1"/>
  <c r="Q19" i="4"/>
  <c r="K53" i="18" l="1"/>
  <c r="I53" i="18"/>
  <c r="G53" i="18"/>
  <c r="E53" i="18"/>
  <c r="C53" i="18"/>
  <c r="C50" i="18"/>
  <c r="K42" i="18"/>
  <c r="I42" i="18"/>
  <c r="G42" i="18"/>
  <c r="E42" i="18"/>
  <c r="C42" i="18"/>
  <c r="C39" i="18"/>
  <c r="K31" i="18"/>
  <c r="I31" i="18"/>
  <c r="G31" i="18"/>
  <c r="E31" i="18"/>
  <c r="C31" i="18"/>
  <c r="C28" i="18"/>
  <c r="K20" i="18"/>
  <c r="I20" i="18"/>
  <c r="G20" i="18"/>
  <c r="E20" i="18"/>
  <c r="C20" i="18"/>
  <c r="C17" i="18"/>
  <c r="Y29" i="17"/>
  <c r="Y28" i="17"/>
  <c r="Y27" i="17"/>
  <c r="Y26" i="17"/>
  <c r="Y25" i="17"/>
  <c r="Y24" i="17"/>
  <c r="Y23" i="17"/>
  <c r="Y22" i="17"/>
  <c r="Y21" i="17"/>
  <c r="Y20" i="17"/>
  <c r="Y19" i="17"/>
  <c r="Y18" i="17"/>
  <c r="L18" i="17"/>
  <c r="B18" i="17"/>
  <c r="I77" i="17" s="1"/>
  <c r="Y17" i="17"/>
  <c r="B17" i="17"/>
  <c r="L17" i="17" s="1"/>
  <c r="Y16" i="17"/>
  <c r="B16" i="17"/>
  <c r="P36" i="17" s="1"/>
  <c r="Y15" i="17"/>
  <c r="B15" i="17"/>
  <c r="I36" i="17" s="1"/>
  <c r="Y14" i="17"/>
  <c r="B14" i="17"/>
  <c r="B52" i="17" s="1"/>
  <c r="Y13" i="17"/>
  <c r="Y12" i="17"/>
  <c r="I93" i="16"/>
  <c r="I69" i="16"/>
  <c r="Y29" i="16"/>
  <c r="Y28" i="16"/>
  <c r="Y27" i="16"/>
  <c r="Y26" i="16"/>
  <c r="Y25" i="16"/>
  <c r="Y24" i="16"/>
  <c r="Y23" i="16"/>
  <c r="Y22" i="16"/>
  <c r="Y21" i="16"/>
  <c r="Y20" i="16"/>
  <c r="Y19" i="16"/>
  <c r="Y18" i="16"/>
  <c r="B18" i="16"/>
  <c r="I85" i="16" s="1"/>
  <c r="Y17" i="16"/>
  <c r="B17" i="16"/>
  <c r="B85" i="16" s="1"/>
  <c r="Y16" i="16"/>
  <c r="B16" i="16"/>
  <c r="P52" i="16" s="1"/>
  <c r="Y15" i="16"/>
  <c r="B15" i="16"/>
  <c r="I36" i="16" s="1"/>
  <c r="Y14" i="16"/>
  <c r="B14" i="16"/>
  <c r="B44" i="16" s="1"/>
  <c r="Y13" i="16"/>
  <c r="Y12" i="16"/>
  <c r="I93" i="15"/>
  <c r="B93" i="15"/>
  <c r="I85" i="15"/>
  <c r="B85" i="15"/>
  <c r="I77" i="15"/>
  <c r="I69" i="15"/>
  <c r="I61" i="15"/>
  <c r="B61" i="15"/>
  <c r="P36" i="15"/>
  <c r="Y29" i="15"/>
  <c r="Y28" i="15"/>
  <c r="P28" i="15"/>
  <c r="Y27" i="15"/>
  <c r="Y26" i="15"/>
  <c r="Y25" i="15"/>
  <c r="Y24" i="15"/>
  <c r="Y23" i="15"/>
  <c r="Y22" i="15"/>
  <c r="Y21" i="15"/>
  <c r="Y20" i="15"/>
  <c r="Y19" i="15"/>
  <c r="Y18" i="15"/>
  <c r="L18" i="15"/>
  <c r="B18" i="15"/>
  <c r="Y17" i="15"/>
  <c r="L17" i="15"/>
  <c r="B17" i="15"/>
  <c r="B77" i="15" s="1"/>
  <c r="Y16" i="15"/>
  <c r="L16" i="15"/>
  <c r="B16" i="15"/>
  <c r="P44" i="15" s="1"/>
  <c r="Y15" i="15"/>
  <c r="B15" i="15"/>
  <c r="I20" i="15" s="1"/>
  <c r="Y14" i="15"/>
  <c r="B14" i="15"/>
  <c r="B44" i="15" s="1"/>
  <c r="Y13" i="15"/>
  <c r="Y12" i="15"/>
  <c r="B93" i="14"/>
  <c r="B69" i="14"/>
  <c r="I61" i="14"/>
  <c r="B61" i="14"/>
  <c r="I36" i="14"/>
  <c r="Y29" i="14"/>
  <c r="Y28" i="14"/>
  <c r="I28" i="14"/>
  <c r="Y27" i="14"/>
  <c r="Y26" i="14"/>
  <c r="Y25" i="14"/>
  <c r="Y24" i="14"/>
  <c r="Y23" i="14"/>
  <c r="Y22" i="14"/>
  <c r="Y21" i="14"/>
  <c r="Y20" i="14"/>
  <c r="Y19" i="14"/>
  <c r="Y18" i="14"/>
  <c r="B18" i="14"/>
  <c r="L18" i="14" s="1"/>
  <c r="Y17" i="14"/>
  <c r="L17" i="14"/>
  <c r="B17" i="14"/>
  <c r="B85" i="14" s="1"/>
  <c r="Y16" i="14"/>
  <c r="B16" i="14"/>
  <c r="P20" i="14" s="1"/>
  <c r="Y15" i="14"/>
  <c r="B15" i="14"/>
  <c r="Y14" i="14"/>
  <c r="B14" i="14"/>
  <c r="B28" i="14" s="1"/>
  <c r="Y13" i="14"/>
  <c r="Y12" i="14"/>
  <c r="AF59" i="12"/>
  <c r="AA59" i="12"/>
  <c r="G59" i="12"/>
  <c r="B59" i="12"/>
  <c r="AF57" i="12"/>
  <c r="AA57" i="12"/>
  <c r="G57" i="12"/>
  <c r="AA55" i="12"/>
  <c r="K33" i="12" s="1"/>
  <c r="B55" i="12"/>
  <c r="AA53" i="12"/>
  <c r="K32" i="12" s="1"/>
  <c r="B53" i="12"/>
  <c r="AA51" i="12"/>
  <c r="K31" i="12" s="1"/>
  <c r="B51" i="12"/>
  <c r="AE49" i="12"/>
  <c r="F49" i="12"/>
  <c r="AA47" i="12"/>
  <c r="B47" i="12"/>
  <c r="L30" i="12"/>
  <c r="K30" i="12"/>
  <c r="AF29" i="12"/>
  <c r="AA29" i="12"/>
  <c r="K29" i="12"/>
  <c r="G29" i="12"/>
  <c r="B29" i="12"/>
  <c r="K28" i="12"/>
  <c r="AF27" i="12"/>
  <c r="AA27" i="12"/>
  <c r="K27" i="12"/>
  <c r="G27" i="12"/>
  <c r="B27" i="12"/>
  <c r="K26" i="12"/>
  <c r="AA25" i="12"/>
  <c r="K25" i="12"/>
  <c r="B25" i="12"/>
  <c r="K24" i="12"/>
  <c r="AA23" i="12"/>
  <c r="K23" i="12"/>
  <c r="B23" i="12"/>
  <c r="K22" i="12"/>
  <c r="AA21" i="12"/>
  <c r="B21" i="12"/>
  <c r="AE19" i="12"/>
  <c r="F19" i="12"/>
  <c r="AA17" i="12"/>
  <c r="B17" i="12"/>
  <c r="J15" i="12"/>
  <c r="J14" i="12"/>
  <c r="K14" i="12" s="1"/>
  <c r="K16" i="12" s="1"/>
  <c r="I36" i="11"/>
  <c r="I35" i="11"/>
  <c r="C35" i="11"/>
  <c r="C34" i="11"/>
  <c r="B34" i="11"/>
  <c r="C33" i="11"/>
  <c r="B33" i="11"/>
  <c r="I32" i="11"/>
  <c r="I33" i="11" s="1"/>
  <c r="I34" i="11" s="1"/>
  <c r="AC31" i="11"/>
  <c r="AC30" i="11"/>
  <c r="Q30" i="11"/>
  <c r="S30" i="11" s="1"/>
  <c r="O30" i="11"/>
  <c r="P30" i="11" s="1"/>
  <c r="AI30" i="11" s="1"/>
  <c r="K30" i="11" s="1"/>
  <c r="J30" i="11"/>
  <c r="AI29" i="11"/>
  <c r="K29" i="11" s="1"/>
  <c r="AC29" i="11"/>
  <c r="Q29" i="11"/>
  <c r="P29" i="11"/>
  <c r="J29" i="11" s="1"/>
  <c r="O29" i="11"/>
  <c r="AC28" i="11"/>
  <c r="Q28" i="11"/>
  <c r="O28" i="11"/>
  <c r="P28" i="11" s="1"/>
  <c r="AC27" i="11"/>
  <c r="Q27" i="11"/>
  <c r="P27" i="11"/>
  <c r="O27" i="11"/>
  <c r="AC26" i="11"/>
  <c r="Q26" i="11"/>
  <c r="O26" i="11"/>
  <c r="AC25" i="11"/>
  <c r="Q25" i="11"/>
  <c r="R25" i="11" s="1"/>
  <c r="AJ25" i="11" s="1"/>
  <c r="O25" i="11"/>
  <c r="P25" i="11" s="1"/>
  <c r="AC24" i="11"/>
  <c r="Q24" i="11"/>
  <c r="S24" i="11" s="1"/>
  <c r="O24" i="11"/>
  <c r="P24" i="11" s="1"/>
  <c r="J24" i="11" s="1"/>
  <c r="AC23" i="11"/>
  <c r="Q23" i="11"/>
  <c r="O23" i="11"/>
  <c r="P23" i="11" s="1"/>
  <c r="AC22" i="11"/>
  <c r="Q22" i="11"/>
  <c r="P22" i="11"/>
  <c r="O22" i="11"/>
  <c r="AC21" i="11"/>
  <c r="Q21" i="11"/>
  <c r="R21" i="11" s="1"/>
  <c r="AJ21" i="11" s="1"/>
  <c r="O21" i="11"/>
  <c r="P21" i="11" s="1"/>
  <c r="J21" i="11" s="1"/>
  <c r="AC20" i="11"/>
  <c r="Q20" i="11"/>
  <c r="R20" i="11" s="1"/>
  <c r="O20" i="11"/>
  <c r="P20" i="11" s="1"/>
  <c r="J20" i="11" s="1"/>
  <c r="AC19" i="11"/>
  <c r="Q19" i="11"/>
  <c r="P19" i="11"/>
  <c r="O19" i="11"/>
  <c r="AC18" i="11"/>
  <c r="Q18" i="11"/>
  <c r="P18" i="11"/>
  <c r="O18" i="11"/>
  <c r="AC17" i="11"/>
  <c r="Q17" i="11"/>
  <c r="O17" i="11"/>
  <c r="P17" i="11" s="1"/>
  <c r="AC16" i="11"/>
  <c r="Q16" i="11"/>
  <c r="S16" i="11" s="1"/>
  <c r="O16" i="11"/>
  <c r="P16" i="11" s="1"/>
  <c r="AC15" i="11"/>
  <c r="Q15" i="11"/>
  <c r="R15" i="11" s="1"/>
  <c r="O15" i="11"/>
  <c r="P15" i="11" s="1"/>
  <c r="AC14" i="11"/>
  <c r="X14" i="11"/>
  <c r="Q14" i="11"/>
  <c r="R14" i="11" s="1"/>
  <c r="O14" i="11"/>
  <c r="P14" i="11" s="1"/>
  <c r="AC13" i="11"/>
  <c r="Q13" i="11"/>
  <c r="R13" i="11" s="1"/>
  <c r="AJ13" i="11" s="1"/>
  <c r="O13" i="11"/>
  <c r="P13" i="11" s="1"/>
  <c r="X12" i="11"/>
  <c r="X20" i="11" s="1"/>
  <c r="I36" i="10"/>
  <c r="I35" i="10"/>
  <c r="C35" i="10"/>
  <c r="C34" i="10"/>
  <c r="B34" i="10"/>
  <c r="I33" i="10"/>
  <c r="C33" i="10"/>
  <c r="B33" i="10"/>
  <c r="I32" i="10"/>
  <c r="AC31" i="10"/>
  <c r="AC30" i="10"/>
  <c r="X30" i="10"/>
  <c r="Q30" i="10"/>
  <c r="R30" i="10" s="1"/>
  <c r="AJ30" i="10" s="1"/>
  <c r="P30" i="10"/>
  <c r="J30" i="10" s="1"/>
  <c r="O30" i="10"/>
  <c r="AI29" i="10"/>
  <c r="K29" i="10" s="1"/>
  <c r="AC29" i="10"/>
  <c r="Q29" i="10"/>
  <c r="O29" i="10"/>
  <c r="P29" i="10" s="1"/>
  <c r="J29" i="10" s="1"/>
  <c r="AC28" i="10"/>
  <c r="Q28" i="10"/>
  <c r="P28" i="10"/>
  <c r="O28" i="10"/>
  <c r="AC27" i="10"/>
  <c r="Q27" i="10"/>
  <c r="P27" i="10"/>
  <c r="O27" i="10"/>
  <c r="X27" i="10" s="1"/>
  <c r="AC26" i="10"/>
  <c r="Q26" i="10"/>
  <c r="P26" i="10"/>
  <c r="O26" i="10"/>
  <c r="AC25" i="10"/>
  <c r="Q25" i="10"/>
  <c r="S25" i="10" s="1"/>
  <c r="O25" i="10"/>
  <c r="P25" i="10" s="1"/>
  <c r="AI24" i="10"/>
  <c r="K24" i="10" s="1"/>
  <c r="AC24" i="10"/>
  <c r="Q24" i="10"/>
  <c r="P24" i="10"/>
  <c r="O24" i="10"/>
  <c r="J24" i="10"/>
  <c r="AC23" i="10"/>
  <c r="Q23" i="10"/>
  <c r="R23" i="10" s="1"/>
  <c r="P23" i="10"/>
  <c r="O23" i="10"/>
  <c r="AC22" i="10"/>
  <c r="Q22" i="10"/>
  <c r="S22" i="10" s="1"/>
  <c r="P22" i="10"/>
  <c r="O22" i="10"/>
  <c r="AC21" i="10"/>
  <c r="Q21" i="10"/>
  <c r="R21" i="10" s="1"/>
  <c r="O21" i="10"/>
  <c r="P21" i="10" s="1"/>
  <c r="AC20" i="10"/>
  <c r="Q20" i="10"/>
  <c r="R20" i="10" s="1"/>
  <c r="P20" i="10"/>
  <c r="AI20" i="10" s="1"/>
  <c r="K20" i="10" s="1"/>
  <c r="O20" i="10"/>
  <c r="AC19" i="10"/>
  <c r="Q19" i="10"/>
  <c r="O19" i="10"/>
  <c r="P19" i="10" s="1"/>
  <c r="AI19" i="10" s="1"/>
  <c r="K19" i="10" s="1"/>
  <c r="AC18" i="10"/>
  <c r="Q18" i="10"/>
  <c r="O18" i="10"/>
  <c r="P18" i="10" s="1"/>
  <c r="AC17" i="10"/>
  <c r="Q17" i="10"/>
  <c r="R17" i="10" s="1"/>
  <c r="O17" i="10"/>
  <c r="P17" i="10" s="1"/>
  <c r="AC16" i="10"/>
  <c r="Q16" i="10"/>
  <c r="O16" i="10"/>
  <c r="P16" i="10" s="1"/>
  <c r="AC15" i="10"/>
  <c r="Q15" i="10"/>
  <c r="O15" i="10"/>
  <c r="P15" i="10" s="1"/>
  <c r="AC14" i="10"/>
  <c r="Q14" i="10"/>
  <c r="R14" i="10" s="1"/>
  <c r="AJ14" i="10" s="1"/>
  <c r="O14" i="10"/>
  <c r="P14" i="10" s="1"/>
  <c r="AC13" i="10"/>
  <c r="Q13" i="10"/>
  <c r="R13" i="10" s="1"/>
  <c r="O13" i="10"/>
  <c r="P13" i="10" s="1"/>
  <c r="X12" i="10"/>
  <c r="X26" i="10" s="1"/>
  <c r="I36" i="9"/>
  <c r="I35" i="9"/>
  <c r="C35" i="9"/>
  <c r="B35" i="9"/>
  <c r="C34" i="9"/>
  <c r="B34" i="9"/>
  <c r="I33" i="9"/>
  <c r="C33" i="9"/>
  <c r="B33" i="9"/>
  <c r="I32" i="9"/>
  <c r="B32" i="9"/>
  <c r="AC30" i="9"/>
  <c r="Q30" i="9"/>
  <c r="S30" i="9" s="1"/>
  <c r="O30" i="9"/>
  <c r="P30" i="9" s="1"/>
  <c r="AI30" i="9" s="1"/>
  <c r="K30" i="9" s="1"/>
  <c r="J30" i="9"/>
  <c r="AC29" i="9"/>
  <c r="Q29" i="9"/>
  <c r="R29" i="9" s="1"/>
  <c r="O29" i="9"/>
  <c r="P29" i="9" s="1"/>
  <c r="AC28" i="9"/>
  <c r="Q28" i="9"/>
  <c r="R28" i="9" s="1"/>
  <c r="O28" i="9"/>
  <c r="P28" i="9" s="1"/>
  <c r="J28" i="9" s="1"/>
  <c r="AC27" i="9"/>
  <c r="Q27" i="9"/>
  <c r="R27" i="9" s="1"/>
  <c r="O27" i="9"/>
  <c r="P27" i="9" s="1"/>
  <c r="AI26" i="9"/>
  <c r="AC26" i="9"/>
  <c r="Q26" i="9"/>
  <c r="S26" i="9" s="1"/>
  <c r="O26" i="9"/>
  <c r="P26" i="9" s="1"/>
  <c r="K26" i="9"/>
  <c r="J26" i="9"/>
  <c r="AC25" i="9"/>
  <c r="Q25" i="9"/>
  <c r="R25" i="9" s="1"/>
  <c r="O25" i="9"/>
  <c r="P25" i="9" s="1"/>
  <c r="AC24" i="9"/>
  <c r="Q24" i="9"/>
  <c r="R24" i="9" s="1"/>
  <c r="P24" i="9"/>
  <c r="O24" i="9"/>
  <c r="AC23" i="9"/>
  <c r="Q23" i="9"/>
  <c r="S23" i="9" s="1"/>
  <c r="O23" i="9"/>
  <c r="P23" i="9" s="1"/>
  <c r="AI23" i="9" s="1"/>
  <c r="K23" i="9" s="1"/>
  <c r="AC22" i="9"/>
  <c r="Q22" i="9"/>
  <c r="R22" i="9" s="1"/>
  <c r="P22" i="9"/>
  <c r="AI22" i="9" s="1"/>
  <c r="K22" i="9" s="1"/>
  <c r="O22" i="9"/>
  <c r="AI21" i="9"/>
  <c r="K21" i="9" s="1"/>
  <c r="AC21" i="9"/>
  <c r="Q21" i="9"/>
  <c r="S21" i="9" s="1"/>
  <c r="O21" i="9"/>
  <c r="P21" i="9" s="1"/>
  <c r="J21" i="9"/>
  <c r="AC20" i="9"/>
  <c r="Q20" i="9"/>
  <c r="R20" i="9" s="1"/>
  <c r="O20" i="9"/>
  <c r="P20" i="9" s="1"/>
  <c r="AI20" i="9" s="1"/>
  <c r="K20" i="9" s="1"/>
  <c r="AC19" i="9"/>
  <c r="X19" i="9"/>
  <c r="Q19" i="9"/>
  <c r="S19" i="9" s="1"/>
  <c r="O19" i="9"/>
  <c r="P19" i="9" s="1"/>
  <c r="AI19" i="9" s="1"/>
  <c r="K19" i="9" s="1"/>
  <c r="J19" i="9"/>
  <c r="AC18" i="9"/>
  <c r="Q18" i="9"/>
  <c r="R18" i="9" s="1"/>
  <c r="O18" i="9"/>
  <c r="P18" i="9" s="1"/>
  <c r="AC17" i="9"/>
  <c r="Q17" i="9"/>
  <c r="R17" i="9" s="1"/>
  <c r="O17" i="9"/>
  <c r="P17" i="9" s="1"/>
  <c r="AC16" i="9"/>
  <c r="Q16" i="9"/>
  <c r="R16" i="9" s="1"/>
  <c r="P16" i="9"/>
  <c r="O16" i="9"/>
  <c r="AC15" i="9"/>
  <c r="Q15" i="9"/>
  <c r="S15" i="9" s="1"/>
  <c r="O15" i="9"/>
  <c r="P15" i="9" s="1"/>
  <c r="AC14" i="9"/>
  <c r="X14" i="9"/>
  <c r="Q14" i="9"/>
  <c r="S14" i="9" s="1"/>
  <c r="O14" i="9"/>
  <c r="P14" i="9" s="1"/>
  <c r="AC13" i="9"/>
  <c r="Q13" i="9"/>
  <c r="R13" i="9" s="1"/>
  <c r="O13" i="9"/>
  <c r="P13" i="9" s="1"/>
  <c r="X12" i="9"/>
  <c r="X21" i="9" s="1"/>
  <c r="I36" i="8"/>
  <c r="I35" i="8"/>
  <c r="C35" i="8"/>
  <c r="C34" i="8"/>
  <c r="B34" i="8"/>
  <c r="I33" i="8"/>
  <c r="C33" i="8"/>
  <c r="B33" i="8"/>
  <c r="I32" i="8"/>
  <c r="C32" i="8"/>
  <c r="B32" i="8"/>
  <c r="AC30" i="8"/>
  <c r="Q30" i="8"/>
  <c r="O30" i="8"/>
  <c r="P30" i="8" s="1"/>
  <c r="AC29" i="8"/>
  <c r="Q29" i="8"/>
  <c r="S29" i="8" s="1"/>
  <c r="O29" i="8"/>
  <c r="P29" i="8" s="1"/>
  <c r="AI29" i="8" s="1"/>
  <c r="K29" i="8" s="1"/>
  <c r="J29" i="8"/>
  <c r="AC28" i="8"/>
  <c r="Q28" i="8"/>
  <c r="R28" i="8" s="1"/>
  <c r="P28" i="8"/>
  <c r="AI28" i="8" s="1"/>
  <c r="K28" i="8" s="1"/>
  <c r="O28" i="8"/>
  <c r="J28" i="8"/>
  <c r="AC27" i="8"/>
  <c r="Q27" i="8"/>
  <c r="R27" i="8" s="1"/>
  <c r="O27" i="8"/>
  <c r="P27" i="8" s="1"/>
  <c r="AC26" i="8"/>
  <c r="X26" i="8"/>
  <c r="Q26" i="8"/>
  <c r="O26" i="8"/>
  <c r="P26" i="8" s="1"/>
  <c r="AC25" i="8"/>
  <c r="Q25" i="8"/>
  <c r="S25" i="8" s="1"/>
  <c r="O25" i="8"/>
  <c r="P25" i="8" s="1"/>
  <c r="AI25" i="8" s="1"/>
  <c r="K25" i="8" s="1"/>
  <c r="J25" i="8"/>
  <c r="AC24" i="8"/>
  <c r="Q24" i="8"/>
  <c r="R24" i="8" s="1"/>
  <c r="P24" i="8"/>
  <c r="AI24" i="8" s="1"/>
  <c r="K24" i="8" s="1"/>
  <c r="O24" i="8"/>
  <c r="J24" i="8"/>
  <c r="AC23" i="8"/>
  <c r="Q23" i="8"/>
  <c r="R23" i="8" s="1"/>
  <c r="O23" i="8"/>
  <c r="P23" i="8" s="1"/>
  <c r="AC22" i="8"/>
  <c r="Q22" i="8"/>
  <c r="O22" i="8"/>
  <c r="P22" i="8" s="1"/>
  <c r="AC21" i="8"/>
  <c r="Q21" i="8"/>
  <c r="S21" i="8" s="1"/>
  <c r="O21" i="8"/>
  <c r="P21" i="8" s="1"/>
  <c r="AI21" i="8" s="1"/>
  <c r="K21" i="8" s="1"/>
  <c r="AC20" i="8"/>
  <c r="Q20" i="8"/>
  <c r="R20" i="8" s="1"/>
  <c r="P20" i="8"/>
  <c r="AI20" i="8" s="1"/>
  <c r="K20" i="8" s="1"/>
  <c r="O20" i="8"/>
  <c r="J20" i="8"/>
  <c r="AC19" i="8"/>
  <c r="Q19" i="8"/>
  <c r="R19" i="8" s="1"/>
  <c r="O19" i="8"/>
  <c r="P19" i="8" s="1"/>
  <c r="AC18" i="8"/>
  <c r="Q18" i="8"/>
  <c r="O18" i="8"/>
  <c r="P18" i="8" s="1"/>
  <c r="AC17" i="8"/>
  <c r="Q17" i="8"/>
  <c r="R17" i="8" s="1"/>
  <c r="O17" i="8"/>
  <c r="P17" i="8" s="1"/>
  <c r="AC16" i="8"/>
  <c r="Q16" i="8"/>
  <c r="R16" i="8" s="1"/>
  <c r="O16" i="8"/>
  <c r="P16" i="8" s="1"/>
  <c r="AC15" i="8"/>
  <c r="Q15" i="8"/>
  <c r="R15" i="8" s="1"/>
  <c r="O15" i="8"/>
  <c r="P15" i="8" s="1"/>
  <c r="AC14" i="8"/>
  <c r="Q14" i="8"/>
  <c r="O14" i="8"/>
  <c r="P14" i="8" s="1"/>
  <c r="AC13" i="8"/>
  <c r="Q13" i="8"/>
  <c r="S13" i="8" s="1"/>
  <c r="O13" i="8"/>
  <c r="P13" i="8" s="1"/>
  <c r="AD12" i="8"/>
  <c r="Z12" i="8"/>
  <c r="Z26" i="8" s="1"/>
  <c r="X12" i="8"/>
  <c r="Y12" i="8" s="1"/>
  <c r="B70" i="7"/>
  <c r="B69" i="7"/>
  <c r="B68" i="7"/>
  <c r="B67" i="7"/>
  <c r="C66" i="7"/>
  <c r="B66" i="7"/>
  <c r="C65" i="7"/>
  <c r="B65" i="7"/>
  <c r="C64" i="7"/>
  <c r="B64" i="7"/>
  <c r="C63" i="7"/>
  <c r="B63" i="7"/>
  <c r="E62" i="7"/>
  <c r="F59" i="7"/>
  <c r="F62" i="7" s="1"/>
  <c r="E59" i="7"/>
  <c r="D59" i="7"/>
  <c r="D62" i="7" s="1"/>
  <c r="F57" i="7"/>
  <c r="F58" i="7" s="1"/>
  <c r="F55" i="7"/>
  <c r="F56" i="7" s="1"/>
  <c r="E55" i="7"/>
  <c r="E56" i="7" s="1"/>
  <c r="D55" i="7"/>
  <c r="D56" i="7" s="1"/>
  <c r="AF51" i="12" s="1"/>
  <c r="AM51" i="12" s="1"/>
  <c r="CA48" i="7"/>
  <c r="BZ48" i="7"/>
  <c r="BY48" i="7"/>
  <c r="BX48" i="7"/>
  <c r="BW48" i="7"/>
  <c r="BV48" i="7"/>
  <c r="BU48" i="7"/>
  <c r="BT48" i="7"/>
  <c r="CB35" i="7" s="1"/>
  <c r="BS48" i="7"/>
  <c r="BR48" i="7"/>
  <c r="BQ48" i="7"/>
  <c r="BP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BL35" i="7" s="1"/>
  <c r="BL36" i="7" s="1"/>
  <c r="AU48" i="7"/>
  <c r="AT48" i="7"/>
  <c r="AS48" i="7"/>
  <c r="AR48" i="7"/>
  <c r="AQ48" i="7"/>
  <c r="AP48" i="7"/>
  <c r="AO48" i="7"/>
  <c r="AN48" i="7"/>
  <c r="AV35" i="7" s="1"/>
  <c r="AM48" i="7"/>
  <c r="AL48" i="7"/>
  <c r="AK48" i="7"/>
  <c r="AJ48" i="7"/>
  <c r="AE48" i="7"/>
  <c r="AD48" i="7"/>
  <c r="AC48" i="7"/>
  <c r="AB48" i="7"/>
  <c r="AA48" i="7"/>
  <c r="Z48" i="7"/>
  <c r="Y48" i="7"/>
  <c r="X48" i="7"/>
  <c r="W48" i="7"/>
  <c r="V48" i="7"/>
  <c r="U48" i="7"/>
  <c r="T48" i="7"/>
  <c r="AF35" i="7" s="1"/>
  <c r="O48" i="7"/>
  <c r="N48" i="7"/>
  <c r="M48" i="7"/>
  <c r="L48" i="7"/>
  <c r="K48" i="7"/>
  <c r="J48" i="7"/>
  <c r="I48" i="7"/>
  <c r="H48" i="7"/>
  <c r="P35" i="7" s="1"/>
  <c r="G48" i="7"/>
  <c r="F48" i="7"/>
  <c r="E48" i="7"/>
  <c r="D48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CB34" i="7" s="1"/>
  <c r="BK47" i="7"/>
  <c r="BJ47" i="7"/>
  <c r="BI47" i="7"/>
  <c r="BH47" i="7"/>
  <c r="BG47" i="7"/>
  <c r="BF47" i="7"/>
  <c r="BE47" i="7"/>
  <c r="BD47" i="7"/>
  <c r="BL34" i="7" s="1"/>
  <c r="BC47" i="7"/>
  <c r="BB47" i="7"/>
  <c r="BA47" i="7"/>
  <c r="AZ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V34" i="7" s="1"/>
  <c r="AE47" i="7"/>
  <c r="AD47" i="7"/>
  <c r="AC47" i="7"/>
  <c r="AB47" i="7"/>
  <c r="AA47" i="7"/>
  <c r="Z47" i="7"/>
  <c r="Y47" i="7"/>
  <c r="X47" i="7"/>
  <c r="AF34" i="7" s="1"/>
  <c r="W47" i="7"/>
  <c r="V47" i="7"/>
  <c r="U47" i="7"/>
  <c r="T47" i="7"/>
  <c r="O47" i="7"/>
  <c r="N47" i="7"/>
  <c r="M47" i="7"/>
  <c r="L47" i="7"/>
  <c r="K47" i="7"/>
  <c r="J47" i="7"/>
  <c r="I47" i="7"/>
  <c r="H47" i="7"/>
  <c r="G47" i="7"/>
  <c r="F47" i="7"/>
  <c r="E47" i="7"/>
  <c r="D47" i="7"/>
  <c r="P34" i="7" s="1"/>
  <c r="CA46" i="7"/>
  <c r="BZ46" i="7"/>
  <c r="BY46" i="7"/>
  <c r="BX46" i="7"/>
  <c r="BW46" i="7"/>
  <c r="BV46" i="7"/>
  <c r="BU46" i="7"/>
  <c r="BT46" i="7"/>
  <c r="CB30" i="7" s="1"/>
  <c r="BS46" i="7"/>
  <c r="BR46" i="7"/>
  <c r="BQ46" i="7"/>
  <c r="BP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BL30" i="7" s="1"/>
  <c r="AU46" i="7"/>
  <c r="AT46" i="7"/>
  <c r="AS46" i="7"/>
  <c r="AR46" i="7"/>
  <c r="AQ46" i="7"/>
  <c r="AP46" i="7"/>
  <c r="AO46" i="7"/>
  <c r="AN46" i="7"/>
  <c r="AV30" i="7" s="1"/>
  <c r="AM46" i="7"/>
  <c r="AL46" i="7"/>
  <c r="AK46" i="7"/>
  <c r="AJ46" i="7"/>
  <c r="AE46" i="7"/>
  <c r="AD46" i="7"/>
  <c r="AC46" i="7"/>
  <c r="AB46" i="7"/>
  <c r="AA46" i="7"/>
  <c r="Z46" i="7"/>
  <c r="Y46" i="7"/>
  <c r="X46" i="7"/>
  <c r="W46" i="7"/>
  <c r="V46" i="7"/>
  <c r="U46" i="7"/>
  <c r="T46" i="7"/>
  <c r="AF30" i="7" s="1"/>
  <c r="AF31" i="7" s="1"/>
  <c r="O46" i="7"/>
  <c r="N46" i="7"/>
  <c r="M46" i="7"/>
  <c r="L46" i="7"/>
  <c r="K46" i="7"/>
  <c r="J46" i="7"/>
  <c r="I46" i="7"/>
  <c r="H46" i="7"/>
  <c r="P30" i="7" s="1"/>
  <c r="G46" i="7"/>
  <c r="F46" i="7"/>
  <c r="E46" i="7"/>
  <c r="D46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CB29" i="7" s="1"/>
  <c r="BK45" i="7"/>
  <c r="BJ45" i="7"/>
  <c r="BI45" i="7"/>
  <c r="BH45" i="7"/>
  <c r="BG45" i="7"/>
  <c r="BF45" i="7"/>
  <c r="BE45" i="7"/>
  <c r="BD45" i="7"/>
  <c r="BL29" i="7" s="1"/>
  <c r="BC45" i="7"/>
  <c r="BB45" i="7"/>
  <c r="BA45" i="7"/>
  <c r="AZ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V29" i="7" s="1"/>
  <c r="AE45" i="7"/>
  <c r="AD45" i="7"/>
  <c r="AC45" i="7"/>
  <c r="AB45" i="7"/>
  <c r="AA45" i="7"/>
  <c r="Z45" i="7"/>
  <c r="Y45" i="7"/>
  <c r="X45" i="7"/>
  <c r="AF29" i="7" s="1"/>
  <c r="W45" i="7"/>
  <c r="V45" i="7"/>
  <c r="U45" i="7"/>
  <c r="T45" i="7"/>
  <c r="O45" i="7"/>
  <c r="N45" i="7"/>
  <c r="M45" i="7"/>
  <c r="L45" i="7"/>
  <c r="K45" i="7"/>
  <c r="J45" i="7"/>
  <c r="I45" i="7"/>
  <c r="H45" i="7"/>
  <c r="G45" i="7"/>
  <c r="F45" i="7"/>
  <c r="E45" i="7"/>
  <c r="D45" i="7"/>
  <c r="P29" i="7" s="1"/>
  <c r="CA44" i="7"/>
  <c r="BZ44" i="7"/>
  <c r="BY44" i="7"/>
  <c r="BX44" i="7"/>
  <c r="BW44" i="7"/>
  <c r="BV44" i="7"/>
  <c r="BU44" i="7"/>
  <c r="BT44" i="7"/>
  <c r="CB25" i="7" s="1"/>
  <c r="BS44" i="7"/>
  <c r="BR44" i="7"/>
  <c r="BQ44" i="7"/>
  <c r="BP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U44" i="7"/>
  <c r="AT44" i="7"/>
  <c r="AS44" i="7"/>
  <c r="AR44" i="7"/>
  <c r="AQ44" i="7"/>
  <c r="AP44" i="7"/>
  <c r="AO44" i="7"/>
  <c r="AN44" i="7"/>
  <c r="AV25" i="7" s="1"/>
  <c r="AM44" i="7"/>
  <c r="AL44" i="7"/>
  <c r="AK44" i="7"/>
  <c r="AJ44" i="7"/>
  <c r="AE44" i="7"/>
  <c r="AD44" i="7"/>
  <c r="AC44" i="7"/>
  <c r="AB44" i="7"/>
  <c r="AA44" i="7"/>
  <c r="Z44" i="7"/>
  <c r="Y44" i="7"/>
  <c r="X44" i="7"/>
  <c r="W44" i="7"/>
  <c r="V44" i="7"/>
  <c r="U44" i="7"/>
  <c r="T44" i="7"/>
  <c r="AF25" i="7" s="1"/>
  <c r="O44" i="7"/>
  <c r="N44" i="7"/>
  <c r="M44" i="7"/>
  <c r="L44" i="7"/>
  <c r="K44" i="7"/>
  <c r="J44" i="7"/>
  <c r="I44" i="7"/>
  <c r="H44" i="7"/>
  <c r="P25" i="7" s="1"/>
  <c r="G44" i="7"/>
  <c r="F44" i="7"/>
  <c r="E44" i="7"/>
  <c r="D44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CB24" i="7" s="1"/>
  <c r="BK43" i="7"/>
  <c r="BJ43" i="7"/>
  <c r="BI43" i="7"/>
  <c r="BH43" i="7"/>
  <c r="BG43" i="7"/>
  <c r="BF43" i="7"/>
  <c r="BE43" i="7"/>
  <c r="BD43" i="7"/>
  <c r="BL24" i="7" s="1"/>
  <c r="BC43" i="7"/>
  <c r="BB43" i="7"/>
  <c r="BA43" i="7"/>
  <c r="AZ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E43" i="7"/>
  <c r="AD43" i="7"/>
  <c r="AC43" i="7"/>
  <c r="AB43" i="7"/>
  <c r="AA43" i="7"/>
  <c r="Z43" i="7"/>
  <c r="Y43" i="7"/>
  <c r="X43" i="7"/>
  <c r="W43" i="7"/>
  <c r="V43" i="7"/>
  <c r="U43" i="7"/>
  <c r="T43" i="7"/>
  <c r="O43" i="7"/>
  <c r="N43" i="7"/>
  <c r="M43" i="7"/>
  <c r="L43" i="7"/>
  <c r="K43" i="7"/>
  <c r="J43" i="7"/>
  <c r="I43" i="7"/>
  <c r="H43" i="7"/>
  <c r="G43" i="7"/>
  <c r="F43" i="7"/>
  <c r="E43" i="7"/>
  <c r="D43" i="7"/>
  <c r="CA42" i="7"/>
  <c r="BZ42" i="7"/>
  <c r="BY42" i="7"/>
  <c r="BX42" i="7"/>
  <c r="BW42" i="7"/>
  <c r="BV42" i="7"/>
  <c r="BU42" i="7"/>
  <c r="BT42" i="7"/>
  <c r="CB20" i="7" s="1"/>
  <c r="BS42" i="7"/>
  <c r="BR42" i="7"/>
  <c r="BQ42" i="7"/>
  <c r="BP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BL20" i="7" s="1"/>
  <c r="AU42" i="7"/>
  <c r="AV20" i="7" s="1"/>
  <c r="AT42" i="7"/>
  <c r="AS42" i="7"/>
  <c r="AR42" i="7"/>
  <c r="AQ42" i="7"/>
  <c r="AP42" i="7"/>
  <c r="AO42" i="7"/>
  <c r="AN42" i="7"/>
  <c r="AM42" i="7"/>
  <c r="AL42" i="7"/>
  <c r="AK42" i="7"/>
  <c r="AJ42" i="7"/>
  <c r="AE42" i="7"/>
  <c r="AD42" i="7"/>
  <c r="AC42" i="7"/>
  <c r="AB42" i="7"/>
  <c r="AA42" i="7"/>
  <c r="Z42" i="7"/>
  <c r="Y42" i="7"/>
  <c r="X42" i="7"/>
  <c r="W42" i="7"/>
  <c r="V42" i="7"/>
  <c r="U42" i="7"/>
  <c r="T42" i="7"/>
  <c r="AF20" i="7" s="1"/>
  <c r="O42" i="7"/>
  <c r="N42" i="7"/>
  <c r="M42" i="7"/>
  <c r="L42" i="7"/>
  <c r="K42" i="7"/>
  <c r="J42" i="7"/>
  <c r="I42" i="7"/>
  <c r="H42" i="7"/>
  <c r="G42" i="7"/>
  <c r="F42" i="7"/>
  <c r="E42" i="7"/>
  <c r="D42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CB19" i="7" s="1"/>
  <c r="BK41" i="7"/>
  <c r="BJ41" i="7"/>
  <c r="BI41" i="7"/>
  <c r="BH41" i="7"/>
  <c r="BG41" i="7"/>
  <c r="BF41" i="7"/>
  <c r="BE41" i="7"/>
  <c r="BD41" i="7"/>
  <c r="BL19" i="7" s="1"/>
  <c r="BC41" i="7"/>
  <c r="BB41" i="7"/>
  <c r="BA41" i="7"/>
  <c r="AZ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V19" i="7" s="1"/>
  <c r="AE41" i="7"/>
  <c r="AD41" i="7"/>
  <c r="AC41" i="7"/>
  <c r="AB41" i="7"/>
  <c r="AA41" i="7"/>
  <c r="Z41" i="7"/>
  <c r="Y41" i="7"/>
  <c r="X41" i="7"/>
  <c r="W41" i="7"/>
  <c r="V41" i="7"/>
  <c r="U41" i="7"/>
  <c r="T41" i="7"/>
  <c r="O41" i="7"/>
  <c r="N41" i="7"/>
  <c r="M41" i="7"/>
  <c r="L41" i="7"/>
  <c r="K41" i="7"/>
  <c r="J41" i="7"/>
  <c r="I41" i="7"/>
  <c r="H41" i="7"/>
  <c r="G41" i="7"/>
  <c r="F41" i="7"/>
  <c r="E41" i="7"/>
  <c r="D41" i="7"/>
  <c r="CA40" i="7"/>
  <c r="BZ40" i="7"/>
  <c r="BY40" i="7"/>
  <c r="BX40" i="7"/>
  <c r="BW40" i="7"/>
  <c r="BV40" i="7"/>
  <c r="BU40" i="7"/>
  <c r="BT40" i="7"/>
  <c r="CB15" i="7" s="1"/>
  <c r="CB16" i="7" s="1"/>
  <c r="BS40" i="7"/>
  <c r="BR40" i="7"/>
  <c r="BQ40" i="7"/>
  <c r="BP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BL15" i="7" s="1"/>
  <c r="AU40" i="7"/>
  <c r="AT40" i="7"/>
  <c r="AS40" i="7"/>
  <c r="AR40" i="7"/>
  <c r="AQ40" i="7"/>
  <c r="AP40" i="7"/>
  <c r="AO40" i="7"/>
  <c r="AN40" i="7"/>
  <c r="AM40" i="7"/>
  <c r="AL40" i="7"/>
  <c r="AK40" i="7"/>
  <c r="AJ40" i="7"/>
  <c r="AE40" i="7"/>
  <c r="AD40" i="7"/>
  <c r="AC40" i="7"/>
  <c r="AB40" i="7"/>
  <c r="AA40" i="7"/>
  <c r="Z40" i="7"/>
  <c r="Y40" i="7"/>
  <c r="X40" i="7"/>
  <c r="W40" i="7"/>
  <c r="V40" i="7"/>
  <c r="U40" i="7"/>
  <c r="T40" i="7"/>
  <c r="AF15" i="7" s="1"/>
  <c r="O40" i="7"/>
  <c r="N40" i="7"/>
  <c r="M40" i="7"/>
  <c r="L40" i="7"/>
  <c r="K40" i="7"/>
  <c r="J40" i="7"/>
  <c r="I40" i="7"/>
  <c r="H40" i="7"/>
  <c r="G40" i="7"/>
  <c r="F40" i="7"/>
  <c r="E40" i="7"/>
  <c r="D40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CB14" i="7" s="1"/>
  <c r="BK39" i="7"/>
  <c r="BJ39" i="7"/>
  <c r="BI39" i="7"/>
  <c r="BH39" i="7"/>
  <c r="BG39" i="7"/>
  <c r="BF39" i="7"/>
  <c r="BE39" i="7"/>
  <c r="BD39" i="7"/>
  <c r="BL14" i="7" s="1"/>
  <c r="BC39" i="7"/>
  <c r="BB39" i="7"/>
  <c r="BA39" i="7"/>
  <c r="AZ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E39" i="7"/>
  <c r="AD39" i="7"/>
  <c r="AC39" i="7"/>
  <c r="AB39" i="7"/>
  <c r="AA39" i="7"/>
  <c r="Z39" i="7"/>
  <c r="Y39" i="7"/>
  <c r="X39" i="7"/>
  <c r="AF14" i="7" s="1"/>
  <c r="W39" i="7"/>
  <c r="V39" i="7"/>
  <c r="U39" i="7"/>
  <c r="T39" i="7"/>
  <c r="O39" i="7"/>
  <c r="N39" i="7"/>
  <c r="M39" i="7"/>
  <c r="L39" i="7"/>
  <c r="K39" i="7"/>
  <c r="J39" i="7"/>
  <c r="I39" i="7"/>
  <c r="H39" i="7"/>
  <c r="G39" i="7"/>
  <c r="F39" i="7"/>
  <c r="E39" i="7"/>
  <c r="D39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D36" i="7"/>
  <c r="AC36" i="7"/>
  <c r="AB36" i="7"/>
  <c r="AA36" i="7"/>
  <c r="Z36" i="7"/>
  <c r="Y36" i="7"/>
  <c r="X36" i="7"/>
  <c r="W36" i="7"/>
  <c r="V36" i="7"/>
  <c r="U36" i="7"/>
  <c r="T36" i="7"/>
  <c r="O36" i="7"/>
  <c r="N36" i="7"/>
  <c r="M36" i="7"/>
  <c r="L36" i="7"/>
  <c r="K36" i="7"/>
  <c r="J36" i="7"/>
  <c r="I36" i="7"/>
  <c r="H36" i="7"/>
  <c r="G36" i="7"/>
  <c r="F36" i="7"/>
  <c r="E36" i="7"/>
  <c r="D36" i="7"/>
  <c r="CC35" i="7"/>
  <c r="CC36" i="7" s="1"/>
  <c r="BM35" i="7"/>
  <c r="AW35" i="7"/>
  <c r="AG35" i="7"/>
  <c r="Q35" i="7"/>
  <c r="Q36" i="7" s="1"/>
  <c r="CC34" i="7"/>
  <c r="BM34" i="7"/>
  <c r="BM36" i="7" s="1"/>
  <c r="AW34" i="7"/>
  <c r="AG34" i="7"/>
  <c r="Q34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E31" i="7"/>
  <c r="AD31" i="7"/>
  <c r="AC31" i="7"/>
  <c r="AB31" i="7"/>
  <c r="AA31" i="7"/>
  <c r="Z31" i="7"/>
  <c r="Y31" i="7"/>
  <c r="X31" i="7"/>
  <c r="W31" i="7"/>
  <c r="V31" i="7"/>
  <c r="U31" i="7"/>
  <c r="T31" i="7"/>
  <c r="O31" i="7"/>
  <c r="N31" i="7"/>
  <c r="M31" i="7"/>
  <c r="L31" i="7"/>
  <c r="K31" i="7"/>
  <c r="J31" i="7"/>
  <c r="I31" i="7"/>
  <c r="H31" i="7"/>
  <c r="G31" i="7"/>
  <c r="F31" i="7"/>
  <c r="E31" i="7"/>
  <c r="E57" i="7" s="1"/>
  <c r="E58" i="7" s="1"/>
  <c r="D31" i="7"/>
  <c r="D57" i="7" s="1"/>
  <c r="D58" i="7" s="1"/>
  <c r="CC30" i="7"/>
  <c r="BM30" i="7"/>
  <c r="BM31" i="7" s="1"/>
  <c r="AW30" i="7"/>
  <c r="AG30" i="7"/>
  <c r="AG31" i="7" s="1"/>
  <c r="Q30" i="7"/>
  <c r="CC29" i="7"/>
  <c r="CC31" i="7" s="1"/>
  <c r="BM29" i="7"/>
  <c r="AW29" i="7"/>
  <c r="AG29" i="7"/>
  <c r="Q29" i="7"/>
  <c r="Q31" i="7" s="1"/>
  <c r="CC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D26" i="7"/>
  <c r="AC26" i="7"/>
  <c r="AB26" i="7"/>
  <c r="AA26" i="7"/>
  <c r="Z26" i="7"/>
  <c r="Y26" i="7"/>
  <c r="X26" i="7"/>
  <c r="W26" i="7"/>
  <c r="V26" i="7"/>
  <c r="U26" i="7"/>
  <c r="T26" i="7"/>
  <c r="O26" i="7"/>
  <c r="N26" i="7"/>
  <c r="M26" i="7"/>
  <c r="L26" i="7"/>
  <c r="K26" i="7"/>
  <c r="J26" i="7"/>
  <c r="I26" i="7"/>
  <c r="H26" i="7"/>
  <c r="G26" i="7"/>
  <c r="F26" i="7"/>
  <c r="E26" i="7"/>
  <c r="D26" i="7"/>
  <c r="CC25" i="7"/>
  <c r="BM25" i="7"/>
  <c r="BM26" i="7" s="1"/>
  <c r="BL25" i="7"/>
  <c r="AW25" i="7"/>
  <c r="AG25" i="7"/>
  <c r="Q25" i="7"/>
  <c r="CC24" i="7"/>
  <c r="BM24" i="7"/>
  <c r="AW24" i="7"/>
  <c r="AG24" i="7"/>
  <c r="Q24" i="7"/>
  <c r="Q26" i="7" s="1"/>
  <c r="CC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E21" i="7"/>
  <c r="AD21" i="7"/>
  <c r="AC21" i="7"/>
  <c r="AB21" i="7"/>
  <c r="AA21" i="7"/>
  <c r="Z21" i="7"/>
  <c r="Y21" i="7"/>
  <c r="X21" i="7"/>
  <c r="W21" i="7"/>
  <c r="V21" i="7"/>
  <c r="U21" i="7"/>
  <c r="T21" i="7"/>
  <c r="O21" i="7"/>
  <c r="N21" i="7"/>
  <c r="M21" i="7"/>
  <c r="L21" i="7"/>
  <c r="K21" i="7"/>
  <c r="J21" i="7"/>
  <c r="I21" i="7"/>
  <c r="H21" i="7"/>
  <c r="G21" i="7"/>
  <c r="F21" i="7"/>
  <c r="E21" i="7"/>
  <c r="D21" i="7"/>
  <c r="CC20" i="7"/>
  <c r="BM20" i="7"/>
  <c r="BM21" i="7" s="1"/>
  <c r="AW20" i="7"/>
  <c r="AG20" i="7"/>
  <c r="Q20" i="7"/>
  <c r="CC19" i="7"/>
  <c r="BM19" i="7"/>
  <c r="AW19" i="7"/>
  <c r="AG19" i="7"/>
  <c r="Q19" i="7"/>
  <c r="Q21" i="7" s="1"/>
  <c r="CA17" i="7"/>
  <c r="BP17" i="7"/>
  <c r="BK17" i="7"/>
  <c r="AZ17" i="7"/>
  <c r="AU17" i="7"/>
  <c r="AJ17" i="7"/>
  <c r="AE17" i="7"/>
  <c r="T17" i="7"/>
  <c r="O17" i="7"/>
  <c r="D17" i="7"/>
  <c r="CC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E16" i="7"/>
  <c r="AD16" i="7"/>
  <c r="AC16" i="7"/>
  <c r="AB16" i="7"/>
  <c r="AA16" i="7"/>
  <c r="Z16" i="7"/>
  <c r="Y16" i="7"/>
  <c r="X16" i="7"/>
  <c r="W16" i="7"/>
  <c r="V16" i="7"/>
  <c r="U16" i="7"/>
  <c r="T16" i="7"/>
  <c r="O16" i="7"/>
  <c r="N16" i="7"/>
  <c r="M16" i="7"/>
  <c r="L16" i="7"/>
  <c r="K16" i="7"/>
  <c r="J16" i="7"/>
  <c r="I16" i="7"/>
  <c r="H16" i="7"/>
  <c r="G16" i="7"/>
  <c r="F16" i="7"/>
  <c r="E16" i="7"/>
  <c r="D16" i="7"/>
  <c r="CC15" i="7"/>
  <c r="BM15" i="7"/>
  <c r="AW15" i="7"/>
  <c r="AG15" i="7"/>
  <c r="Q15" i="7"/>
  <c r="CC14" i="7"/>
  <c r="BM14" i="7"/>
  <c r="AW14" i="7"/>
  <c r="AG14" i="7"/>
  <c r="Q14" i="7"/>
  <c r="Q16" i="7" s="1"/>
  <c r="AH12" i="7"/>
  <c r="AX12" i="7" s="1"/>
  <c r="BN12" i="7" s="1"/>
  <c r="R12" i="7"/>
  <c r="B12" i="7"/>
  <c r="B70" i="6"/>
  <c r="B69" i="6"/>
  <c r="B68" i="6"/>
  <c r="B67" i="6"/>
  <c r="C66" i="6"/>
  <c r="B66" i="6"/>
  <c r="C65" i="6"/>
  <c r="B65" i="6"/>
  <c r="C64" i="6"/>
  <c r="B64" i="6"/>
  <c r="C63" i="6"/>
  <c r="B63" i="6"/>
  <c r="F62" i="6"/>
  <c r="D62" i="6"/>
  <c r="F59" i="6"/>
  <c r="E59" i="6"/>
  <c r="E62" i="6" s="1"/>
  <c r="D59" i="6"/>
  <c r="F57" i="6"/>
  <c r="F58" i="6" s="1"/>
  <c r="F56" i="6"/>
  <c r="E56" i="6"/>
  <c r="F55" i="6"/>
  <c r="E55" i="6"/>
  <c r="D55" i="6"/>
  <c r="D56" i="6" s="1"/>
  <c r="G51" i="12" s="1"/>
  <c r="N51" i="12" s="1"/>
  <c r="CA48" i="6"/>
  <c r="BZ48" i="6"/>
  <c r="BY48" i="6"/>
  <c r="BX48" i="6"/>
  <c r="BW48" i="6"/>
  <c r="BV48" i="6"/>
  <c r="BU48" i="6"/>
  <c r="BT48" i="6"/>
  <c r="BS48" i="6"/>
  <c r="BR48" i="6"/>
  <c r="BQ48" i="6"/>
  <c r="BP48" i="6"/>
  <c r="CB35" i="6" s="1"/>
  <c r="BK48" i="6"/>
  <c r="BJ48" i="6"/>
  <c r="BI48" i="6"/>
  <c r="BH48" i="6"/>
  <c r="BG48" i="6"/>
  <c r="BF48" i="6"/>
  <c r="BE48" i="6"/>
  <c r="BD48" i="6"/>
  <c r="BC48" i="6"/>
  <c r="BB48" i="6"/>
  <c r="BA48" i="6"/>
  <c r="AZ48" i="6"/>
  <c r="BL35" i="6" s="1"/>
  <c r="BL36" i="6" s="1"/>
  <c r="AU48" i="6"/>
  <c r="AT48" i="6"/>
  <c r="AS48" i="6"/>
  <c r="AR48" i="6"/>
  <c r="AQ48" i="6"/>
  <c r="AP48" i="6"/>
  <c r="AO48" i="6"/>
  <c r="AN48" i="6"/>
  <c r="AM48" i="6"/>
  <c r="AL48" i="6"/>
  <c r="AK48" i="6"/>
  <c r="AJ48" i="6"/>
  <c r="AE48" i="6"/>
  <c r="AD48" i="6"/>
  <c r="AC48" i="6"/>
  <c r="AB48" i="6"/>
  <c r="AA48" i="6"/>
  <c r="Z48" i="6"/>
  <c r="Y48" i="6"/>
  <c r="X48" i="6"/>
  <c r="W48" i="6"/>
  <c r="V48" i="6"/>
  <c r="U48" i="6"/>
  <c r="T48" i="6"/>
  <c r="O48" i="6"/>
  <c r="N48" i="6"/>
  <c r="M48" i="6"/>
  <c r="L48" i="6"/>
  <c r="K48" i="6"/>
  <c r="J48" i="6"/>
  <c r="I48" i="6"/>
  <c r="H48" i="6"/>
  <c r="G48" i="6"/>
  <c r="F48" i="6"/>
  <c r="E48" i="6"/>
  <c r="D48" i="6"/>
  <c r="P35" i="6" s="1"/>
  <c r="CA47" i="6"/>
  <c r="BZ47" i="6"/>
  <c r="BY47" i="6"/>
  <c r="BX47" i="6"/>
  <c r="BW47" i="6"/>
  <c r="BV47" i="6"/>
  <c r="BU47" i="6"/>
  <c r="BT47" i="6"/>
  <c r="BS47" i="6"/>
  <c r="BR47" i="6"/>
  <c r="BQ47" i="6"/>
  <c r="BP47" i="6"/>
  <c r="CB34" i="6" s="1"/>
  <c r="BK47" i="6"/>
  <c r="BJ47" i="6"/>
  <c r="BI47" i="6"/>
  <c r="BH47" i="6"/>
  <c r="BG47" i="6"/>
  <c r="BF47" i="6"/>
  <c r="BE47" i="6"/>
  <c r="BD47" i="6"/>
  <c r="BC47" i="6"/>
  <c r="BB47" i="6"/>
  <c r="BA47" i="6"/>
  <c r="AZ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V34" i="6" s="1"/>
  <c r="AE47" i="6"/>
  <c r="AD47" i="6"/>
  <c r="AC47" i="6"/>
  <c r="AB47" i="6"/>
  <c r="AA47" i="6"/>
  <c r="Z47" i="6"/>
  <c r="Y47" i="6"/>
  <c r="X47" i="6"/>
  <c r="W47" i="6"/>
  <c r="V47" i="6"/>
  <c r="U47" i="6"/>
  <c r="T47" i="6"/>
  <c r="O47" i="6"/>
  <c r="N47" i="6"/>
  <c r="M47" i="6"/>
  <c r="L47" i="6"/>
  <c r="K47" i="6"/>
  <c r="J47" i="6"/>
  <c r="I47" i="6"/>
  <c r="H47" i="6"/>
  <c r="G47" i="6"/>
  <c r="F47" i="6"/>
  <c r="E47" i="6"/>
  <c r="D47" i="6"/>
  <c r="P34" i="6" s="1"/>
  <c r="CA46" i="6"/>
  <c r="BZ46" i="6"/>
  <c r="BY46" i="6"/>
  <c r="BX46" i="6"/>
  <c r="BW46" i="6"/>
  <c r="BV46" i="6"/>
  <c r="BU46" i="6"/>
  <c r="BT46" i="6"/>
  <c r="BS46" i="6"/>
  <c r="BR46" i="6"/>
  <c r="BQ46" i="6"/>
  <c r="BP46" i="6"/>
  <c r="CB30" i="6" s="1"/>
  <c r="BK46" i="6"/>
  <c r="BJ46" i="6"/>
  <c r="BI46" i="6"/>
  <c r="BH46" i="6"/>
  <c r="BG46" i="6"/>
  <c r="BF46" i="6"/>
  <c r="BE46" i="6"/>
  <c r="BD46" i="6"/>
  <c r="BC46" i="6"/>
  <c r="BB46" i="6"/>
  <c r="BA46" i="6"/>
  <c r="AZ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V30" i="6" s="1"/>
  <c r="AE46" i="6"/>
  <c r="AD46" i="6"/>
  <c r="AC46" i="6"/>
  <c r="AB46" i="6"/>
  <c r="AA46" i="6"/>
  <c r="Z46" i="6"/>
  <c r="Y46" i="6"/>
  <c r="X46" i="6"/>
  <c r="W46" i="6"/>
  <c r="V46" i="6"/>
  <c r="U46" i="6"/>
  <c r="T46" i="6"/>
  <c r="O46" i="6"/>
  <c r="N46" i="6"/>
  <c r="M46" i="6"/>
  <c r="L46" i="6"/>
  <c r="K46" i="6"/>
  <c r="J46" i="6"/>
  <c r="I46" i="6"/>
  <c r="H46" i="6"/>
  <c r="G46" i="6"/>
  <c r="F46" i="6"/>
  <c r="E46" i="6"/>
  <c r="D46" i="6"/>
  <c r="P30" i="6" s="1"/>
  <c r="CA45" i="6"/>
  <c r="BZ45" i="6"/>
  <c r="BY45" i="6"/>
  <c r="BX45" i="6"/>
  <c r="BW45" i="6"/>
  <c r="BV45" i="6"/>
  <c r="BU45" i="6"/>
  <c r="BT45" i="6"/>
  <c r="BS45" i="6"/>
  <c r="BR45" i="6"/>
  <c r="BQ45" i="6"/>
  <c r="BP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BL29" i="6" s="1"/>
  <c r="AU45" i="6"/>
  <c r="AT45" i="6"/>
  <c r="AS45" i="6"/>
  <c r="AR45" i="6"/>
  <c r="AQ45" i="6"/>
  <c r="AP45" i="6"/>
  <c r="AO45" i="6"/>
  <c r="AN45" i="6"/>
  <c r="AV29" i="6" s="1"/>
  <c r="AM45" i="6"/>
  <c r="AL45" i="6"/>
  <c r="AK45" i="6"/>
  <c r="AJ45" i="6"/>
  <c r="AE45" i="6"/>
  <c r="AD45" i="6"/>
  <c r="AC45" i="6"/>
  <c r="AB45" i="6"/>
  <c r="AA45" i="6"/>
  <c r="Z45" i="6"/>
  <c r="Y45" i="6"/>
  <c r="X45" i="6"/>
  <c r="W45" i="6"/>
  <c r="V45" i="6"/>
  <c r="U45" i="6"/>
  <c r="T45" i="6"/>
  <c r="AF29" i="6" s="1"/>
  <c r="O45" i="6"/>
  <c r="N45" i="6"/>
  <c r="M45" i="6"/>
  <c r="L45" i="6"/>
  <c r="K45" i="6"/>
  <c r="J45" i="6"/>
  <c r="I45" i="6"/>
  <c r="H45" i="6"/>
  <c r="G45" i="6"/>
  <c r="F45" i="6"/>
  <c r="E45" i="6"/>
  <c r="D45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BL25" i="6" s="1"/>
  <c r="AU44" i="6"/>
  <c r="AT44" i="6"/>
  <c r="AS44" i="6"/>
  <c r="AR44" i="6"/>
  <c r="AQ44" i="6"/>
  <c r="AP44" i="6"/>
  <c r="AO44" i="6"/>
  <c r="AN44" i="6"/>
  <c r="AM44" i="6"/>
  <c r="AL44" i="6"/>
  <c r="AK44" i="6"/>
  <c r="AJ44" i="6"/>
  <c r="AV25" i="6" s="1"/>
  <c r="AV26" i="6" s="1"/>
  <c r="AE44" i="6"/>
  <c r="AD44" i="6"/>
  <c r="AC44" i="6"/>
  <c r="AB44" i="6"/>
  <c r="AA44" i="6"/>
  <c r="Z44" i="6"/>
  <c r="Y44" i="6"/>
  <c r="X44" i="6"/>
  <c r="W44" i="6"/>
  <c r="V44" i="6"/>
  <c r="U44" i="6"/>
  <c r="T44" i="6"/>
  <c r="O44" i="6"/>
  <c r="N44" i="6"/>
  <c r="M44" i="6"/>
  <c r="L44" i="6"/>
  <c r="K44" i="6"/>
  <c r="J44" i="6"/>
  <c r="I44" i="6"/>
  <c r="H44" i="6"/>
  <c r="G44" i="6"/>
  <c r="F44" i="6"/>
  <c r="E44" i="6"/>
  <c r="D44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CB24" i="6" s="1"/>
  <c r="BK43" i="6"/>
  <c r="BJ43" i="6"/>
  <c r="BI43" i="6"/>
  <c r="BH43" i="6"/>
  <c r="BG43" i="6"/>
  <c r="BF43" i="6"/>
  <c r="BE43" i="6"/>
  <c r="BD43" i="6"/>
  <c r="BC43" i="6"/>
  <c r="BB43" i="6"/>
  <c r="BA43" i="6"/>
  <c r="AZ43" i="6"/>
  <c r="BL24" i="6" s="1"/>
  <c r="AU43" i="6"/>
  <c r="AT43" i="6"/>
  <c r="AS43" i="6"/>
  <c r="AR43" i="6"/>
  <c r="AQ43" i="6"/>
  <c r="AP43" i="6"/>
  <c r="AO43" i="6"/>
  <c r="AN43" i="6"/>
  <c r="AM43" i="6"/>
  <c r="AL43" i="6"/>
  <c r="AK43" i="6"/>
  <c r="AJ43" i="6"/>
  <c r="AV24" i="6" s="1"/>
  <c r="AE43" i="6"/>
  <c r="AF24" i="6" s="1"/>
  <c r="AD43" i="6"/>
  <c r="AC43" i="6"/>
  <c r="AB43" i="6"/>
  <c r="AA43" i="6"/>
  <c r="Z43" i="6"/>
  <c r="Y43" i="6"/>
  <c r="X43" i="6"/>
  <c r="W43" i="6"/>
  <c r="V43" i="6"/>
  <c r="U43" i="6"/>
  <c r="T43" i="6"/>
  <c r="O43" i="6"/>
  <c r="N43" i="6"/>
  <c r="M43" i="6"/>
  <c r="L43" i="6"/>
  <c r="K43" i="6"/>
  <c r="J43" i="6"/>
  <c r="I43" i="6"/>
  <c r="H43" i="6"/>
  <c r="G43" i="6"/>
  <c r="F43" i="6"/>
  <c r="E43" i="6"/>
  <c r="D43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CB20" i="6" s="1"/>
  <c r="BK42" i="6"/>
  <c r="BJ42" i="6"/>
  <c r="BI42" i="6"/>
  <c r="BH42" i="6"/>
  <c r="BG42" i="6"/>
  <c r="BF42" i="6"/>
  <c r="BE42" i="6"/>
  <c r="BD42" i="6"/>
  <c r="BL20" i="6" s="1"/>
  <c r="BC42" i="6"/>
  <c r="BB42" i="6"/>
  <c r="BA42" i="6"/>
  <c r="AZ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V20" i="6" s="1"/>
  <c r="AE42" i="6"/>
  <c r="AD42" i="6"/>
  <c r="AC42" i="6"/>
  <c r="AB42" i="6"/>
  <c r="AA42" i="6"/>
  <c r="Z42" i="6"/>
  <c r="Y42" i="6"/>
  <c r="X42" i="6"/>
  <c r="W42" i="6"/>
  <c r="V42" i="6"/>
  <c r="U42" i="6"/>
  <c r="T42" i="6"/>
  <c r="AF20" i="6" s="1"/>
  <c r="O42" i="6"/>
  <c r="N42" i="6"/>
  <c r="M42" i="6"/>
  <c r="L42" i="6"/>
  <c r="K42" i="6"/>
  <c r="J42" i="6"/>
  <c r="I42" i="6"/>
  <c r="H42" i="6"/>
  <c r="G42" i="6"/>
  <c r="F42" i="6"/>
  <c r="E42" i="6"/>
  <c r="D42" i="6"/>
  <c r="P20" i="6" s="1"/>
  <c r="CA41" i="6"/>
  <c r="BZ41" i="6"/>
  <c r="BY41" i="6"/>
  <c r="BX41" i="6"/>
  <c r="BW41" i="6"/>
  <c r="BV41" i="6"/>
  <c r="BU41" i="6"/>
  <c r="BT41" i="6"/>
  <c r="CB19" i="6" s="1"/>
  <c r="BS41" i="6"/>
  <c r="BR41" i="6"/>
  <c r="BQ41" i="6"/>
  <c r="BP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BL19" i="6" s="1"/>
  <c r="AU41" i="6"/>
  <c r="AT41" i="6"/>
  <c r="AS41" i="6"/>
  <c r="AR41" i="6"/>
  <c r="AQ41" i="6"/>
  <c r="AP41" i="6"/>
  <c r="AO41" i="6"/>
  <c r="AN41" i="6"/>
  <c r="AM41" i="6"/>
  <c r="AL41" i="6"/>
  <c r="AK41" i="6"/>
  <c r="AJ41" i="6"/>
  <c r="AE41" i="6"/>
  <c r="AD41" i="6"/>
  <c r="AC41" i="6"/>
  <c r="AB41" i="6"/>
  <c r="AA41" i="6"/>
  <c r="Z41" i="6"/>
  <c r="Y41" i="6"/>
  <c r="X41" i="6"/>
  <c r="W41" i="6"/>
  <c r="V41" i="6"/>
  <c r="U41" i="6"/>
  <c r="T41" i="6"/>
  <c r="O41" i="6"/>
  <c r="N41" i="6"/>
  <c r="M41" i="6"/>
  <c r="L41" i="6"/>
  <c r="K41" i="6"/>
  <c r="J41" i="6"/>
  <c r="I41" i="6"/>
  <c r="H41" i="6"/>
  <c r="G41" i="6"/>
  <c r="F41" i="6"/>
  <c r="E41" i="6"/>
  <c r="D41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CB15" i="6" s="1"/>
  <c r="CB16" i="6" s="1"/>
  <c r="BK40" i="6"/>
  <c r="BJ40" i="6"/>
  <c r="BI40" i="6"/>
  <c r="BH40" i="6"/>
  <c r="BG40" i="6"/>
  <c r="BF40" i="6"/>
  <c r="BE40" i="6"/>
  <c r="BD40" i="6"/>
  <c r="BC40" i="6"/>
  <c r="BB40" i="6"/>
  <c r="BA40" i="6"/>
  <c r="AZ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E40" i="6"/>
  <c r="AD40" i="6"/>
  <c r="AC40" i="6"/>
  <c r="AB40" i="6"/>
  <c r="AA40" i="6"/>
  <c r="Z40" i="6"/>
  <c r="Y40" i="6"/>
  <c r="X40" i="6"/>
  <c r="W40" i="6"/>
  <c r="V40" i="6"/>
  <c r="U40" i="6"/>
  <c r="T40" i="6"/>
  <c r="O40" i="6"/>
  <c r="N40" i="6"/>
  <c r="M40" i="6"/>
  <c r="L40" i="6"/>
  <c r="K40" i="6"/>
  <c r="J40" i="6"/>
  <c r="I40" i="6"/>
  <c r="H40" i="6"/>
  <c r="G40" i="6"/>
  <c r="F40" i="6"/>
  <c r="E40" i="6"/>
  <c r="D40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BL14" i="6" s="1"/>
  <c r="AU39" i="6"/>
  <c r="AT39" i="6"/>
  <c r="AS39" i="6"/>
  <c r="AR39" i="6"/>
  <c r="AQ39" i="6"/>
  <c r="AP39" i="6"/>
  <c r="AO39" i="6"/>
  <c r="AN39" i="6"/>
  <c r="AM39" i="6"/>
  <c r="AL39" i="6"/>
  <c r="AK39" i="6"/>
  <c r="AJ39" i="6"/>
  <c r="AE39" i="6"/>
  <c r="AD39" i="6"/>
  <c r="AC39" i="6"/>
  <c r="AB39" i="6"/>
  <c r="AA39" i="6"/>
  <c r="Z39" i="6"/>
  <c r="Y39" i="6"/>
  <c r="X39" i="6"/>
  <c r="W39" i="6"/>
  <c r="V39" i="6"/>
  <c r="U39" i="6"/>
  <c r="T39" i="6"/>
  <c r="O39" i="6"/>
  <c r="N39" i="6"/>
  <c r="M39" i="6"/>
  <c r="L39" i="6"/>
  <c r="K39" i="6"/>
  <c r="J39" i="6"/>
  <c r="I39" i="6"/>
  <c r="H39" i="6"/>
  <c r="G39" i="6"/>
  <c r="F39" i="6"/>
  <c r="E39" i="6"/>
  <c r="D39" i="6"/>
  <c r="P14" i="6" s="1"/>
  <c r="CA36" i="6"/>
  <c r="BZ36" i="6"/>
  <c r="BY36" i="6"/>
  <c r="BX36" i="6"/>
  <c r="BW36" i="6"/>
  <c r="BV36" i="6"/>
  <c r="BU36" i="6"/>
  <c r="BT36" i="6"/>
  <c r="BS36" i="6"/>
  <c r="BR36" i="6"/>
  <c r="BQ36" i="6"/>
  <c r="BP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E36" i="6"/>
  <c r="AD36" i="6"/>
  <c r="AC36" i="6"/>
  <c r="AB36" i="6"/>
  <c r="AA36" i="6"/>
  <c r="Z36" i="6"/>
  <c r="Y36" i="6"/>
  <c r="X36" i="6"/>
  <c r="W36" i="6"/>
  <c r="V36" i="6"/>
  <c r="U36" i="6"/>
  <c r="T36" i="6"/>
  <c r="O36" i="6"/>
  <c r="N36" i="6"/>
  <c r="M36" i="6"/>
  <c r="L36" i="6"/>
  <c r="K36" i="6"/>
  <c r="J36" i="6"/>
  <c r="I36" i="6"/>
  <c r="H36" i="6"/>
  <c r="G36" i="6"/>
  <c r="F36" i="6"/>
  <c r="E36" i="6"/>
  <c r="D36" i="6"/>
  <c r="CC35" i="6"/>
  <c r="BM35" i="6"/>
  <c r="BM36" i="6" s="1"/>
  <c r="AW35" i="6"/>
  <c r="AW36" i="6" s="1"/>
  <c r="AV35" i="6"/>
  <c r="AV36" i="6" s="1"/>
  <c r="AG35" i="6"/>
  <c r="Q35" i="6"/>
  <c r="CC34" i="6"/>
  <c r="CC36" i="6" s="1"/>
  <c r="BM34" i="6"/>
  <c r="BL34" i="6"/>
  <c r="AW34" i="6"/>
  <c r="AG34" i="6"/>
  <c r="Q34" i="6"/>
  <c r="Q36" i="6" s="1"/>
  <c r="CA31" i="6"/>
  <c r="BZ31" i="6"/>
  <c r="BY31" i="6"/>
  <c r="BX31" i="6"/>
  <c r="BW31" i="6"/>
  <c r="BV31" i="6"/>
  <c r="BU31" i="6"/>
  <c r="BT31" i="6"/>
  <c r="BS31" i="6"/>
  <c r="BR31" i="6"/>
  <c r="BQ31" i="6"/>
  <c r="BP31" i="6"/>
  <c r="BM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E31" i="6"/>
  <c r="AD31" i="6"/>
  <c r="AC31" i="6"/>
  <c r="AB31" i="6"/>
  <c r="AA31" i="6"/>
  <c r="Z31" i="6"/>
  <c r="Y31" i="6"/>
  <c r="X31" i="6"/>
  <c r="W31" i="6"/>
  <c r="V31" i="6"/>
  <c r="U31" i="6"/>
  <c r="T31" i="6"/>
  <c r="O31" i="6"/>
  <c r="N31" i="6"/>
  <c r="M31" i="6"/>
  <c r="L31" i="6"/>
  <c r="K31" i="6"/>
  <c r="J31" i="6"/>
  <c r="I31" i="6"/>
  <c r="H31" i="6"/>
  <c r="G31" i="6"/>
  <c r="F31" i="6"/>
  <c r="E31" i="6"/>
  <c r="E57" i="6" s="1"/>
  <c r="E58" i="6" s="1"/>
  <c r="D31" i="6"/>
  <c r="D57" i="6" s="1"/>
  <c r="D58" i="6" s="1"/>
  <c r="G53" i="12" s="1"/>
  <c r="N52" i="12" s="1"/>
  <c r="CC30" i="6"/>
  <c r="CC31" i="6" s="1"/>
  <c r="BM30" i="6"/>
  <c r="BL30" i="6"/>
  <c r="AW30" i="6"/>
  <c r="AW31" i="6" s="1"/>
  <c r="AG30" i="6"/>
  <c r="Q30" i="6"/>
  <c r="Q31" i="6" s="1"/>
  <c r="CC29" i="6"/>
  <c r="CB29" i="6"/>
  <c r="BM29" i="6"/>
  <c r="AW29" i="6"/>
  <c r="AG29" i="6"/>
  <c r="Q29" i="6"/>
  <c r="P29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M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E26" i="6"/>
  <c r="AD26" i="6"/>
  <c r="AC26" i="6"/>
  <c r="AB26" i="6"/>
  <c r="AA26" i="6"/>
  <c r="Z26" i="6"/>
  <c r="Y26" i="6"/>
  <c r="X26" i="6"/>
  <c r="W26" i="6"/>
  <c r="V26" i="6"/>
  <c r="U26" i="6"/>
  <c r="T26" i="6"/>
  <c r="O26" i="6"/>
  <c r="N26" i="6"/>
  <c r="M26" i="6"/>
  <c r="L26" i="6"/>
  <c r="K26" i="6"/>
  <c r="J26" i="6"/>
  <c r="I26" i="6"/>
  <c r="H26" i="6"/>
  <c r="G26" i="6"/>
  <c r="F26" i="6"/>
  <c r="E26" i="6"/>
  <c r="D26" i="6"/>
  <c r="CC25" i="6"/>
  <c r="CC26" i="6" s="1"/>
  <c r="CB25" i="6"/>
  <c r="BM25" i="6"/>
  <c r="AW25" i="6"/>
  <c r="AG25" i="6"/>
  <c r="Q25" i="6"/>
  <c r="P25" i="6"/>
  <c r="CC24" i="6"/>
  <c r="BM24" i="6"/>
  <c r="AW24" i="6"/>
  <c r="AG24" i="6"/>
  <c r="Q24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E21" i="6"/>
  <c r="AD21" i="6"/>
  <c r="AC21" i="6"/>
  <c r="AB21" i="6"/>
  <c r="AA21" i="6"/>
  <c r="Z21" i="6"/>
  <c r="Y21" i="6"/>
  <c r="X21" i="6"/>
  <c r="W21" i="6"/>
  <c r="V21" i="6"/>
  <c r="U21" i="6"/>
  <c r="T21" i="6"/>
  <c r="O21" i="6"/>
  <c r="N21" i="6"/>
  <c r="M21" i="6"/>
  <c r="L21" i="6"/>
  <c r="K21" i="6"/>
  <c r="J21" i="6"/>
  <c r="I21" i="6"/>
  <c r="H21" i="6"/>
  <c r="G21" i="6"/>
  <c r="F21" i="6"/>
  <c r="E21" i="6"/>
  <c r="D21" i="6"/>
  <c r="CC20" i="6"/>
  <c r="CC21" i="6" s="1"/>
  <c r="BM20" i="6"/>
  <c r="AW20" i="6"/>
  <c r="AG20" i="6"/>
  <c r="Q20" i="6"/>
  <c r="CC19" i="6"/>
  <c r="BM19" i="6"/>
  <c r="BM21" i="6" s="1"/>
  <c r="AW19" i="6"/>
  <c r="AG19" i="6"/>
  <c r="Q19" i="6"/>
  <c r="CA17" i="6"/>
  <c r="BP17" i="6"/>
  <c r="BK17" i="6"/>
  <c r="AZ17" i="6"/>
  <c r="AU17" i="6"/>
  <c r="AJ17" i="6"/>
  <c r="AE17" i="6"/>
  <c r="T17" i="6"/>
  <c r="O17" i="6"/>
  <c r="D17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M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E16" i="6"/>
  <c r="AD16" i="6"/>
  <c r="AC16" i="6"/>
  <c r="AB16" i="6"/>
  <c r="AA16" i="6"/>
  <c r="Z16" i="6"/>
  <c r="Y16" i="6"/>
  <c r="X16" i="6"/>
  <c r="W16" i="6"/>
  <c r="V16" i="6"/>
  <c r="U16" i="6"/>
  <c r="T16" i="6"/>
  <c r="O16" i="6"/>
  <c r="N16" i="6"/>
  <c r="M16" i="6"/>
  <c r="L16" i="6"/>
  <c r="K16" i="6"/>
  <c r="J16" i="6"/>
  <c r="I16" i="6"/>
  <c r="H16" i="6"/>
  <c r="G16" i="6"/>
  <c r="F16" i="6"/>
  <c r="E16" i="6"/>
  <c r="D16" i="6"/>
  <c r="CC15" i="6"/>
  <c r="CC16" i="6" s="1"/>
  <c r="BM15" i="6"/>
  <c r="BL15" i="6"/>
  <c r="AW15" i="6"/>
  <c r="AG15" i="6"/>
  <c r="Q15" i="6"/>
  <c r="Q16" i="6" s="1"/>
  <c r="CC14" i="6"/>
  <c r="CB14" i="6"/>
  <c r="BM14" i="6"/>
  <c r="AW14" i="6"/>
  <c r="AG14" i="6"/>
  <c r="AG16" i="6" s="1"/>
  <c r="Q14" i="6"/>
  <c r="B12" i="6"/>
  <c r="R12" i="6" s="1"/>
  <c r="AH12" i="6" s="1"/>
  <c r="AX12" i="6" s="1"/>
  <c r="BN12" i="6" s="1"/>
  <c r="B70" i="5"/>
  <c r="B69" i="5"/>
  <c r="B68" i="5"/>
  <c r="B67" i="5"/>
  <c r="C66" i="5"/>
  <c r="B66" i="5"/>
  <c r="C65" i="5"/>
  <c r="B65" i="5"/>
  <c r="C64" i="5"/>
  <c r="B64" i="5"/>
  <c r="C63" i="5"/>
  <c r="B63" i="5"/>
  <c r="F59" i="5"/>
  <c r="F62" i="5" s="1"/>
  <c r="E59" i="5"/>
  <c r="E62" i="5" s="1"/>
  <c r="D59" i="5"/>
  <c r="D62" i="5" s="1"/>
  <c r="AF25" i="12" s="1"/>
  <c r="AM23" i="12" s="1"/>
  <c r="E57" i="5"/>
  <c r="E58" i="5" s="1"/>
  <c r="D57" i="5"/>
  <c r="D58" i="5" s="1"/>
  <c r="AF23" i="12" s="1"/>
  <c r="AM22" i="12" s="1"/>
  <c r="F56" i="5"/>
  <c r="E56" i="5"/>
  <c r="D56" i="5"/>
  <c r="AF21" i="12" s="1"/>
  <c r="AM21" i="12" s="1"/>
  <c r="F55" i="5"/>
  <c r="E55" i="5"/>
  <c r="D55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CB35" i="5" s="1"/>
  <c r="BK48" i="5"/>
  <c r="BJ48" i="5"/>
  <c r="BI48" i="5"/>
  <c r="BH48" i="5"/>
  <c r="BG48" i="5"/>
  <c r="BF48" i="5"/>
  <c r="BE48" i="5"/>
  <c r="BD48" i="5"/>
  <c r="BC48" i="5"/>
  <c r="BL35" i="5" s="1"/>
  <c r="BL36" i="5" s="1"/>
  <c r="BB48" i="5"/>
  <c r="BA48" i="5"/>
  <c r="AZ48" i="5"/>
  <c r="AU48" i="5"/>
  <c r="AT48" i="5"/>
  <c r="AS48" i="5"/>
  <c r="AR48" i="5"/>
  <c r="AQ48" i="5"/>
  <c r="AP48" i="5"/>
  <c r="AO48" i="5"/>
  <c r="AN48" i="5"/>
  <c r="AM48" i="5"/>
  <c r="AL48" i="5"/>
  <c r="AV35" i="5" s="1"/>
  <c r="AK48" i="5"/>
  <c r="AJ48" i="5"/>
  <c r="AE48" i="5"/>
  <c r="AD48" i="5"/>
  <c r="AC48" i="5"/>
  <c r="AB48" i="5"/>
  <c r="AA48" i="5"/>
  <c r="Z48" i="5"/>
  <c r="Y48" i="5"/>
  <c r="X48" i="5"/>
  <c r="W48" i="5"/>
  <c r="AF35" i="5" s="1"/>
  <c r="V48" i="5"/>
  <c r="U48" i="5"/>
  <c r="T48" i="5"/>
  <c r="O48" i="5"/>
  <c r="N48" i="5"/>
  <c r="M48" i="5"/>
  <c r="L48" i="5"/>
  <c r="K48" i="5"/>
  <c r="J48" i="5"/>
  <c r="I48" i="5"/>
  <c r="H48" i="5"/>
  <c r="G48" i="5"/>
  <c r="F48" i="5"/>
  <c r="E48" i="5"/>
  <c r="D48" i="5"/>
  <c r="P35" i="5" s="1"/>
  <c r="CA47" i="5"/>
  <c r="BZ47" i="5"/>
  <c r="BY47" i="5"/>
  <c r="BX47" i="5"/>
  <c r="BW47" i="5"/>
  <c r="BV47" i="5"/>
  <c r="BU47" i="5"/>
  <c r="BT47" i="5"/>
  <c r="BS47" i="5"/>
  <c r="CB34" i="5" s="1"/>
  <c r="BR47" i="5"/>
  <c r="BQ47" i="5"/>
  <c r="BP47" i="5"/>
  <c r="BK47" i="5"/>
  <c r="BJ47" i="5"/>
  <c r="BI47" i="5"/>
  <c r="BH47" i="5"/>
  <c r="BG47" i="5"/>
  <c r="BF47" i="5"/>
  <c r="BE47" i="5"/>
  <c r="BD47" i="5"/>
  <c r="BC47" i="5"/>
  <c r="BB47" i="5"/>
  <c r="BL34" i="5" s="1"/>
  <c r="BA47" i="5"/>
  <c r="AZ47" i="5"/>
  <c r="AU47" i="5"/>
  <c r="AT47" i="5"/>
  <c r="AS47" i="5"/>
  <c r="AR47" i="5"/>
  <c r="AQ47" i="5"/>
  <c r="AP47" i="5"/>
  <c r="AO47" i="5"/>
  <c r="AN47" i="5"/>
  <c r="AM47" i="5"/>
  <c r="AV34" i="5" s="1"/>
  <c r="AL47" i="5"/>
  <c r="AK47" i="5"/>
  <c r="AJ47" i="5"/>
  <c r="AE47" i="5"/>
  <c r="AD47" i="5"/>
  <c r="AC47" i="5"/>
  <c r="AB47" i="5"/>
  <c r="AA47" i="5"/>
  <c r="Z47" i="5"/>
  <c r="Y47" i="5"/>
  <c r="X47" i="5"/>
  <c r="W47" i="5"/>
  <c r="V47" i="5"/>
  <c r="U47" i="5"/>
  <c r="T47" i="5"/>
  <c r="AF34" i="5" s="1"/>
  <c r="O47" i="5"/>
  <c r="N47" i="5"/>
  <c r="M47" i="5"/>
  <c r="L47" i="5"/>
  <c r="K47" i="5"/>
  <c r="J47" i="5"/>
  <c r="I47" i="5"/>
  <c r="H47" i="5"/>
  <c r="G47" i="5"/>
  <c r="P34" i="5" s="1"/>
  <c r="F47" i="5"/>
  <c r="E47" i="5"/>
  <c r="D47" i="5"/>
  <c r="CA46" i="5"/>
  <c r="BZ46" i="5"/>
  <c r="BY46" i="5"/>
  <c r="BX46" i="5"/>
  <c r="BW46" i="5"/>
  <c r="CB30" i="5" s="1"/>
  <c r="BV46" i="5"/>
  <c r="BU46" i="5"/>
  <c r="BT46" i="5"/>
  <c r="BS46" i="5"/>
  <c r="BR46" i="5"/>
  <c r="BQ46" i="5"/>
  <c r="BP46" i="5"/>
  <c r="BK46" i="5"/>
  <c r="BJ46" i="5"/>
  <c r="BI46" i="5"/>
  <c r="BH46" i="5"/>
  <c r="BG46" i="5"/>
  <c r="BF46" i="5"/>
  <c r="BE46" i="5"/>
  <c r="BD46" i="5"/>
  <c r="BC46" i="5"/>
  <c r="BL30" i="5" s="1"/>
  <c r="BL31" i="5" s="1"/>
  <c r="BB46" i="5"/>
  <c r="BA46" i="5"/>
  <c r="AZ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V30" i="5" s="1"/>
  <c r="AE46" i="5"/>
  <c r="AD46" i="5"/>
  <c r="AC46" i="5"/>
  <c r="AB46" i="5"/>
  <c r="AA46" i="5"/>
  <c r="Z46" i="5"/>
  <c r="Y46" i="5"/>
  <c r="X46" i="5"/>
  <c r="W46" i="5"/>
  <c r="AF30" i="5" s="1"/>
  <c r="V46" i="5"/>
  <c r="U46" i="5"/>
  <c r="T46" i="5"/>
  <c r="O46" i="5"/>
  <c r="N46" i="5"/>
  <c r="M46" i="5"/>
  <c r="L46" i="5"/>
  <c r="K46" i="5"/>
  <c r="P30" i="5" s="1"/>
  <c r="J46" i="5"/>
  <c r="I46" i="5"/>
  <c r="H46" i="5"/>
  <c r="G46" i="5"/>
  <c r="F46" i="5"/>
  <c r="E46" i="5"/>
  <c r="D46" i="5"/>
  <c r="CA45" i="5"/>
  <c r="BZ45" i="5"/>
  <c r="BY45" i="5"/>
  <c r="BX45" i="5"/>
  <c r="BW45" i="5"/>
  <c r="BV45" i="5"/>
  <c r="BU45" i="5"/>
  <c r="BT45" i="5"/>
  <c r="BS45" i="5"/>
  <c r="CB29" i="5" s="1"/>
  <c r="BR45" i="5"/>
  <c r="BQ45" i="5"/>
  <c r="BP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BL29" i="5" s="1"/>
  <c r="AU45" i="5"/>
  <c r="AT45" i="5"/>
  <c r="AS45" i="5"/>
  <c r="AR45" i="5"/>
  <c r="AQ45" i="5"/>
  <c r="AP45" i="5"/>
  <c r="AO45" i="5"/>
  <c r="AN45" i="5"/>
  <c r="AM45" i="5"/>
  <c r="AV29" i="5" s="1"/>
  <c r="AL45" i="5"/>
  <c r="AK45" i="5"/>
  <c r="AJ45" i="5"/>
  <c r="AE45" i="5"/>
  <c r="AD45" i="5"/>
  <c r="AC45" i="5"/>
  <c r="AB45" i="5"/>
  <c r="AA45" i="5"/>
  <c r="AF29" i="5" s="1"/>
  <c r="Z45" i="5"/>
  <c r="Y45" i="5"/>
  <c r="X45" i="5"/>
  <c r="W45" i="5"/>
  <c r="V45" i="5"/>
  <c r="U45" i="5"/>
  <c r="T45" i="5"/>
  <c r="O45" i="5"/>
  <c r="N45" i="5"/>
  <c r="M45" i="5"/>
  <c r="L45" i="5"/>
  <c r="K45" i="5"/>
  <c r="J45" i="5"/>
  <c r="I45" i="5"/>
  <c r="H45" i="5"/>
  <c r="G45" i="5"/>
  <c r="P29" i="5" s="1"/>
  <c r="F45" i="5"/>
  <c r="E45" i="5"/>
  <c r="D45" i="5"/>
  <c r="CA44" i="5"/>
  <c r="BZ44" i="5"/>
  <c r="BY44" i="5"/>
  <c r="BX44" i="5"/>
  <c r="BW44" i="5"/>
  <c r="BV44" i="5"/>
  <c r="BU44" i="5"/>
  <c r="BT44" i="5"/>
  <c r="BS44" i="5"/>
  <c r="BR44" i="5"/>
  <c r="CB25" i="5" s="1"/>
  <c r="BQ44" i="5"/>
  <c r="BP44" i="5"/>
  <c r="BK44" i="5"/>
  <c r="BJ44" i="5"/>
  <c r="BI44" i="5"/>
  <c r="BH44" i="5"/>
  <c r="BG44" i="5"/>
  <c r="BF44" i="5"/>
  <c r="BE44" i="5"/>
  <c r="BD44" i="5"/>
  <c r="BC44" i="5"/>
  <c r="BL25" i="5" s="1"/>
  <c r="BL26" i="5" s="1"/>
  <c r="BB44" i="5"/>
  <c r="BA44" i="5"/>
  <c r="AZ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V25" i="5" s="1"/>
  <c r="AE44" i="5"/>
  <c r="AD44" i="5"/>
  <c r="AC44" i="5"/>
  <c r="AB44" i="5"/>
  <c r="AA44" i="5"/>
  <c r="Z44" i="5"/>
  <c r="Y44" i="5"/>
  <c r="X44" i="5"/>
  <c r="W44" i="5"/>
  <c r="V44" i="5"/>
  <c r="U44" i="5"/>
  <c r="T44" i="5"/>
  <c r="O44" i="5"/>
  <c r="N44" i="5"/>
  <c r="M44" i="5"/>
  <c r="L44" i="5"/>
  <c r="K44" i="5"/>
  <c r="J44" i="5"/>
  <c r="I44" i="5"/>
  <c r="H44" i="5"/>
  <c r="G44" i="5"/>
  <c r="F44" i="5"/>
  <c r="P25" i="5" s="1"/>
  <c r="E44" i="5"/>
  <c r="D44" i="5"/>
  <c r="CA43" i="5"/>
  <c r="BZ43" i="5"/>
  <c r="BY43" i="5"/>
  <c r="BX43" i="5"/>
  <c r="BW43" i="5"/>
  <c r="BV43" i="5"/>
  <c r="BU43" i="5"/>
  <c r="BT43" i="5"/>
  <c r="BS43" i="5"/>
  <c r="CB24" i="5" s="1"/>
  <c r="BR43" i="5"/>
  <c r="BQ43" i="5"/>
  <c r="BP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BL24" i="5" s="1"/>
  <c r="AU43" i="5"/>
  <c r="AT43" i="5"/>
  <c r="AS43" i="5"/>
  <c r="AR43" i="5"/>
  <c r="AQ43" i="5"/>
  <c r="AP43" i="5"/>
  <c r="AO43" i="5"/>
  <c r="AN43" i="5"/>
  <c r="AM43" i="5"/>
  <c r="AV24" i="5" s="1"/>
  <c r="AL43" i="5"/>
  <c r="AK43" i="5"/>
  <c r="AJ43" i="5"/>
  <c r="AE43" i="5"/>
  <c r="AD43" i="5"/>
  <c r="AC43" i="5"/>
  <c r="AB43" i="5"/>
  <c r="AA43" i="5"/>
  <c r="Z43" i="5"/>
  <c r="Y43" i="5"/>
  <c r="X43" i="5"/>
  <c r="W43" i="5"/>
  <c r="V43" i="5"/>
  <c r="AF24" i="5" s="1"/>
  <c r="U43" i="5"/>
  <c r="T43" i="5"/>
  <c r="O43" i="5"/>
  <c r="N43" i="5"/>
  <c r="M43" i="5"/>
  <c r="L43" i="5"/>
  <c r="K43" i="5"/>
  <c r="J43" i="5"/>
  <c r="I43" i="5"/>
  <c r="H43" i="5"/>
  <c r="G43" i="5"/>
  <c r="P24" i="5" s="1"/>
  <c r="F43" i="5"/>
  <c r="E43" i="5"/>
  <c r="D43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CB20" i="5" s="1"/>
  <c r="BK42" i="5"/>
  <c r="BJ42" i="5"/>
  <c r="BI42" i="5"/>
  <c r="BH42" i="5"/>
  <c r="BG42" i="5"/>
  <c r="BF42" i="5"/>
  <c r="BE42" i="5"/>
  <c r="BD42" i="5"/>
  <c r="BC42" i="5"/>
  <c r="BL20" i="5" s="1"/>
  <c r="BB42" i="5"/>
  <c r="BA42" i="5"/>
  <c r="AZ42" i="5"/>
  <c r="AU42" i="5"/>
  <c r="AT42" i="5"/>
  <c r="AS42" i="5"/>
  <c r="AR42" i="5"/>
  <c r="AQ42" i="5"/>
  <c r="AV20" i="5" s="1"/>
  <c r="AP42" i="5"/>
  <c r="AO42" i="5"/>
  <c r="AN42" i="5"/>
  <c r="AM42" i="5"/>
  <c r="AL42" i="5"/>
  <c r="AK42" i="5"/>
  <c r="AJ42" i="5"/>
  <c r="AE42" i="5"/>
  <c r="AD42" i="5"/>
  <c r="AC42" i="5"/>
  <c r="AB42" i="5"/>
  <c r="AA42" i="5"/>
  <c r="Z42" i="5"/>
  <c r="Y42" i="5"/>
  <c r="X42" i="5"/>
  <c r="W42" i="5"/>
  <c r="AF20" i="5" s="1"/>
  <c r="V42" i="5"/>
  <c r="U42" i="5"/>
  <c r="T42" i="5"/>
  <c r="O42" i="5"/>
  <c r="N42" i="5"/>
  <c r="M42" i="5"/>
  <c r="L42" i="5"/>
  <c r="K42" i="5"/>
  <c r="J42" i="5"/>
  <c r="I42" i="5"/>
  <c r="H42" i="5"/>
  <c r="G42" i="5"/>
  <c r="F42" i="5"/>
  <c r="E42" i="5"/>
  <c r="D42" i="5"/>
  <c r="CA41" i="5"/>
  <c r="BZ41" i="5"/>
  <c r="BY41" i="5"/>
  <c r="BX41" i="5"/>
  <c r="BW41" i="5"/>
  <c r="BV41" i="5"/>
  <c r="BU41" i="5"/>
  <c r="BT41" i="5"/>
  <c r="BS41" i="5"/>
  <c r="CB19" i="5" s="1"/>
  <c r="BR41" i="5"/>
  <c r="BQ41" i="5"/>
  <c r="BP41" i="5"/>
  <c r="BK41" i="5"/>
  <c r="BJ41" i="5"/>
  <c r="BI41" i="5"/>
  <c r="BH41" i="5"/>
  <c r="BG41" i="5"/>
  <c r="BL19" i="5" s="1"/>
  <c r="BF41" i="5"/>
  <c r="BE41" i="5"/>
  <c r="BD41" i="5"/>
  <c r="BC41" i="5"/>
  <c r="BB41" i="5"/>
  <c r="BA41" i="5"/>
  <c r="AZ41" i="5"/>
  <c r="AU41" i="5"/>
  <c r="AT41" i="5"/>
  <c r="AS41" i="5"/>
  <c r="AR41" i="5"/>
  <c r="AQ41" i="5"/>
  <c r="AP41" i="5"/>
  <c r="AO41" i="5"/>
  <c r="AN41" i="5"/>
  <c r="AM41" i="5"/>
  <c r="AV19" i="5" s="1"/>
  <c r="AL41" i="5"/>
  <c r="AK41" i="5"/>
  <c r="AJ41" i="5"/>
  <c r="AE41" i="5"/>
  <c r="AD41" i="5"/>
  <c r="AC41" i="5"/>
  <c r="AB41" i="5"/>
  <c r="AA41" i="5"/>
  <c r="Z41" i="5"/>
  <c r="Y41" i="5"/>
  <c r="X41" i="5"/>
  <c r="W41" i="5"/>
  <c r="V41" i="5"/>
  <c r="U41" i="5"/>
  <c r="T41" i="5"/>
  <c r="O41" i="5"/>
  <c r="N41" i="5"/>
  <c r="M41" i="5"/>
  <c r="L41" i="5"/>
  <c r="K41" i="5"/>
  <c r="J41" i="5"/>
  <c r="I41" i="5"/>
  <c r="H41" i="5"/>
  <c r="G41" i="5"/>
  <c r="F41" i="5"/>
  <c r="E41" i="5"/>
  <c r="D41" i="5"/>
  <c r="CA40" i="5"/>
  <c r="BZ40" i="5"/>
  <c r="BY40" i="5"/>
  <c r="BX40" i="5"/>
  <c r="BW40" i="5"/>
  <c r="CB15" i="5" s="1"/>
  <c r="BV40" i="5"/>
  <c r="BU40" i="5"/>
  <c r="BT40" i="5"/>
  <c r="BS40" i="5"/>
  <c r="BR40" i="5"/>
  <c r="BQ40" i="5"/>
  <c r="BP40" i="5"/>
  <c r="BK40" i="5"/>
  <c r="BJ40" i="5"/>
  <c r="BI40" i="5"/>
  <c r="BH40" i="5"/>
  <c r="BG40" i="5"/>
  <c r="BF40" i="5"/>
  <c r="BE40" i="5"/>
  <c r="BD40" i="5"/>
  <c r="BC40" i="5"/>
  <c r="BL15" i="5" s="1"/>
  <c r="BL16" i="5" s="1"/>
  <c r="BB40" i="5"/>
  <c r="BA40" i="5"/>
  <c r="AZ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E40" i="5"/>
  <c r="AD40" i="5"/>
  <c r="AC40" i="5"/>
  <c r="AB40" i="5"/>
  <c r="AA40" i="5"/>
  <c r="Z40" i="5"/>
  <c r="Y40" i="5"/>
  <c r="X40" i="5"/>
  <c r="W40" i="5"/>
  <c r="AF15" i="5" s="1"/>
  <c r="V40" i="5"/>
  <c r="U40" i="5"/>
  <c r="T40" i="5"/>
  <c r="O40" i="5"/>
  <c r="N40" i="5"/>
  <c r="M40" i="5"/>
  <c r="L40" i="5"/>
  <c r="K40" i="5"/>
  <c r="J40" i="5"/>
  <c r="I40" i="5"/>
  <c r="H40" i="5"/>
  <c r="G40" i="5"/>
  <c r="F40" i="5"/>
  <c r="E40" i="5"/>
  <c r="D40" i="5"/>
  <c r="CA39" i="5"/>
  <c r="BZ39" i="5"/>
  <c r="BY39" i="5"/>
  <c r="BX39" i="5"/>
  <c r="BW39" i="5"/>
  <c r="BV39" i="5"/>
  <c r="BU39" i="5"/>
  <c r="BT39" i="5"/>
  <c r="BS39" i="5"/>
  <c r="CB14" i="5" s="1"/>
  <c r="BR39" i="5"/>
  <c r="BQ39" i="5"/>
  <c r="BP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BL14" i="5" s="1"/>
  <c r="AU39" i="5"/>
  <c r="AT39" i="5"/>
  <c r="AS39" i="5"/>
  <c r="AR39" i="5"/>
  <c r="AQ39" i="5"/>
  <c r="AP39" i="5"/>
  <c r="AO39" i="5"/>
  <c r="AN39" i="5"/>
  <c r="AM39" i="5"/>
  <c r="AL39" i="5"/>
  <c r="AK39" i="5"/>
  <c r="AJ39" i="5"/>
  <c r="AE39" i="5"/>
  <c r="AD39" i="5"/>
  <c r="AC39" i="5"/>
  <c r="AB39" i="5"/>
  <c r="AA39" i="5"/>
  <c r="Z39" i="5"/>
  <c r="Y39" i="5"/>
  <c r="X39" i="5"/>
  <c r="W39" i="5"/>
  <c r="V39" i="5"/>
  <c r="U39" i="5"/>
  <c r="T39" i="5"/>
  <c r="O39" i="5"/>
  <c r="N39" i="5"/>
  <c r="M39" i="5"/>
  <c r="L39" i="5"/>
  <c r="K39" i="5"/>
  <c r="J39" i="5"/>
  <c r="I39" i="5"/>
  <c r="H39" i="5"/>
  <c r="G39" i="5"/>
  <c r="F39" i="5"/>
  <c r="E39" i="5"/>
  <c r="D39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E36" i="5"/>
  <c r="AD36" i="5"/>
  <c r="AC36" i="5"/>
  <c r="AB36" i="5"/>
  <c r="AA36" i="5"/>
  <c r="Z36" i="5"/>
  <c r="Y36" i="5"/>
  <c r="X36" i="5"/>
  <c r="W36" i="5"/>
  <c r="V36" i="5"/>
  <c r="U36" i="5"/>
  <c r="T36" i="5"/>
  <c r="O36" i="5"/>
  <c r="N36" i="5"/>
  <c r="M36" i="5"/>
  <c r="L36" i="5"/>
  <c r="K36" i="5"/>
  <c r="J36" i="5"/>
  <c r="I36" i="5"/>
  <c r="H36" i="5"/>
  <c r="G36" i="5"/>
  <c r="F36" i="5"/>
  <c r="E36" i="5"/>
  <c r="D36" i="5"/>
  <c r="CC35" i="5"/>
  <c r="BM35" i="5"/>
  <c r="BM36" i="5" s="1"/>
  <c r="AW35" i="5"/>
  <c r="AG35" i="5"/>
  <c r="Q35" i="5"/>
  <c r="CC34" i="5"/>
  <c r="CC36" i="5" s="1"/>
  <c r="BM34" i="5"/>
  <c r="AW34" i="5"/>
  <c r="AW36" i="5" s="1"/>
  <c r="AG34" i="5"/>
  <c r="Q34" i="5"/>
  <c r="Q36" i="5" s="1"/>
  <c r="CA31" i="5"/>
  <c r="BZ31" i="5"/>
  <c r="BY31" i="5"/>
  <c r="BX31" i="5"/>
  <c r="BW31" i="5"/>
  <c r="BV31" i="5"/>
  <c r="BU31" i="5"/>
  <c r="BT31" i="5"/>
  <c r="BS31" i="5"/>
  <c r="BR31" i="5"/>
  <c r="BQ31" i="5"/>
  <c r="BP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G31" i="5"/>
  <c r="AE31" i="5"/>
  <c r="AD31" i="5"/>
  <c r="AC31" i="5"/>
  <c r="AB31" i="5"/>
  <c r="AA31" i="5"/>
  <c r="Z31" i="5"/>
  <c r="Y31" i="5"/>
  <c r="X31" i="5"/>
  <c r="W31" i="5"/>
  <c r="V31" i="5"/>
  <c r="U31" i="5"/>
  <c r="T31" i="5"/>
  <c r="O31" i="5"/>
  <c r="N31" i="5"/>
  <c r="M31" i="5"/>
  <c r="L31" i="5"/>
  <c r="K31" i="5"/>
  <c r="J31" i="5"/>
  <c r="I31" i="5"/>
  <c r="H31" i="5"/>
  <c r="G31" i="5"/>
  <c r="F31" i="5"/>
  <c r="F57" i="5" s="1"/>
  <c r="F58" i="5" s="1"/>
  <c r="E31" i="5"/>
  <c r="D31" i="5"/>
  <c r="CC30" i="5"/>
  <c r="CC31" i="5" s="1"/>
  <c r="BM30" i="5"/>
  <c r="AW30" i="5"/>
  <c r="AG30" i="5"/>
  <c r="Q30" i="5"/>
  <c r="Q31" i="5" s="1"/>
  <c r="CC29" i="5"/>
  <c r="BM29" i="5"/>
  <c r="BM31" i="5" s="1"/>
  <c r="AW29" i="5"/>
  <c r="AG29" i="5"/>
  <c r="Q29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E26" i="5"/>
  <c r="AD26" i="5"/>
  <c r="AC26" i="5"/>
  <c r="AB26" i="5"/>
  <c r="AA26" i="5"/>
  <c r="Z26" i="5"/>
  <c r="Y26" i="5"/>
  <c r="X26" i="5"/>
  <c r="W26" i="5"/>
  <c r="V26" i="5"/>
  <c r="U26" i="5"/>
  <c r="T26" i="5"/>
  <c r="O26" i="5"/>
  <c r="N26" i="5"/>
  <c r="M26" i="5"/>
  <c r="L26" i="5"/>
  <c r="K26" i="5"/>
  <c r="J26" i="5"/>
  <c r="I26" i="5"/>
  <c r="H26" i="5"/>
  <c r="G26" i="5"/>
  <c r="F26" i="5"/>
  <c r="E26" i="5"/>
  <c r="D26" i="5"/>
  <c r="CC25" i="5"/>
  <c r="BM25" i="5"/>
  <c r="BM26" i="5" s="1"/>
  <c r="AW25" i="5"/>
  <c r="AG25" i="5"/>
  <c r="Q25" i="5"/>
  <c r="CC24" i="5"/>
  <c r="CC26" i="5" s="1"/>
  <c r="BM24" i="5"/>
  <c r="AW24" i="5"/>
  <c r="AW26" i="5" s="1"/>
  <c r="AG24" i="5"/>
  <c r="Q24" i="5"/>
  <c r="Q26" i="5" s="1"/>
  <c r="CA21" i="5"/>
  <c r="BZ21" i="5"/>
  <c r="BY21" i="5"/>
  <c r="BX21" i="5"/>
  <c r="BW21" i="5"/>
  <c r="BV21" i="5"/>
  <c r="BU21" i="5"/>
  <c r="BT21" i="5"/>
  <c r="BS21" i="5"/>
  <c r="BR21" i="5"/>
  <c r="BQ21" i="5"/>
  <c r="BP21" i="5"/>
  <c r="BM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E21" i="5"/>
  <c r="AD21" i="5"/>
  <c r="AC21" i="5"/>
  <c r="AB21" i="5"/>
  <c r="AA21" i="5"/>
  <c r="Z21" i="5"/>
  <c r="Y21" i="5"/>
  <c r="X21" i="5"/>
  <c r="W21" i="5"/>
  <c r="V21" i="5"/>
  <c r="U21" i="5"/>
  <c r="T21" i="5"/>
  <c r="CC20" i="5"/>
  <c r="CC21" i="5" s="1"/>
  <c r="BM20" i="5"/>
  <c r="AW20" i="5"/>
  <c r="AW21" i="5" s="1"/>
  <c r="AG20" i="5"/>
  <c r="Q20" i="5"/>
  <c r="CC19" i="5"/>
  <c r="BM19" i="5"/>
  <c r="AW19" i="5"/>
  <c r="AG19" i="5"/>
  <c r="AG21" i="5" s="1"/>
  <c r="Q19" i="5"/>
  <c r="CA17" i="5"/>
  <c r="BP17" i="5"/>
  <c r="BK17" i="5"/>
  <c r="AZ17" i="5"/>
  <c r="AU17" i="5"/>
  <c r="AJ17" i="5"/>
  <c r="AE17" i="5"/>
  <c r="T17" i="5"/>
  <c r="O17" i="5"/>
  <c r="D17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E16" i="5"/>
  <c r="AD16" i="5"/>
  <c r="AC16" i="5"/>
  <c r="AB16" i="5"/>
  <c r="AA16" i="5"/>
  <c r="Z16" i="5"/>
  <c r="Y16" i="5"/>
  <c r="X16" i="5"/>
  <c r="W16" i="5"/>
  <c r="V16" i="5"/>
  <c r="U16" i="5"/>
  <c r="T16" i="5"/>
  <c r="O16" i="5"/>
  <c r="N16" i="5"/>
  <c r="M16" i="5"/>
  <c r="L16" i="5"/>
  <c r="CC15" i="5"/>
  <c r="CC16" i="5" s="1"/>
  <c r="BM15" i="5"/>
  <c r="AW15" i="5"/>
  <c r="AG15" i="5"/>
  <c r="Q15" i="5"/>
  <c r="CC14" i="5"/>
  <c r="BM14" i="5"/>
  <c r="BM16" i="5" s="1"/>
  <c r="AW14" i="5"/>
  <c r="AG14" i="5"/>
  <c r="Q14" i="5"/>
  <c r="B12" i="5"/>
  <c r="R12" i="5" s="1"/>
  <c r="AH12" i="5" s="1"/>
  <c r="AX12" i="5" s="1"/>
  <c r="BN12" i="5" s="1"/>
  <c r="B70" i="4"/>
  <c r="B69" i="4"/>
  <c r="B68" i="4"/>
  <c r="B67" i="4"/>
  <c r="C66" i="4"/>
  <c r="B66" i="4"/>
  <c r="C65" i="4"/>
  <c r="B65" i="4"/>
  <c r="C64" i="4"/>
  <c r="B64" i="4"/>
  <c r="C63" i="4"/>
  <c r="B63" i="4"/>
  <c r="F59" i="4"/>
  <c r="F62" i="4" s="1"/>
  <c r="E59" i="4"/>
  <c r="E62" i="4" s="1"/>
  <c r="D59" i="4"/>
  <c r="D62" i="4" s="1"/>
  <c r="D57" i="4"/>
  <c r="D58" i="4" s="1"/>
  <c r="E56" i="4"/>
  <c r="D56" i="4"/>
  <c r="F55" i="4"/>
  <c r="F56" i="4" s="1"/>
  <c r="E55" i="4"/>
  <c r="D55" i="4"/>
  <c r="CA48" i="4"/>
  <c r="BZ48" i="4"/>
  <c r="BY48" i="4"/>
  <c r="BX48" i="4"/>
  <c r="BW48" i="4"/>
  <c r="BV48" i="4"/>
  <c r="BU48" i="4"/>
  <c r="BT48" i="4"/>
  <c r="BS48" i="4"/>
  <c r="BR48" i="4"/>
  <c r="BQ48" i="4"/>
  <c r="CB35" i="4" s="1"/>
  <c r="BP48" i="4"/>
  <c r="BK48" i="4"/>
  <c r="BJ48" i="4"/>
  <c r="BI48" i="4"/>
  <c r="BH48" i="4"/>
  <c r="BG48" i="4"/>
  <c r="BF48" i="4"/>
  <c r="BE48" i="4"/>
  <c r="BD48" i="4"/>
  <c r="BC48" i="4"/>
  <c r="BB48" i="4"/>
  <c r="BL35" i="4" s="1"/>
  <c r="BA48" i="4"/>
  <c r="AZ48" i="4"/>
  <c r="AU48" i="4"/>
  <c r="AT48" i="4"/>
  <c r="AS48" i="4"/>
  <c r="AR48" i="4"/>
  <c r="AQ48" i="4"/>
  <c r="AP48" i="4"/>
  <c r="AO48" i="4"/>
  <c r="AN48" i="4"/>
  <c r="AM48" i="4"/>
  <c r="AL48" i="4"/>
  <c r="AK48" i="4"/>
  <c r="AV35" i="4" s="1"/>
  <c r="AV36" i="4" s="1"/>
  <c r="AJ48" i="4"/>
  <c r="AE48" i="4"/>
  <c r="AD48" i="4"/>
  <c r="AC48" i="4"/>
  <c r="AB48" i="4"/>
  <c r="AA48" i="4"/>
  <c r="Z48" i="4"/>
  <c r="Y48" i="4"/>
  <c r="X48" i="4"/>
  <c r="W48" i="4"/>
  <c r="V48" i="4"/>
  <c r="AF35" i="4" s="1"/>
  <c r="U48" i="4"/>
  <c r="T48" i="4"/>
  <c r="O48" i="4"/>
  <c r="N48" i="4"/>
  <c r="M48" i="4"/>
  <c r="L48" i="4"/>
  <c r="K48" i="4"/>
  <c r="J48" i="4"/>
  <c r="I48" i="4"/>
  <c r="H48" i="4"/>
  <c r="G48" i="4"/>
  <c r="F48" i="4"/>
  <c r="E48" i="4"/>
  <c r="P35" i="4" s="1"/>
  <c r="D48" i="4"/>
  <c r="CA47" i="4"/>
  <c r="BZ47" i="4"/>
  <c r="BY47" i="4"/>
  <c r="BX47" i="4"/>
  <c r="BW47" i="4"/>
  <c r="BV47" i="4"/>
  <c r="BU47" i="4"/>
  <c r="BT47" i="4"/>
  <c r="BS47" i="4"/>
  <c r="BR47" i="4"/>
  <c r="CB34" i="4" s="1"/>
  <c r="BQ47" i="4"/>
  <c r="BP47" i="4"/>
  <c r="BK47" i="4"/>
  <c r="BJ47" i="4"/>
  <c r="BI47" i="4"/>
  <c r="BH47" i="4"/>
  <c r="BG47" i="4"/>
  <c r="BF47" i="4"/>
  <c r="BE47" i="4"/>
  <c r="BD47" i="4"/>
  <c r="BC47" i="4"/>
  <c r="BB47" i="4"/>
  <c r="BA47" i="4"/>
  <c r="BL34" i="4" s="1"/>
  <c r="AZ47" i="4"/>
  <c r="AU47" i="4"/>
  <c r="AT47" i="4"/>
  <c r="AS47" i="4"/>
  <c r="AR47" i="4"/>
  <c r="AQ47" i="4"/>
  <c r="AP47" i="4"/>
  <c r="AO47" i="4"/>
  <c r="AN47" i="4"/>
  <c r="AM47" i="4"/>
  <c r="AL47" i="4"/>
  <c r="AV34" i="4" s="1"/>
  <c r="AK47" i="4"/>
  <c r="AJ47" i="4"/>
  <c r="AE47" i="4"/>
  <c r="AD47" i="4"/>
  <c r="AC47" i="4"/>
  <c r="AB47" i="4"/>
  <c r="AA47" i="4"/>
  <c r="Z47" i="4"/>
  <c r="Y47" i="4"/>
  <c r="X47" i="4"/>
  <c r="W47" i="4"/>
  <c r="V47" i="4"/>
  <c r="U47" i="4"/>
  <c r="AF34" i="4" s="1"/>
  <c r="T47" i="4"/>
  <c r="O47" i="4"/>
  <c r="N47" i="4"/>
  <c r="M47" i="4"/>
  <c r="L47" i="4"/>
  <c r="K47" i="4"/>
  <c r="J47" i="4"/>
  <c r="I47" i="4"/>
  <c r="H47" i="4"/>
  <c r="G47" i="4"/>
  <c r="F47" i="4"/>
  <c r="P34" i="4" s="1"/>
  <c r="E47" i="4"/>
  <c r="D47" i="4"/>
  <c r="CA46" i="4"/>
  <c r="BZ46" i="4"/>
  <c r="BY46" i="4"/>
  <c r="BX46" i="4"/>
  <c r="BW46" i="4"/>
  <c r="BV46" i="4"/>
  <c r="BU46" i="4"/>
  <c r="BT46" i="4"/>
  <c r="BS46" i="4"/>
  <c r="BR46" i="4"/>
  <c r="BQ46" i="4"/>
  <c r="CB30" i="4" s="1"/>
  <c r="BP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U46" i="4"/>
  <c r="AT46" i="4"/>
  <c r="AS46" i="4"/>
  <c r="AR46" i="4"/>
  <c r="AQ46" i="4"/>
  <c r="AP46" i="4"/>
  <c r="AO46" i="4"/>
  <c r="AN46" i="4"/>
  <c r="AM46" i="4"/>
  <c r="AL46" i="4"/>
  <c r="AK46" i="4"/>
  <c r="AV30" i="4" s="1"/>
  <c r="AV31" i="4" s="1"/>
  <c r="AJ46" i="4"/>
  <c r="AE46" i="4"/>
  <c r="AD46" i="4"/>
  <c r="AC46" i="4"/>
  <c r="AB46" i="4"/>
  <c r="AA46" i="4"/>
  <c r="Z46" i="4"/>
  <c r="Y46" i="4"/>
  <c r="X46" i="4"/>
  <c r="W46" i="4"/>
  <c r="V46" i="4"/>
  <c r="AF30" i="4" s="1"/>
  <c r="U46" i="4"/>
  <c r="T46" i="4"/>
  <c r="O46" i="4"/>
  <c r="N46" i="4"/>
  <c r="M46" i="4"/>
  <c r="L46" i="4"/>
  <c r="K46" i="4"/>
  <c r="J46" i="4"/>
  <c r="I46" i="4"/>
  <c r="H46" i="4"/>
  <c r="G46" i="4"/>
  <c r="F46" i="4"/>
  <c r="E46" i="4"/>
  <c r="P30" i="4" s="1"/>
  <c r="D46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K45" i="4"/>
  <c r="BJ45" i="4"/>
  <c r="BI45" i="4"/>
  <c r="BH45" i="4"/>
  <c r="BG45" i="4"/>
  <c r="BF45" i="4"/>
  <c r="BE45" i="4"/>
  <c r="BD45" i="4"/>
  <c r="BC45" i="4"/>
  <c r="BB45" i="4"/>
  <c r="BA45" i="4"/>
  <c r="BL29" i="4" s="1"/>
  <c r="AZ45" i="4"/>
  <c r="AU45" i="4"/>
  <c r="AT45" i="4"/>
  <c r="AS45" i="4"/>
  <c r="AR45" i="4"/>
  <c r="AQ45" i="4"/>
  <c r="AP45" i="4"/>
  <c r="AO45" i="4"/>
  <c r="AN45" i="4"/>
  <c r="AM45" i="4"/>
  <c r="AL45" i="4"/>
  <c r="AV29" i="4" s="1"/>
  <c r="AK45" i="4"/>
  <c r="AJ45" i="4"/>
  <c r="AE45" i="4"/>
  <c r="AD45" i="4"/>
  <c r="AC45" i="4"/>
  <c r="AB45" i="4"/>
  <c r="AA45" i="4"/>
  <c r="Z45" i="4"/>
  <c r="Y45" i="4"/>
  <c r="X45" i="4"/>
  <c r="W45" i="4"/>
  <c r="V45" i="4"/>
  <c r="U45" i="4"/>
  <c r="AF29" i="4" s="1"/>
  <c r="T45" i="4"/>
  <c r="O45" i="4"/>
  <c r="N45" i="4"/>
  <c r="M45" i="4"/>
  <c r="L45" i="4"/>
  <c r="K45" i="4"/>
  <c r="J45" i="4"/>
  <c r="I45" i="4"/>
  <c r="H45" i="4"/>
  <c r="G45" i="4"/>
  <c r="F45" i="4"/>
  <c r="E45" i="4"/>
  <c r="D45" i="4"/>
  <c r="CA44" i="4"/>
  <c r="BZ44" i="4"/>
  <c r="BY44" i="4"/>
  <c r="BX44" i="4"/>
  <c r="BW44" i="4"/>
  <c r="BV44" i="4"/>
  <c r="BU44" i="4"/>
  <c r="BT44" i="4"/>
  <c r="BS44" i="4"/>
  <c r="BR44" i="4"/>
  <c r="BQ44" i="4"/>
  <c r="CB25" i="4" s="1"/>
  <c r="BP44" i="4"/>
  <c r="BK44" i="4"/>
  <c r="BJ44" i="4"/>
  <c r="BI44" i="4"/>
  <c r="BH44" i="4"/>
  <c r="BG44" i="4"/>
  <c r="BF44" i="4"/>
  <c r="BE44" i="4"/>
  <c r="BD44" i="4"/>
  <c r="BC44" i="4"/>
  <c r="BB44" i="4"/>
  <c r="BL25" i="4" s="1"/>
  <c r="BA44" i="4"/>
  <c r="AZ44" i="4"/>
  <c r="AU44" i="4"/>
  <c r="AT44" i="4"/>
  <c r="AS44" i="4"/>
  <c r="AR44" i="4"/>
  <c r="AQ44" i="4"/>
  <c r="AP44" i="4"/>
  <c r="AV25" i="4" s="1"/>
  <c r="AO44" i="4"/>
  <c r="AN44" i="4"/>
  <c r="AM44" i="4"/>
  <c r="AL44" i="4"/>
  <c r="AK44" i="4"/>
  <c r="AJ44" i="4"/>
  <c r="AE44" i="4"/>
  <c r="AD44" i="4"/>
  <c r="AC44" i="4"/>
  <c r="AB44" i="4"/>
  <c r="AA44" i="4"/>
  <c r="Z44" i="4"/>
  <c r="Y44" i="4"/>
  <c r="X44" i="4"/>
  <c r="W44" i="4"/>
  <c r="V44" i="4"/>
  <c r="AF25" i="4" s="1"/>
  <c r="U44" i="4"/>
  <c r="T44" i="4"/>
  <c r="O44" i="4"/>
  <c r="N44" i="4"/>
  <c r="M44" i="4"/>
  <c r="L44" i="4"/>
  <c r="K44" i="4"/>
  <c r="J44" i="4"/>
  <c r="I44" i="4"/>
  <c r="H44" i="4"/>
  <c r="G44" i="4"/>
  <c r="F44" i="4"/>
  <c r="E44" i="4"/>
  <c r="P25" i="4" s="1"/>
  <c r="D44" i="4"/>
  <c r="CA43" i="4"/>
  <c r="BZ43" i="4"/>
  <c r="BY43" i="4"/>
  <c r="BX43" i="4"/>
  <c r="BW43" i="4"/>
  <c r="BV43" i="4"/>
  <c r="BU43" i="4"/>
  <c r="BT43" i="4"/>
  <c r="BS43" i="4"/>
  <c r="BR43" i="4"/>
  <c r="CB24" i="4" s="1"/>
  <c r="BQ43" i="4"/>
  <c r="BP43" i="4"/>
  <c r="BK43" i="4"/>
  <c r="BJ43" i="4"/>
  <c r="BI43" i="4"/>
  <c r="BH43" i="4"/>
  <c r="BG43" i="4"/>
  <c r="BF43" i="4"/>
  <c r="BL24" i="4" s="1"/>
  <c r="BE43" i="4"/>
  <c r="BD43" i="4"/>
  <c r="BC43" i="4"/>
  <c r="BB43" i="4"/>
  <c r="BA43" i="4"/>
  <c r="AZ43" i="4"/>
  <c r="AU43" i="4"/>
  <c r="AT43" i="4"/>
  <c r="AS43" i="4"/>
  <c r="AR43" i="4"/>
  <c r="AQ43" i="4"/>
  <c r="AP43" i="4"/>
  <c r="AO43" i="4"/>
  <c r="AN43" i="4"/>
  <c r="AM43" i="4"/>
  <c r="AL43" i="4"/>
  <c r="AV24" i="4" s="1"/>
  <c r="AK43" i="4"/>
  <c r="AJ43" i="4"/>
  <c r="AE43" i="4"/>
  <c r="AD43" i="4"/>
  <c r="AC43" i="4"/>
  <c r="AB43" i="4"/>
  <c r="AA43" i="4"/>
  <c r="Z43" i="4"/>
  <c r="Y43" i="4"/>
  <c r="X43" i="4"/>
  <c r="W43" i="4"/>
  <c r="V43" i="4"/>
  <c r="U43" i="4"/>
  <c r="AF24" i="4" s="1"/>
  <c r="T43" i="4"/>
  <c r="O43" i="4"/>
  <c r="N43" i="4"/>
  <c r="M43" i="4"/>
  <c r="L43" i="4"/>
  <c r="K43" i="4"/>
  <c r="J43" i="4"/>
  <c r="I43" i="4"/>
  <c r="H43" i="4"/>
  <c r="G43" i="4"/>
  <c r="F43" i="4"/>
  <c r="P24" i="4" s="1"/>
  <c r="E43" i="4"/>
  <c r="D43" i="4"/>
  <c r="CA42" i="4"/>
  <c r="BZ42" i="4"/>
  <c r="BY42" i="4"/>
  <c r="BX42" i="4"/>
  <c r="BW42" i="4"/>
  <c r="BV42" i="4"/>
  <c r="BU42" i="4"/>
  <c r="BT42" i="4"/>
  <c r="BS42" i="4"/>
  <c r="BR42" i="4"/>
  <c r="BQ42" i="4"/>
  <c r="CB20" i="4" s="1"/>
  <c r="BP42" i="4"/>
  <c r="BK42" i="4"/>
  <c r="BJ42" i="4"/>
  <c r="BI42" i="4"/>
  <c r="BH42" i="4"/>
  <c r="BG42" i="4"/>
  <c r="BF42" i="4"/>
  <c r="BE42" i="4"/>
  <c r="BD42" i="4"/>
  <c r="BC42" i="4"/>
  <c r="BB42" i="4"/>
  <c r="BL20" i="4" s="1"/>
  <c r="BA42" i="4"/>
  <c r="AZ42" i="4"/>
  <c r="AU42" i="4"/>
  <c r="AT42" i="4"/>
  <c r="AS42" i="4"/>
  <c r="AR42" i="4"/>
  <c r="AQ42" i="4"/>
  <c r="AP42" i="4"/>
  <c r="AO42" i="4"/>
  <c r="AN42" i="4"/>
  <c r="AM42" i="4"/>
  <c r="AL42" i="4"/>
  <c r="AK42" i="4"/>
  <c r="AV20" i="4" s="1"/>
  <c r="AV21" i="4" s="1"/>
  <c r="AJ42" i="4"/>
  <c r="AE42" i="4"/>
  <c r="AD42" i="4"/>
  <c r="AC42" i="4"/>
  <c r="AB42" i="4"/>
  <c r="AA42" i="4"/>
  <c r="Z42" i="4"/>
  <c r="Y42" i="4"/>
  <c r="X42" i="4"/>
  <c r="W42" i="4"/>
  <c r="V42" i="4"/>
  <c r="AF20" i="4" s="1"/>
  <c r="U42" i="4"/>
  <c r="T42" i="4"/>
  <c r="O42" i="4"/>
  <c r="N42" i="4"/>
  <c r="M42" i="4"/>
  <c r="L42" i="4"/>
  <c r="K42" i="4"/>
  <c r="J42" i="4"/>
  <c r="I42" i="4"/>
  <c r="H42" i="4"/>
  <c r="G42" i="4"/>
  <c r="F42" i="4"/>
  <c r="E42" i="4"/>
  <c r="P20" i="4" s="1"/>
  <c r="D42" i="4"/>
  <c r="CA41" i="4"/>
  <c r="BZ41" i="4"/>
  <c r="BY41" i="4"/>
  <c r="BX41" i="4"/>
  <c r="BW41" i="4"/>
  <c r="BV41" i="4"/>
  <c r="BU41" i="4"/>
  <c r="BT41" i="4"/>
  <c r="BS41" i="4"/>
  <c r="BR41" i="4"/>
  <c r="CB19" i="4" s="1"/>
  <c r="BQ41" i="4"/>
  <c r="BP41" i="4"/>
  <c r="BK41" i="4"/>
  <c r="BJ41" i="4"/>
  <c r="BI41" i="4"/>
  <c r="BH41" i="4"/>
  <c r="BG41" i="4"/>
  <c r="BF41" i="4"/>
  <c r="BE41" i="4"/>
  <c r="BD41" i="4"/>
  <c r="BC41" i="4"/>
  <c r="BB41" i="4"/>
  <c r="BA41" i="4"/>
  <c r="BL19" i="4" s="1"/>
  <c r="AZ41" i="4"/>
  <c r="AU41" i="4"/>
  <c r="AT41" i="4"/>
  <c r="AS41" i="4"/>
  <c r="AR41" i="4"/>
  <c r="AQ41" i="4"/>
  <c r="AP41" i="4"/>
  <c r="AO41" i="4"/>
  <c r="AN41" i="4"/>
  <c r="AM41" i="4"/>
  <c r="AL41" i="4"/>
  <c r="AV19" i="4" s="1"/>
  <c r="AK41" i="4"/>
  <c r="AJ41" i="4"/>
  <c r="AE41" i="4"/>
  <c r="AD41" i="4"/>
  <c r="AC41" i="4"/>
  <c r="AB41" i="4"/>
  <c r="AA41" i="4"/>
  <c r="Z41" i="4"/>
  <c r="Y41" i="4"/>
  <c r="X41" i="4"/>
  <c r="W41" i="4"/>
  <c r="V41" i="4"/>
  <c r="U41" i="4"/>
  <c r="AF19" i="4" s="1"/>
  <c r="T41" i="4"/>
  <c r="O41" i="4"/>
  <c r="N41" i="4"/>
  <c r="M41" i="4"/>
  <c r="L41" i="4"/>
  <c r="K41" i="4"/>
  <c r="J41" i="4"/>
  <c r="I41" i="4"/>
  <c r="H41" i="4"/>
  <c r="G41" i="4"/>
  <c r="F41" i="4"/>
  <c r="E41" i="4"/>
  <c r="D41" i="4"/>
  <c r="CA40" i="4"/>
  <c r="BZ40" i="4"/>
  <c r="BY40" i="4"/>
  <c r="BX40" i="4"/>
  <c r="BW40" i="4"/>
  <c r="BV40" i="4"/>
  <c r="BU40" i="4"/>
  <c r="BT40" i="4"/>
  <c r="BS40" i="4"/>
  <c r="BR40" i="4"/>
  <c r="BQ40" i="4"/>
  <c r="CB15" i="4" s="1"/>
  <c r="CB16" i="4" s="1"/>
  <c r="BP40" i="4"/>
  <c r="BK40" i="4"/>
  <c r="BJ40" i="4"/>
  <c r="BI40" i="4"/>
  <c r="BH40" i="4"/>
  <c r="BG40" i="4"/>
  <c r="BF40" i="4"/>
  <c r="BE40" i="4"/>
  <c r="BD40" i="4"/>
  <c r="BC40" i="4"/>
  <c r="BB40" i="4"/>
  <c r="BL15" i="4" s="1"/>
  <c r="BA40" i="4"/>
  <c r="AZ40" i="4"/>
  <c r="AU40" i="4"/>
  <c r="AT40" i="4"/>
  <c r="AS40" i="4"/>
  <c r="AR40" i="4"/>
  <c r="AQ40" i="4"/>
  <c r="AP40" i="4"/>
  <c r="AO40" i="4"/>
  <c r="AN40" i="4"/>
  <c r="AM40" i="4"/>
  <c r="AL40" i="4"/>
  <c r="AK40" i="4"/>
  <c r="AV15" i="4" s="1"/>
  <c r="AJ40" i="4"/>
  <c r="AE40" i="4"/>
  <c r="AD40" i="4"/>
  <c r="AC40" i="4"/>
  <c r="AB40" i="4"/>
  <c r="AA40" i="4"/>
  <c r="Z40" i="4"/>
  <c r="Y40" i="4"/>
  <c r="X40" i="4"/>
  <c r="W40" i="4"/>
  <c r="V40" i="4"/>
  <c r="AF15" i="4" s="1"/>
  <c r="U40" i="4"/>
  <c r="T40" i="4"/>
  <c r="O40" i="4"/>
  <c r="N40" i="4"/>
  <c r="M40" i="4"/>
  <c r="L40" i="4"/>
  <c r="K40" i="4"/>
  <c r="J40" i="4"/>
  <c r="I40" i="4"/>
  <c r="H40" i="4"/>
  <c r="G40" i="4"/>
  <c r="F40" i="4"/>
  <c r="E40" i="4"/>
  <c r="D40" i="4"/>
  <c r="CA39" i="4"/>
  <c r="BZ39" i="4"/>
  <c r="BY39" i="4"/>
  <c r="BX39" i="4"/>
  <c r="BW39" i="4"/>
  <c r="BV39" i="4"/>
  <c r="BU39" i="4"/>
  <c r="BT39" i="4"/>
  <c r="BS39" i="4"/>
  <c r="BR39" i="4"/>
  <c r="CB14" i="4" s="1"/>
  <c r="BQ39" i="4"/>
  <c r="BP39" i="4"/>
  <c r="BK39" i="4"/>
  <c r="BJ39" i="4"/>
  <c r="BI39" i="4"/>
  <c r="BH39" i="4"/>
  <c r="BG39" i="4"/>
  <c r="BF39" i="4"/>
  <c r="BE39" i="4"/>
  <c r="BD39" i="4"/>
  <c r="BC39" i="4"/>
  <c r="BB39" i="4"/>
  <c r="BA39" i="4"/>
  <c r="BL14" i="4" s="1"/>
  <c r="AZ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E39" i="4"/>
  <c r="AD39" i="4"/>
  <c r="AC39" i="4"/>
  <c r="AB39" i="4"/>
  <c r="AA39" i="4"/>
  <c r="Z39" i="4"/>
  <c r="Y39" i="4"/>
  <c r="X39" i="4"/>
  <c r="W39" i="4"/>
  <c r="V39" i="4"/>
  <c r="U39" i="4"/>
  <c r="T39" i="4"/>
  <c r="O39" i="4"/>
  <c r="N39" i="4"/>
  <c r="M39" i="4"/>
  <c r="L39" i="4"/>
  <c r="K39" i="4"/>
  <c r="J39" i="4"/>
  <c r="I39" i="4"/>
  <c r="H39" i="4"/>
  <c r="G39" i="4"/>
  <c r="F39" i="4"/>
  <c r="E39" i="4"/>
  <c r="D39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E36" i="4"/>
  <c r="AD36" i="4"/>
  <c r="AC36" i="4"/>
  <c r="AB36" i="4"/>
  <c r="AA36" i="4"/>
  <c r="Z36" i="4"/>
  <c r="Y36" i="4"/>
  <c r="X36" i="4"/>
  <c r="W36" i="4"/>
  <c r="V36" i="4"/>
  <c r="U36" i="4"/>
  <c r="T36" i="4"/>
  <c r="O36" i="4"/>
  <c r="N36" i="4"/>
  <c r="M36" i="4"/>
  <c r="L36" i="4"/>
  <c r="K36" i="4"/>
  <c r="J36" i="4"/>
  <c r="I36" i="4"/>
  <c r="H36" i="4"/>
  <c r="G36" i="4"/>
  <c r="F36" i="4"/>
  <c r="E36" i="4"/>
  <c r="D36" i="4"/>
  <c r="A36" i="4"/>
  <c r="CC35" i="4"/>
  <c r="CC36" i="4" s="1"/>
  <c r="BM35" i="4"/>
  <c r="BM36" i="4" s="1"/>
  <c r="AW35" i="4"/>
  <c r="AG35" i="4"/>
  <c r="AG36" i="4" s="1"/>
  <c r="Q35" i="4"/>
  <c r="Q36" i="4" s="1"/>
  <c r="CC34" i="4"/>
  <c r="BM34" i="4"/>
  <c r="AW34" i="4"/>
  <c r="AW36" i="4" s="1"/>
  <c r="AG34" i="4"/>
  <c r="Q34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G31" i="4"/>
  <c r="AE31" i="4"/>
  <c r="AD31" i="4"/>
  <c r="AC31" i="4"/>
  <c r="AB31" i="4"/>
  <c r="AA31" i="4"/>
  <c r="Z31" i="4"/>
  <c r="Y31" i="4"/>
  <c r="X31" i="4"/>
  <c r="W31" i="4"/>
  <c r="V31" i="4"/>
  <c r="U31" i="4"/>
  <c r="T31" i="4"/>
  <c r="O31" i="4"/>
  <c r="N31" i="4"/>
  <c r="M31" i="4"/>
  <c r="L31" i="4"/>
  <c r="K31" i="4"/>
  <c r="J31" i="4"/>
  <c r="I31" i="4"/>
  <c r="H31" i="4"/>
  <c r="G31" i="4"/>
  <c r="F31" i="4"/>
  <c r="F57" i="4" s="1"/>
  <c r="F58" i="4" s="1"/>
  <c r="E31" i="4"/>
  <c r="E57" i="4" s="1"/>
  <c r="E58" i="4" s="1"/>
  <c r="D31" i="4"/>
  <c r="A31" i="4"/>
  <c r="CC30" i="4"/>
  <c r="CC31" i="4" s="1"/>
  <c r="BM30" i="4"/>
  <c r="BM31" i="4" s="1"/>
  <c r="BL30" i="4"/>
  <c r="AW30" i="4"/>
  <c r="AW31" i="4" s="1"/>
  <c r="AG30" i="4"/>
  <c r="Q30" i="4"/>
  <c r="Q31" i="4" s="1"/>
  <c r="CC29" i="4"/>
  <c r="CB29" i="4"/>
  <c r="BM29" i="4"/>
  <c r="AW29" i="4"/>
  <c r="AG29" i="4"/>
  <c r="Q29" i="4"/>
  <c r="P29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M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W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E26" i="4"/>
  <c r="AD26" i="4"/>
  <c r="AC26" i="4"/>
  <c r="AB26" i="4"/>
  <c r="AA26" i="4"/>
  <c r="Z26" i="4"/>
  <c r="Y26" i="4"/>
  <c r="X26" i="4"/>
  <c r="W26" i="4"/>
  <c r="V26" i="4"/>
  <c r="U26" i="4"/>
  <c r="T26" i="4"/>
  <c r="O26" i="4"/>
  <c r="N26" i="4"/>
  <c r="M26" i="4"/>
  <c r="L26" i="4"/>
  <c r="K26" i="4"/>
  <c r="J26" i="4"/>
  <c r="I26" i="4"/>
  <c r="H26" i="4"/>
  <c r="G26" i="4"/>
  <c r="F26" i="4"/>
  <c r="A26" i="4"/>
  <c r="CC25" i="4"/>
  <c r="CC26" i="4" s="1"/>
  <c r="BM25" i="4"/>
  <c r="AW25" i="4"/>
  <c r="AG25" i="4"/>
  <c r="AG26" i="4" s="1"/>
  <c r="Q25" i="4"/>
  <c r="Q26" i="4" s="1"/>
  <c r="CC24" i="4"/>
  <c r="BM24" i="4"/>
  <c r="AW24" i="4"/>
  <c r="AG24" i="4"/>
  <c r="Q24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E21" i="4"/>
  <c r="AD21" i="4"/>
  <c r="AC21" i="4"/>
  <c r="AB21" i="4"/>
  <c r="AA21" i="4"/>
  <c r="Z21" i="4"/>
  <c r="Y21" i="4"/>
  <c r="X21" i="4"/>
  <c r="W21" i="4"/>
  <c r="V21" i="4"/>
  <c r="U21" i="4"/>
  <c r="T21" i="4"/>
  <c r="N21" i="4"/>
  <c r="M21" i="4"/>
  <c r="L21" i="4"/>
  <c r="K21" i="4"/>
  <c r="J21" i="4"/>
  <c r="I21" i="4"/>
  <c r="H21" i="4"/>
  <c r="CC20" i="4"/>
  <c r="BM20" i="4"/>
  <c r="BM21" i="4" s="1"/>
  <c r="AW20" i="4"/>
  <c r="AG20" i="4"/>
  <c r="AG21" i="4" s="1"/>
  <c r="Q20" i="4"/>
  <c r="CC19" i="4"/>
  <c r="CC21" i="4" s="1"/>
  <c r="BM19" i="4"/>
  <c r="AW19" i="4"/>
  <c r="AW21" i="4" s="1"/>
  <c r="AG19" i="4"/>
  <c r="CA17" i="4"/>
  <c r="BP17" i="4"/>
  <c r="BK17" i="4"/>
  <c r="AZ17" i="4"/>
  <c r="AU17" i="4"/>
  <c r="AJ17" i="4"/>
  <c r="AE17" i="4"/>
  <c r="T17" i="4"/>
  <c r="O17" i="4"/>
  <c r="D17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E16" i="4"/>
  <c r="AD16" i="4"/>
  <c r="AC16" i="4"/>
  <c r="AB16" i="4"/>
  <c r="AA16" i="4"/>
  <c r="Z16" i="4"/>
  <c r="Y16" i="4"/>
  <c r="X16" i="4"/>
  <c r="W16" i="4"/>
  <c r="V16" i="4"/>
  <c r="U16" i="4"/>
  <c r="T16" i="4"/>
  <c r="O16" i="4"/>
  <c r="N16" i="4"/>
  <c r="M16" i="4"/>
  <c r="L16" i="4"/>
  <c r="K16" i="4"/>
  <c r="J16" i="4"/>
  <c r="I16" i="4"/>
  <c r="H16" i="4"/>
  <c r="G16" i="4"/>
  <c r="F16" i="4"/>
  <c r="E16" i="4"/>
  <c r="D16" i="4"/>
  <c r="CC15" i="4"/>
  <c r="BM15" i="4"/>
  <c r="BM16" i="4" s="1"/>
  <c r="AW15" i="4"/>
  <c r="AG15" i="4"/>
  <c r="Q15" i="4"/>
  <c r="CC14" i="4"/>
  <c r="CC16" i="4" s="1"/>
  <c r="BM14" i="4"/>
  <c r="AW14" i="4"/>
  <c r="AW16" i="4" s="1"/>
  <c r="AG14" i="4"/>
  <c r="B12" i="4"/>
  <c r="R12" i="4" s="1"/>
  <c r="AH12" i="4" s="1"/>
  <c r="AX12" i="4" s="1"/>
  <c r="BN12" i="4" s="1"/>
  <c r="AP190" i="3"/>
  <c r="AO190" i="3"/>
  <c r="P190" i="3"/>
  <c r="O190" i="3"/>
  <c r="AP189" i="3"/>
  <c r="AO189" i="3"/>
  <c r="P189" i="3"/>
  <c r="O189" i="3"/>
  <c r="AP188" i="3"/>
  <c r="AO188" i="3"/>
  <c r="P188" i="3"/>
  <c r="O188" i="3"/>
  <c r="AP187" i="3"/>
  <c r="AO187" i="3"/>
  <c r="P187" i="3"/>
  <c r="O187" i="3"/>
  <c r="AP186" i="3"/>
  <c r="AO186" i="3"/>
  <c r="P186" i="3"/>
  <c r="O186" i="3"/>
  <c r="AP185" i="3"/>
  <c r="AO185" i="3"/>
  <c r="P185" i="3"/>
  <c r="O185" i="3"/>
  <c r="AP184" i="3"/>
  <c r="AO184" i="3"/>
  <c r="P184" i="3"/>
  <c r="O184" i="3"/>
  <c r="AP183" i="3"/>
  <c r="AO183" i="3"/>
  <c r="P183" i="3"/>
  <c r="O183" i="3"/>
  <c r="AP182" i="3"/>
  <c r="AO182" i="3"/>
  <c r="P182" i="3"/>
  <c r="O182" i="3"/>
  <c r="AP181" i="3"/>
  <c r="AO181" i="3"/>
  <c r="P181" i="3"/>
  <c r="O181" i="3"/>
  <c r="AP180" i="3"/>
  <c r="AO180" i="3"/>
  <c r="P180" i="3"/>
  <c r="O180" i="3"/>
  <c r="AP179" i="3"/>
  <c r="AO179" i="3"/>
  <c r="P179" i="3"/>
  <c r="O179" i="3"/>
  <c r="AP178" i="3"/>
  <c r="AO178" i="3"/>
  <c r="P178" i="3"/>
  <c r="O178" i="3"/>
  <c r="AP177" i="3"/>
  <c r="AO177" i="3"/>
  <c r="P177" i="3"/>
  <c r="O177" i="3"/>
  <c r="AP176" i="3"/>
  <c r="AO176" i="3"/>
  <c r="P176" i="3"/>
  <c r="O176" i="3"/>
  <c r="AP175" i="3"/>
  <c r="AO175" i="3"/>
  <c r="P175" i="3"/>
  <c r="O175" i="3"/>
  <c r="AP174" i="3"/>
  <c r="AO174" i="3"/>
  <c r="P174" i="3"/>
  <c r="O174" i="3"/>
  <c r="AP173" i="3"/>
  <c r="AO173" i="3"/>
  <c r="P173" i="3"/>
  <c r="O173" i="3"/>
  <c r="AP172" i="3"/>
  <c r="AO172" i="3"/>
  <c r="P172" i="3"/>
  <c r="O172" i="3"/>
  <c r="AP171" i="3"/>
  <c r="AO171" i="3"/>
  <c r="P171" i="3"/>
  <c r="O171" i="3"/>
  <c r="AP170" i="3"/>
  <c r="AO170" i="3"/>
  <c r="P170" i="3"/>
  <c r="O170" i="3"/>
  <c r="AP169" i="3"/>
  <c r="AO169" i="3"/>
  <c r="P169" i="3"/>
  <c r="O169" i="3"/>
  <c r="AP168" i="3"/>
  <c r="AO168" i="3"/>
  <c r="P168" i="3"/>
  <c r="O168" i="3"/>
  <c r="AP167" i="3"/>
  <c r="AO167" i="3"/>
  <c r="P167" i="3"/>
  <c r="O167" i="3"/>
  <c r="AP166" i="3"/>
  <c r="AO166" i="3"/>
  <c r="P166" i="3"/>
  <c r="O166" i="3"/>
  <c r="AP165" i="3"/>
  <c r="AO165" i="3"/>
  <c r="P165" i="3"/>
  <c r="O165" i="3"/>
  <c r="AP164" i="3"/>
  <c r="AO164" i="3"/>
  <c r="P164" i="3"/>
  <c r="O164" i="3"/>
  <c r="AP163" i="3"/>
  <c r="AO163" i="3"/>
  <c r="P163" i="3"/>
  <c r="O163" i="3"/>
  <c r="AP162" i="3"/>
  <c r="AO162" i="3"/>
  <c r="P162" i="3"/>
  <c r="O162" i="3"/>
  <c r="AP161" i="3"/>
  <c r="AO161" i="3"/>
  <c r="P161" i="3"/>
  <c r="O161" i="3"/>
  <c r="AP160" i="3"/>
  <c r="AO160" i="3"/>
  <c r="P160" i="3"/>
  <c r="O160" i="3"/>
  <c r="AP159" i="3"/>
  <c r="AO159" i="3"/>
  <c r="P159" i="3"/>
  <c r="O159" i="3"/>
  <c r="AP158" i="3"/>
  <c r="AO158" i="3"/>
  <c r="P158" i="3"/>
  <c r="O158" i="3"/>
  <c r="AP157" i="3"/>
  <c r="AO157" i="3"/>
  <c r="P157" i="3"/>
  <c r="O157" i="3"/>
  <c r="AP156" i="3"/>
  <c r="AO156" i="3"/>
  <c r="P156" i="3"/>
  <c r="O156" i="3"/>
  <c r="AP155" i="3"/>
  <c r="AO155" i="3"/>
  <c r="P155" i="3"/>
  <c r="O155" i="3"/>
  <c r="AP154" i="3"/>
  <c r="AO154" i="3"/>
  <c r="P154" i="3"/>
  <c r="O154" i="3"/>
  <c r="AP153" i="3"/>
  <c r="AO153" i="3"/>
  <c r="P153" i="3"/>
  <c r="O153" i="3"/>
  <c r="AP152" i="3"/>
  <c r="AO152" i="3"/>
  <c r="P152" i="3"/>
  <c r="O152" i="3"/>
  <c r="AP151" i="3"/>
  <c r="AO151" i="3"/>
  <c r="P151" i="3"/>
  <c r="O151" i="3"/>
  <c r="AP150" i="3"/>
  <c r="AO150" i="3"/>
  <c r="P150" i="3"/>
  <c r="O150" i="3"/>
  <c r="AP149" i="3"/>
  <c r="AO149" i="3"/>
  <c r="P149" i="3"/>
  <c r="O149" i="3"/>
  <c r="AP148" i="3"/>
  <c r="AO148" i="3"/>
  <c r="P148" i="3"/>
  <c r="O148" i="3"/>
  <c r="AP147" i="3"/>
  <c r="AO147" i="3"/>
  <c r="P147" i="3"/>
  <c r="O147" i="3"/>
  <c r="AP146" i="3"/>
  <c r="AO146" i="3"/>
  <c r="P146" i="3"/>
  <c r="O146" i="3"/>
  <c r="AP145" i="3"/>
  <c r="AO145" i="3"/>
  <c r="P145" i="3"/>
  <c r="O145" i="3"/>
  <c r="AP144" i="3"/>
  <c r="AO144" i="3"/>
  <c r="P144" i="3"/>
  <c r="O144" i="3"/>
  <c r="AP143" i="3"/>
  <c r="AO143" i="3"/>
  <c r="P143" i="3"/>
  <c r="O143" i="3"/>
  <c r="AP142" i="3"/>
  <c r="AO142" i="3"/>
  <c r="P142" i="3"/>
  <c r="O142" i="3"/>
  <c r="AP141" i="3"/>
  <c r="AO141" i="3"/>
  <c r="P141" i="3"/>
  <c r="O141" i="3"/>
  <c r="AP140" i="3"/>
  <c r="AO140" i="3"/>
  <c r="P140" i="3"/>
  <c r="O140" i="3"/>
  <c r="AP139" i="3"/>
  <c r="AO139" i="3"/>
  <c r="P139" i="3"/>
  <c r="O139" i="3"/>
  <c r="AP138" i="3"/>
  <c r="AO138" i="3"/>
  <c r="P138" i="3"/>
  <c r="O138" i="3"/>
  <c r="AP137" i="3"/>
  <c r="AO137" i="3"/>
  <c r="P137" i="3"/>
  <c r="O137" i="3"/>
  <c r="AP136" i="3"/>
  <c r="AO136" i="3"/>
  <c r="P136" i="3"/>
  <c r="O136" i="3"/>
  <c r="AP135" i="3"/>
  <c r="AO135" i="3"/>
  <c r="P135" i="3"/>
  <c r="O135" i="3"/>
  <c r="AP134" i="3"/>
  <c r="AO134" i="3"/>
  <c r="P134" i="3"/>
  <c r="O134" i="3"/>
  <c r="AP133" i="3"/>
  <c r="AO133" i="3"/>
  <c r="P133" i="3"/>
  <c r="O133" i="3"/>
  <c r="AP132" i="3"/>
  <c r="AO132" i="3"/>
  <c r="P132" i="3"/>
  <c r="O132" i="3"/>
  <c r="AP131" i="3"/>
  <c r="AO131" i="3"/>
  <c r="P131" i="3"/>
  <c r="O131" i="3"/>
  <c r="AP130" i="3"/>
  <c r="AO130" i="3"/>
  <c r="P130" i="3"/>
  <c r="O130" i="3"/>
  <c r="AP129" i="3"/>
  <c r="AO129" i="3"/>
  <c r="P129" i="3"/>
  <c r="O129" i="3"/>
  <c r="AP128" i="3"/>
  <c r="AO128" i="3"/>
  <c r="P128" i="3"/>
  <c r="O128" i="3"/>
  <c r="AP127" i="3"/>
  <c r="AO127" i="3"/>
  <c r="P127" i="3"/>
  <c r="O127" i="3"/>
  <c r="AP126" i="3"/>
  <c r="AO126" i="3"/>
  <c r="P126" i="3"/>
  <c r="O126" i="3"/>
  <c r="AP125" i="3"/>
  <c r="AO125" i="3"/>
  <c r="P125" i="3"/>
  <c r="O125" i="3"/>
  <c r="AP124" i="3"/>
  <c r="AO124" i="3"/>
  <c r="P124" i="3"/>
  <c r="O124" i="3"/>
  <c r="AP123" i="3"/>
  <c r="AO123" i="3"/>
  <c r="P123" i="3"/>
  <c r="O123" i="3"/>
  <c r="AP122" i="3"/>
  <c r="AO122" i="3"/>
  <c r="P122" i="3"/>
  <c r="O122" i="3"/>
  <c r="AP121" i="3"/>
  <c r="AO121" i="3"/>
  <c r="P121" i="3"/>
  <c r="O121" i="3"/>
  <c r="AP120" i="3"/>
  <c r="AO120" i="3"/>
  <c r="P120" i="3"/>
  <c r="O120" i="3"/>
  <c r="AP119" i="3"/>
  <c r="AO119" i="3"/>
  <c r="P119" i="3"/>
  <c r="O119" i="3"/>
  <c r="AP118" i="3"/>
  <c r="AO118" i="3"/>
  <c r="P118" i="3"/>
  <c r="O118" i="3"/>
  <c r="AP117" i="3"/>
  <c r="AO117" i="3"/>
  <c r="P117" i="3"/>
  <c r="O117" i="3"/>
  <c r="AP116" i="3"/>
  <c r="AO116" i="3"/>
  <c r="P116" i="3"/>
  <c r="O116" i="3"/>
  <c r="AP115" i="3"/>
  <c r="AO115" i="3"/>
  <c r="P115" i="3"/>
  <c r="O115" i="3"/>
  <c r="AP114" i="3"/>
  <c r="AO114" i="3"/>
  <c r="P114" i="3"/>
  <c r="O114" i="3"/>
  <c r="AP113" i="3"/>
  <c r="AO113" i="3"/>
  <c r="AA113" i="3"/>
  <c r="P113" i="3"/>
  <c r="O113" i="3"/>
  <c r="A113" i="3"/>
  <c r="AP112" i="3"/>
  <c r="AO112" i="3"/>
  <c r="AA112" i="3"/>
  <c r="P112" i="3"/>
  <c r="O112" i="3"/>
  <c r="A112" i="3"/>
  <c r="AP111" i="3"/>
  <c r="AO111" i="3"/>
  <c r="AA111" i="3"/>
  <c r="P111" i="3"/>
  <c r="O111" i="3"/>
  <c r="A111" i="3"/>
  <c r="AP110" i="3"/>
  <c r="AO110" i="3"/>
  <c r="AA110" i="3"/>
  <c r="P110" i="3"/>
  <c r="O110" i="3"/>
  <c r="A110" i="3"/>
  <c r="AP109" i="3"/>
  <c r="AO109" i="3"/>
  <c r="AA109" i="3"/>
  <c r="P109" i="3"/>
  <c r="O109" i="3"/>
  <c r="A109" i="3"/>
  <c r="AP108" i="3"/>
  <c r="AO108" i="3"/>
  <c r="AA108" i="3"/>
  <c r="P108" i="3"/>
  <c r="O108" i="3"/>
  <c r="A108" i="3"/>
  <c r="AP107" i="3"/>
  <c r="AO107" i="3"/>
  <c r="AA107" i="3"/>
  <c r="P107" i="3"/>
  <c r="O107" i="3"/>
  <c r="A107" i="3"/>
  <c r="AP106" i="3"/>
  <c r="AO106" i="3"/>
  <c r="AA106" i="3"/>
  <c r="P106" i="3"/>
  <c r="O106" i="3"/>
  <c r="A106" i="3"/>
  <c r="AP105" i="3"/>
  <c r="AO105" i="3"/>
  <c r="AA105" i="3"/>
  <c r="P105" i="3"/>
  <c r="O105" i="3"/>
  <c r="A105" i="3"/>
  <c r="AP104" i="3"/>
  <c r="AO104" i="3"/>
  <c r="AA104" i="3"/>
  <c r="P104" i="3"/>
  <c r="O104" i="3"/>
  <c r="A104" i="3"/>
  <c r="AP103" i="3"/>
  <c r="AO103" i="3"/>
  <c r="AA103" i="3"/>
  <c r="P103" i="3"/>
  <c r="O103" i="3"/>
  <c r="A103" i="3"/>
  <c r="AP102" i="3"/>
  <c r="AO102" i="3"/>
  <c r="AA102" i="3"/>
  <c r="P102" i="3"/>
  <c r="O102" i="3"/>
  <c r="A102" i="3"/>
  <c r="AP101" i="3"/>
  <c r="AO101" i="3"/>
  <c r="AA101" i="3"/>
  <c r="P101" i="3"/>
  <c r="O101" i="3"/>
  <c r="A101" i="3"/>
  <c r="AP100" i="3"/>
  <c r="AO100" i="3"/>
  <c r="AA100" i="3"/>
  <c r="P100" i="3"/>
  <c r="O100" i="3"/>
  <c r="A100" i="3"/>
  <c r="AP99" i="3"/>
  <c r="AO99" i="3"/>
  <c r="AA99" i="3"/>
  <c r="P99" i="3"/>
  <c r="O99" i="3"/>
  <c r="A99" i="3"/>
  <c r="AP98" i="3"/>
  <c r="AO98" i="3"/>
  <c r="AA98" i="3"/>
  <c r="P98" i="3"/>
  <c r="O98" i="3"/>
  <c r="A98" i="3"/>
  <c r="AP97" i="3"/>
  <c r="AO97" i="3"/>
  <c r="AA97" i="3"/>
  <c r="P97" i="3"/>
  <c r="O97" i="3"/>
  <c r="A97" i="3"/>
  <c r="AP96" i="3"/>
  <c r="AO96" i="3"/>
  <c r="AA96" i="3"/>
  <c r="P96" i="3"/>
  <c r="O96" i="3"/>
  <c r="A96" i="3"/>
  <c r="AP95" i="3"/>
  <c r="AO95" i="3"/>
  <c r="AA95" i="3"/>
  <c r="P95" i="3"/>
  <c r="O95" i="3"/>
  <c r="A95" i="3"/>
  <c r="AP94" i="3"/>
  <c r="AO94" i="3"/>
  <c r="AA94" i="3"/>
  <c r="P94" i="3"/>
  <c r="O94" i="3"/>
  <c r="A94" i="3"/>
  <c r="AP93" i="3"/>
  <c r="AO93" i="3"/>
  <c r="AA93" i="3"/>
  <c r="P93" i="3"/>
  <c r="O93" i="3"/>
  <c r="A93" i="3"/>
  <c r="AP92" i="3"/>
  <c r="AO92" i="3"/>
  <c r="AA92" i="3"/>
  <c r="P92" i="3"/>
  <c r="O92" i="3"/>
  <c r="A92" i="3"/>
  <c r="AP91" i="3"/>
  <c r="AO91" i="3"/>
  <c r="AA91" i="3"/>
  <c r="P91" i="3"/>
  <c r="O91" i="3"/>
  <c r="A91" i="3"/>
  <c r="AP90" i="3"/>
  <c r="AO90" i="3"/>
  <c r="AA90" i="3"/>
  <c r="P90" i="3"/>
  <c r="O90" i="3"/>
  <c r="A90" i="3"/>
  <c r="AP89" i="3"/>
  <c r="AO89" i="3"/>
  <c r="AA89" i="3"/>
  <c r="P89" i="3"/>
  <c r="O89" i="3"/>
  <c r="A89" i="3"/>
  <c r="AP88" i="3"/>
  <c r="AO88" i="3"/>
  <c r="AA88" i="3"/>
  <c r="P88" i="3"/>
  <c r="O88" i="3"/>
  <c r="A88" i="3"/>
  <c r="AP87" i="3"/>
  <c r="AO87" i="3"/>
  <c r="AA87" i="3"/>
  <c r="P87" i="3"/>
  <c r="O87" i="3"/>
  <c r="A87" i="3"/>
  <c r="AP86" i="3"/>
  <c r="AO86" i="3"/>
  <c r="AA86" i="3"/>
  <c r="P86" i="3"/>
  <c r="O86" i="3"/>
  <c r="A86" i="3"/>
  <c r="AP85" i="3"/>
  <c r="AO85" i="3"/>
  <c r="AA85" i="3"/>
  <c r="P85" i="3"/>
  <c r="O85" i="3"/>
  <c r="A85" i="3"/>
  <c r="AP84" i="3"/>
  <c r="AO84" i="3"/>
  <c r="AA84" i="3"/>
  <c r="P84" i="3"/>
  <c r="O84" i="3"/>
  <c r="A84" i="3"/>
  <c r="AP83" i="3"/>
  <c r="AO83" i="3"/>
  <c r="AA83" i="3"/>
  <c r="P83" i="3"/>
  <c r="O83" i="3"/>
  <c r="A83" i="3"/>
  <c r="AP82" i="3"/>
  <c r="AO82" i="3"/>
  <c r="AA82" i="3"/>
  <c r="P82" i="3"/>
  <c r="O82" i="3"/>
  <c r="A82" i="3"/>
  <c r="AP81" i="3"/>
  <c r="AO81" i="3"/>
  <c r="AA81" i="3"/>
  <c r="P81" i="3"/>
  <c r="O81" i="3"/>
  <c r="A81" i="3"/>
  <c r="AP80" i="3"/>
  <c r="AO80" i="3"/>
  <c r="AA80" i="3"/>
  <c r="P80" i="3"/>
  <c r="O80" i="3"/>
  <c r="A80" i="3"/>
  <c r="AP79" i="3"/>
  <c r="AO79" i="3"/>
  <c r="AA79" i="3"/>
  <c r="P79" i="3"/>
  <c r="O79" i="3"/>
  <c r="A79" i="3"/>
  <c r="AP78" i="3"/>
  <c r="AO78" i="3"/>
  <c r="AA78" i="3"/>
  <c r="P78" i="3"/>
  <c r="O78" i="3"/>
  <c r="A78" i="3"/>
  <c r="AP77" i="3"/>
  <c r="AO77" i="3"/>
  <c r="AA77" i="3"/>
  <c r="P77" i="3"/>
  <c r="O77" i="3"/>
  <c r="A77" i="3"/>
  <c r="AP76" i="3"/>
  <c r="AO76" i="3"/>
  <c r="AA76" i="3"/>
  <c r="P76" i="3"/>
  <c r="O76" i="3"/>
  <c r="A76" i="3"/>
  <c r="AP75" i="3"/>
  <c r="AO75" i="3"/>
  <c r="AA75" i="3"/>
  <c r="P75" i="3"/>
  <c r="O75" i="3"/>
  <c r="A75" i="3"/>
  <c r="AP74" i="3"/>
  <c r="AO74" i="3"/>
  <c r="AA74" i="3"/>
  <c r="P74" i="3"/>
  <c r="O74" i="3"/>
  <c r="A74" i="3"/>
  <c r="AP73" i="3"/>
  <c r="AO73" i="3"/>
  <c r="AA73" i="3"/>
  <c r="P73" i="3"/>
  <c r="O73" i="3"/>
  <c r="A73" i="3"/>
  <c r="AP72" i="3"/>
  <c r="AO72" i="3"/>
  <c r="AA72" i="3"/>
  <c r="P72" i="3"/>
  <c r="O72" i="3"/>
  <c r="A72" i="3"/>
  <c r="AP71" i="3"/>
  <c r="AO71" i="3"/>
  <c r="AA71" i="3"/>
  <c r="P71" i="3"/>
  <c r="O71" i="3"/>
  <c r="A71" i="3"/>
  <c r="AP70" i="3"/>
  <c r="AO70" i="3"/>
  <c r="AA70" i="3"/>
  <c r="P70" i="3"/>
  <c r="O70" i="3"/>
  <c r="A70" i="3"/>
  <c r="AP69" i="3"/>
  <c r="AO69" i="3"/>
  <c r="AA69" i="3"/>
  <c r="P69" i="3"/>
  <c r="O69" i="3"/>
  <c r="A69" i="3"/>
  <c r="AP68" i="3"/>
  <c r="AO68" i="3"/>
  <c r="AA68" i="3"/>
  <c r="P68" i="3"/>
  <c r="O68" i="3"/>
  <c r="A68" i="3"/>
  <c r="AP67" i="3"/>
  <c r="AO67" i="3"/>
  <c r="AA67" i="3"/>
  <c r="P67" i="3"/>
  <c r="O67" i="3"/>
  <c r="A67" i="3"/>
  <c r="AP66" i="3"/>
  <c r="AO66" i="3"/>
  <c r="AA66" i="3"/>
  <c r="P66" i="3"/>
  <c r="O66" i="3"/>
  <c r="A66" i="3"/>
  <c r="AP65" i="3"/>
  <c r="AO65" i="3"/>
  <c r="AA65" i="3"/>
  <c r="P65" i="3"/>
  <c r="O65" i="3"/>
  <c r="A65" i="3"/>
  <c r="AP64" i="3"/>
  <c r="AO64" i="3"/>
  <c r="AA64" i="3"/>
  <c r="P64" i="3"/>
  <c r="O64" i="3"/>
  <c r="A64" i="3"/>
  <c r="AP63" i="3"/>
  <c r="AO63" i="3"/>
  <c r="AA63" i="3"/>
  <c r="P63" i="3"/>
  <c r="O63" i="3"/>
  <c r="A63" i="3"/>
  <c r="AP62" i="3"/>
  <c r="AO62" i="3"/>
  <c r="AA62" i="3"/>
  <c r="P62" i="3"/>
  <c r="O62" i="3"/>
  <c r="A62" i="3"/>
  <c r="AP61" i="3"/>
  <c r="AO61" i="3"/>
  <c r="AA61" i="3"/>
  <c r="P61" i="3"/>
  <c r="O61" i="3"/>
  <c r="A61" i="3"/>
  <c r="AP60" i="3"/>
  <c r="AO60" i="3"/>
  <c r="AA60" i="3"/>
  <c r="P60" i="3"/>
  <c r="O60" i="3"/>
  <c r="A60" i="3"/>
  <c r="AP59" i="3"/>
  <c r="AO59" i="3"/>
  <c r="AA59" i="3"/>
  <c r="P59" i="3"/>
  <c r="O59" i="3"/>
  <c r="A59" i="3"/>
  <c r="AP58" i="3"/>
  <c r="AO58" i="3"/>
  <c r="AA58" i="3"/>
  <c r="P58" i="3"/>
  <c r="O58" i="3"/>
  <c r="A58" i="3"/>
  <c r="AP57" i="3"/>
  <c r="AO57" i="3"/>
  <c r="AA57" i="3"/>
  <c r="P57" i="3"/>
  <c r="O57" i="3"/>
  <c r="A57" i="3"/>
  <c r="AP56" i="3"/>
  <c r="AO56" i="3"/>
  <c r="AA56" i="3"/>
  <c r="P56" i="3"/>
  <c r="O56" i="3"/>
  <c r="A56" i="3"/>
  <c r="AP55" i="3"/>
  <c r="AO55" i="3"/>
  <c r="AA55" i="3"/>
  <c r="P55" i="3"/>
  <c r="O55" i="3"/>
  <c r="A55" i="3"/>
  <c r="AP54" i="3"/>
  <c r="AO54" i="3"/>
  <c r="AA54" i="3"/>
  <c r="P54" i="3"/>
  <c r="O54" i="3"/>
  <c r="A54" i="3"/>
  <c r="AP53" i="3"/>
  <c r="AO53" i="3"/>
  <c r="AA53" i="3"/>
  <c r="P53" i="3"/>
  <c r="O53" i="3"/>
  <c r="A53" i="3"/>
  <c r="AP52" i="3"/>
  <c r="AO52" i="3"/>
  <c r="AA52" i="3"/>
  <c r="P52" i="3"/>
  <c r="O52" i="3"/>
  <c r="A52" i="3"/>
  <c r="AP51" i="3"/>
  <c r="AO51" i="3"/>
  <c r="AA51" i="3"/>
  <c r="P51" i="3"/>
  <c r="O51" i="3"/>
  <c r="A51" i="3"/>
  <c r="AP50" i="3"/>
  <c r="AO50" i="3"/>
  <c r="AA50" i="3"/>
  <c r="P50" i="3"/>
  <c r="O50" i="3"/>
  <c r="A50" i="3"/>
  <c r="AP49" i="3"/>
  <c r="AO49" i="3"/>
  <c r="AA49" i="3"/>
  <c r="P49" i="3"/>
  <c r="O49" i="3"/>
  <c r="A49" i="3"/>
  <c r="AP48" i="3"/>
  <c r="AO48" i="3"/>
  <c r="AA48" i="3"/>
  <c r="P48" i="3"/>
  <c r="O48" i="3"/>
  <c r="A48" i="3"/>
  <c r="AP47" i="3"/>
  <c r="AO47" i="3"/>
  <c r="AA47" i="3"/>
  <c r="P47" i="3"/>
  <c r="O47" i="3"/>
  <c r="A47" i="3"/>
  <c r="AP46" i="3"/>
  <c r="AO46" i="3"/>
  <c r="AA46" i="3"/>
  <c r="P46" i="3"/>
  <c r="O46" i="3"/>
  <c r="A46" i="3"/>
  <c r="AP45" i="3"/>
  <c r="AO45" i="3"/>
  <c r="AA45" i="3"/>
  <c r="P45" i="3"/>
  <c r="O45" i="3"/>
  <c r="A45" i="3"/>
  <c r="AP44" i="3"/>
  <c r="AO44" i="3"/>
  <c r="AA44" i="3"/>
  <c r="P44" i="3"/>
  <c r="O44" i="3"/>
  <c r="A44" i="3"/>
  <c r="AP43" i="3"/>
  <c r="AO43" i="3"/>
  <c r="AA43" i="3"/>
  <c r="P43" i="3"/>
  <c r="O43" i="3"/>
  <c r="A43" i="3"/>
  <c r="AP42" i="3"/>
  <c r="AO42" i="3"/>
  <c r="AA42" i="3"/>
  <c r="P42" i="3"/>
  <c r="O42" i="3"/>
  <c r="A42" i="3"/>
  <c r="AP41" i="3"/>
  <c r="AO41" i="3"/>
  <c r="AA41" i="3"/>
  <c r="P41" i="3"/>
  <c r="O41" i="3"/>
  <c r="A41" i="3"/>
  <c r="AP40" i="3"/>
  <c r="AO40" i="3"/>
  <c r="AA40" i="3"/>
  <c r="P40" i="3"/>
  <c r="O40" i="3"/>
  <c r="A40" i="3"/>
  <c r="AP39" i="3"/>
  <c r="AO39" i="3"/>
  <c r="AA39" i="3"/>
  <c r="P39" i="3"/>
  <c r="O39" i="3"/>
  <c r="A39" i="3"/>
  <c r="AP38" i="3"/>
  <c r="AO38" i="3"/>
  <c r="AA38" i="3"/>
  <c r="P38" i="3"/>
  <c r="O38" i="3"/>
  <c r="A38" i="3"/>
  <c r="AP37" i="3"/>
  <c r="AO37" i="3"/>
  <c r="AA37" i="3"/>
  <c r="P37" i="3"/>
  <c r="O37" i="3"/>
  <c r="A37" i="3"/>
  <c r="AP36" i="3"/>
  <c r="AO36" i="3"/>
  <c r="AA36" i="3"/>
  <c r="P36" i="3"/>
  <c r="O36" i="3"/>
  <c r="A36" i="3"/>
  <c r="AP35" i="3"/>
  <c r="AO35" i="3"/>
  <c r="AA35" i="3"/>
  <c r="P35" i="3"/>
  <c r="O35" i="3"/>
  <c r="A35" i="3"/>
  <c r="AP34" i="3"/>
  <c r="AO34" i="3"/>
  <c r="AA34" i="3"/>
  <c r="P34" i="3"/>
  <c r="O34" i="3"/>
  <c r="A34" i="3"/>
  <c r="AP33" i="3"/>
  <c r="AO33" i="3"/>
  <c r="AG33" i="3"/>
  <c r="AF33" i="3"/>
  <c r="AE33" i="3"/>
  <c r="AA33" i="3"/>
  <c r="P33" i="3"/>
  <c r="O33" i="3"/>
  <c r="G33" i="3"/>
  <c r="F33" i="3"/>
  <c r="E33" i="3"/>
  <c r="A33" i="3"/>
  <c r="AP32" i="3"/>
  <c r="AO32" i="3"/>
  <c r="AG32" i="3"/>
  <c r="AF32" i="3"/>
  <c r="AE32" i="3"/>
  <c r="AA32" i="3"/>
  <c r="P32" i="3"/>
  <c r="O32" i="3"/>
  <c r="G32" i="3"/>
  <c r="F32" i="3"/>
  <c r="E32" i="3"/>
  <c r="A32" i="3"/>
  <c r="AP31" i="3"/>
  <c r="AO31" i="3"/>
  <c r="AG31" i="3"/>
  <c r="AF31" i="3"/>
  <c r="AE31" i="3"/>
  <c r="AA31" i="3"/>
  <c r="P31" i="3"/>
  <c r="O31" i="3"/>
  <c r="G31" i="3"/>
  <c r="F31" i="3"/>
  <c r="E31" i="3"/>
  <c r="A31" i="3"/>
  <c r="AP30" i="3"/>
  <c r="AO30" i="3"/>
  <c r="AG30" i="3"/>
  <c r="AF30" i="3"/>
  <c r="AE30" i="3"/>
  <c r="AA30" i="3"/>
  <c r="P30" i="3"/>
  <c r="O30" i="3"/>
  <c r="G30" i="3"/>
  <c r="F30" i="3"/>
  <c r="E30" i="3"/>
  <c r="A30" i="3"/>
  <c r="AP29" i="3"/>
  <c r="AO29" i="3"/>
  <c r="AG29" i="3"/>
  <c r="AF29" i="3"/>
  <c r="AE29" i="3"/>
  <c r="AA29" i="3"/>
  <c r="P29" i="3"/>
  <c r="O29" i="3"/>
  <c r="G29" i="3"/>
  <c r="F29" i="3"/>
  <c r="E29" i="3"/>
  <c r="A29" i="3"/>
  <c r="AP28" i="3"/>
  <c r="AO28" i="3"/>
  <c r="AG28" i="3"/>
  <c r="AF28" i="3"/>
  <c r="AE28" i="3"/>
  <c r="AA28" i="3"/>
  <c r="P28" i="3"/>
  <c r="O28" i="3"/>
  <c r="G28" i="3"/>
  <c r="F28" i="3"/>
  <c r="E28" i="3"/>
  <c r="A28" i="3"/>
  <c r="AP27" i="3"/>
  <c r="AO27" i="3"/>
  <c r="AG27" i="3"/>
  <c r="AF27" i="3"/>
  <c r="AE27" i="3"/>
  <c r="AA27" i="3"/>
  <c r="P27" i="3"/>
  <c r="O27" i="3"/>
  <c r="G27" i="3"/>
  <c r="F27" i="3"/>
  <c r="E27" i="3"/>
  <c r="A27" i="3"/>
  <c r="AP26" i="3"/>
  <c r="AO26" i="3"/>
  <c r="AG26" i="3"/>
  <c r="AF26" i="3"/>
  <c r="AE26" i="3"/>
  <c r="AA26" i="3"/>
  <c r="P26" i="3"/>
  <c r="O26" i="3"/>
  <c r="G26" i="3"/>
  <c r="F26" i="3"/>
  <c r="E26" i="3"/>
  <c r="A26" i="3"/>
  <c r="AP25" i="3"/>
  <c r="AO25" i="3"/>
  <c r="AG25" i="3"/>
  <c r="AF25" i="3"/>
  <c r="AE25" i="3"/>
  <c r="AA25" i="3"/>
  <c r="P25" i="3"/>
  <c r="O25" i="3"/>
  <c r="G25" i="3"/>
  <c r="F25" i="3"/>
  <c r="E25" i="3"/>
  <c r="A25" i="3"/>
  <c r="AP24" i="3"/>
  <c r="AO24" i="3"/>
  <c r="AG24" i="3"/>
  <c r="AF24" i="3"/>
  <c r="AE24" i="3"/>
  <c r="AA24" i="3"/>
  <c r="P24" i="3"/>
  <c r="O24" i="3"/>
  <c r="G24" i="3"/>
  <c r="F24" i="3"/>
  <c r="E24" i="3"/>
  <c r="A24" i="3"/>
  <c r="AP23" i="3"/>
  <c r="AO23" i="3"/>
  <c r="AG23" i="3"/>
  <c r="AF23" i="3"/>
  <c r="AE23" i="3"/>
  <c r="AA23" i="3"/>
  <c r="P23" i="3"/>
  <c r="O23" i="3"/>
  <c r="G23" i="3"/>
  <c r="F23" i="3"/>
  <c r="E23" i="3"/>
  <c r="A23" i="3"/>
  <c r="AP22" i="3"/>
  <c r="AO22" i="3"/>
  <c r="AG22" i="3"/>
  <c r="P22" i="3"/>
  <c r="O22" i="3"/>
  <c r="G22" i="3"/>
  <c r="E22" i="3" s="1"/>
  <c r="AP21" i="3"/>
  <c r="AO21" i="3"/>
  <c r="AG21" i="3"/>
  <c r="AA21" i="3"/>
  <c r="P21" i="3"/>
  <c r="O21" i="3"/>
  <c r="A21" i="3" s="1"/>
  <c r="G21" i="3"/>
  <c r="E21" i="3" s="1"/>
  <c r="AP20" i="3"/>
  <c r="AO20" i="3"/>
  <c r="AG20" i="3"/>
  <c r="P20" i="3"/>
  <c r="O20" i="3"/>
  <c r="A20" i="3" s="1"/>
  <c r="G20" i="3"/>
  <c r="E20" i="3" s="1"/>
  <c r="AP19" i="3"/>
  <c r="AO19" i="3"/>
  <c r="AA19" i="3" s="1"/>
  <c r="AG19" i="3"/>
  <c r="AE19" i="3" s="1"/>
  <c r="P19" i="3"/>
  <c r="O19" i="3"/>
  <c r="G19" i="3"/>
  <c r="E19" i="3" s="1"/>
  <c r="A19" i="3"/>
  <c r="AP18" i="3"/>
  <c r="AO18" i="3"/>
  <c r="AG18" i="3"/>
  <c r="AE18" i="3" s="1"/>
  <c r="P18" i="3"/>
  <c r="O18" i="3"/>
  <c r="G18" i="3"/>
  <c r="A18" i="3"/>
  <c r="AP17" i="3"/>
  <c r="AO17" i="3"/>
  <c r="AA17" i="3" s="1"/>
  <c r="AG17" i="3"/>
  <c r="AE17" i="3" s="1"/>
  <c r="P17" i="3"/>
  <c r="O17" i="3"/>
  <c r="G17" i="3"/>
  <c r="AP16" i="3"/>
  <c r="AO16" i="3"/>
  <c r="AG16" i="3"/>
  <c r="AE16" i="3" s="1"/>
  <c r="AA16" i="3"/>
  <c r="P16" i="3"/>
  <c r="O16" i="3"/>
  <c r="G16" i="3"/>
  <c r="A16" i="3"/>
  <c r="AP15" i="3"/>
  <c r="AO15" i="3"/>
  <c r="AG15" i="3"/>
  <c r="AA15" i="3"/>
  <c r="P15" i="3"/>
  <c r="A15" i="3" s="1"/>
  <c r="O15" i="3"/>
  <c r="G15" i="3"/>
  <c r="AP14" i="3"/>
  <c r="AO14" i="3"/>
  <c r="AA14" i="3" s="1"/>
  <c r="AG14" i="3"/>
  <c r="P14" i="3"/>
  <c r="O14" i="3"/>
  <c r="A14" i="3" s="1"/>
  <c r="G14" i="3"/>
  <c r="C11" i="2"/>
  <c r="AW16" i="7" l="1"/>
  <c r="AW21" i="7"/>
  <c r="AF19" i="7"/>
  <c r="AF21" i="7" s="1"/>
  <c r="AV24" i="7"/>
  <c r="AW26" i="7"/>
  <c r="AF24" i="7"/>
  <c r="AF26" i="7" s="1"/>
  <c r="P24" i="7"/>
  <c r="G54" i="18" s="1"/>
  <c r="AW26" i="6"/>
  <c r="AF14" i="6"/>
  <c r="C14" i="16" s="1"/>
  <c r="AF15" i="6"/>
  <c r="AF16" i="6" s="1"/>
  <c r="AG21" i="6"/>
  <c r="AF25" i="6"/>
  <c r="AF30" i="6"/>
  <c r="E57" i="12" s="1"/>
  <c r="AF35" i="6"/>
  <c r="AG36" i="6"/>
  <c r="AF34" i="6"/>
  <c r="AG31" i="6"/>
  <c r="AF26" i="6"/>
  <c r="AG26" i="6"/>
  <c r="P24" i="6"/>
  <c r="G43" i="18" s="1"/>
  <c r="Q26" i="6"/>
  <c r="AW16" i="6"/>
  <c r="AV14" i="6"/>
  <c r="AV16" i="6" s="1"/>
  <c r="AV15" i="6"/>
  <c r="AV19" i="6"/>
  <c r="AV21" i="6" s="1"/>
  <c r="AW21" i="6"/>
  <c r="AF19" i="6"/>
  <c r="AF21" i="6" s="1"/>
  <c r="P19" i="6"/>
  <c r="Q21" i="6"/>
  <c r="AV15" i="5"/>
  <c r="AF19" i="5"/>
  <c r="AF21" i="5" s="1"/>
  <c r="Q21" i="5"/>
  <c r="AI16" i="11"/>
  <c r="K16" i="11" s="1"/>
  <c r="AI15" i="11"/>
  <c r="K15" i="11" s="1"/>
  <c r="AI14" i="11"/>
  <c r="K14" i="11" s="1"/>
  <c r="AI17" i="10"/>
  <c r="K17" i="10" s="1"/>
  <c r="AI16" i="10"/>
  <c r="K16" i="10" s="1"/>
  <c r="AI14" i="10"/>
  <c r="K14" i="10" s="1"/>
  <c r="AI18" i="9"/>
  <c r="K18" i="9" s="1"/>
  <c r="AI17" i="8"/>
  <c r="K17" i="8" s="1"/>
  <c r="AI15" i="9"/>
  <c r="K15" i="9" s="1"/>
  <c r="AI16" i="8"/>
  <c r="K16" i="8" s="1"/>
  <c r="AG36" i="7"/>
  <c r="AW36" i="7"/>
  <c r="AW31" i="7"/>
  <c r="AV21" i="7"/>
  <c r="AV14" i="7"/>
  <c r="AV15" i="7"/>
  <c r="AV16" i="7" s="1"/>
  <c r="AG26" i="7"/>
  <c r="AG16" i="7"/>
  <c r="AA22" i="3"/>
  <c r="AA20" i="3"/>
  <c r="AA18" i="3"/>
  <c r="A22" i="3"/>
  <c r="A17" i="3"/>
  <c r="I61" i="16"/>
  <c r="I77" i="16"/>
  <c r="L18" i="16"/>
  <c r="L17" i="16"/>
  <c r="AV14" i="4"/>
  <c r="AV16" i="4" s="1"/>
  <c r="AF14" i="4"/>
  <c r="AF16" i="4" s="1"/>
  <c r="AG16" i="4"/>
  <c r="AG36" i="5"/>
  <c r="AF36" i="5"/>
  <c r="AG26" i="5"/>
  <c r="AF25" i="5"/>
  <c r="AF26" i="5" s="1"/>
  <c r="AW31" i="5"/>
  <c r="AW16" i="5"/>
  <c r="AV14" i="5"/>
  <c r="AG16" i="5"/>
  <c r="AF14" i="5"/>
  <c r="AF16" i="5" s="1"/>
  <c r="L16" i="17"/>
  <c r="P20" i="17"/>
  <c r="P44" i="17"/>
  <c r="P52" i="17"/>
  <c r="P20" i="16"/>
  <c r="P19" i="7"/>
  <c r="C15" i="17" s="1"/>
  <c r="P20" i="7"/>
  <c r="P14" i="7"/>
  <c r="C14" i="17" s="1"/>
  <c r="P15" i="7"/>
  <c r="B36" i="16"/>
  <c r="Q21" i="4"/>
  <c r="I20" i="17"/>
  <c r="I28" i="17"/>
  <c r="L15" i="17"/>
  <c r="I44" i="17"/>
  <c r="B36" i="17"/>
  <c r="B20" i="17"/>
  <c r="L14" i="17"/>
  <c r="I28" i="16"/>
  <c r="L15" i="16"/>
  <c r="I44" i="16"/>
  <c r="I52" i="16"/>
  <c r="I20" i="16"/>
  <c r="B20" i="16"/>
  <c r="B52" i="16"/>
  <c r="L14" i="16"/>
  <c r="B28" i="16"/>
  <c r="P15" i="6"/>
  <c r="I36" i="15"/>
  <c r="I28" i="15"/>
  <c r="B36" i="15"/>
  <c r="P19" i="5"/>
  <c r="P20" i="5"/>
  <c r="Q16" i="5"/>
  <c r="P14" i="5"/>
  <c r="C32" i="18" s="1"/>
  <c r="P15" i="5"/>
  <c r="I52" i="15"/>
  <c r="B20" i="15"/>
  <c r="B28" i="15"/>
  <c r="B52" i="15"/>
  <c r="L14" i="15"/>
  <c r="P19" i="4"/>
  <c r="E24" i="18" s="1"/>
  <c r="P15" i="4"/>
  <c r="D14" i="14" s="1"/>
  <c r="Q16" i="4"/>
  <c r="P14" i="4"/>
  <c r="S13" i="11"/>
  <c r="U27" i="11" s="1"/>
  <c r="R14" i="9"/>
  <c r="S20" i="9"/>
  <c r="S25" i="9"/>
  <c r="S21" i="11"/>
  <c r="S24" i="9"/>
  <c r="R30" i="9"/>
  <c r="AI13" i="10"/>
  <c r="K13" i="10" s="1"/>
  <c r="X14" i="8"/>
  <c r="X14" i="10"/>
  <c r="Z14" i="8"/>
  <c r="X17" i="8"/>
  <c r="Z23" i="8"/>
  <c r="X13" i="10"/>
  <c r="X29" i="10"/>
  <c r="X13" i="8"/>
  <c r="Z27" i="8"/>
  <c r="X17" i="10"/>
  <c r="Z15" i="8"/>
  <c r="AJ13" i="10"/>
  <c r="X22" i="8"/>
  <c r="AI15" i="8"/>
  <c r="K15" i="8" s="1"/>
  <c r="Z18" i="8"/>
  <c r="Z22" i="8"/>
  <c r="AI13" i="8"/>
  <c r="K13" i="8" s="1"/>
  <c r="I34" i="8"/>
  <c r="S17" i="9"/>
  <c r="R25" i="10"/>
  <c r="AJ25" i="10" s="1"/>
  <c r="I34" i="10"/>
  <c r="R24" i="11"/>
  <c r="AJ24" i="11" s="1"/>
  <c r="I34" i="9"/>
  <c r="R22" i="10"/>
  <c r="AJ22" i="10" s="1"/>
  <c r="AI13" i="9"/>
  <c r="K13" i="9" s="1"/>
  <c r="S16" i="9"/>
  <c r="S21" i="10"/>
  <c r="S17" i="8"/>
  <c r="R29" i="8"/>
  <c r="R15" i="9"/>
  <c r="R21" i="8"/>
  <c r="S24" i="8"/>
  <c r="R16" i="11"/>
  <c r="AJ16" i="11" s="1"/>
  <c r="R18" i="10"/>
  <c r="AJ18" i="10" s="1"/>
  <c r="S27" i="8"/>
  <c r="R21" i="9"/>
  <c r="S14" i="10"/>
  <c r="S18" i="10"/>
  <c r="S30" i="10"/>
  <c r="S14" i="11"/>
  <c r="AJ17" i="10"/>
  <c r="U13" i="8"/>
  <c r="V13" i="8" s="1"/>
  <c r="AA12" i="14" s="1"/>
  <c r="U28" i="8"/>
  <c r="Z27" i="14" s="1"/>
  <c r="U29" i="8"/>
  <c r="V29" i="8" s="1"/>
  <c r="AA28" i="14" s="1"/>
  <c r="U16" i="8"/>
  <c r="Z15" i="14" s="1"/>
  <c r="U17" i="8"/>
  <c r="T17" i="8" s="1"/>
  <c r="J17" i="8" s="1"/>
  <c r="U20" i="8"/>
  <c r="Z19" i="14" s="1"/>
  <c r="U24" i="8"/>
  <c r="Z23" i="14" s="1"/>
  <c r="R23" i="9"/>
  <c r="R26" i="9"/>
  <c r="S28" i="9"/>
  <c r="S17" i="10"/>
  <c r="R26" i="10"/>
  <c r="AJ26" i="10" s="1"/>
  <c r="R17" i="11"/>
  <c r="AJ17" i="11" s="1"/>
  <c r="S20" i="8"/>
  <c r="S13" i="9"/>
  <c r="U19" i="9" s="1"/>
  <c r="AJ23" i="10"/>
  <c r="S26" i="10"/>
  <c r="S17" i="11"/>
  <c r="R30" i="11"/>
  <c r="AJ30" i="11" s="1"/>
  <c r="S16" i="8"/>
  <c r="R29" i="11"/>
  <c r="AJ29" i="11" s="1"/>
  <c r="R13" i="8"/>
  <c r="S15" i="8"/>
  <c r="R25" i="8"/>
  <c r="S28" i="8"/>
  <c r="S22" i="9"/>
  <c r="S29" i="9"/>
  <c r="S25" i="11"/>
  <c r="AI14" i="9"/>
  <c r="K14" i="9" s="1"/>
  <c r="G32" i="18"/>
  <c r="C16" i="15"/>
  <c r="AC25" i="12"/>
  <c r="BL16" i="4"/>
  <c r="BL16" i="6"/>
  <c r="C16" i="16"/>
  <c r="BL26" i="6"/>
  <c r="K43" i="18"/>
  <c r="D59" i="12"/>
  <c r="C18" i="16"/>
  <c r="AF36" i="6"/>
  <c r="AF16" i="7"/>
  <c r="D14" i="15"/>
  <c r="C33" i="18"/>
  <c r="AD21" i="12"/>
  <c r="K32" i="18"/>
  <c r="C18" i="15"/>
  <c r="AC29" i="12"/>
  <c r="C22" i="18"/>
  <c r="E22" i="18"/>
  <c r="E23" i="12"/>
  <c r="D15" i="14"/>
  <c r="CB21" i="4"/>
  <c r="G22" i="18"/>
  <c r="G24" i="18"/>
  <c r="E25" i="12"/>
  <c r="P26" i="4"/>
  <c r="D18" i="14"/>
  <c r="CB36" i="4"/>
  <c r="G23" i="12"/>
  <c r="N22" i="12" s="1"/>
  <c r="AV16" i="5"/>
  <c r="E33" i="18"/>
  <c r="AD23" i="12"/>
  <c r="D15" i="15"/>
  <c r="CB21" i="5"/>
  <c r="AV26" i="5"/>
  <c r="AV31" i="5"/>
  <c r="K33" i="18"/>
  <c r="K35" i="18"/>
  <c r="AD29" i="12"/>
  <c r="P36" i="5"/>
  <c r="D18" i="15"/>
  <c r="CB36" i="5"/>
  <c r="AV21" i="5"/>
  <c r="AF31" i="5"/>
  <c r="D16" i="14"/>
  <c r="CB26" i="4"/>
  <c r="I22" i="18"/>
  <c r="I24" i="18"/>
  <c r="E27" i="12"/>
  <c r="F27" i="12" s="1"/>
  <c r="P31" i="4"/>
  <c r="D17" i="14"/>
  <c r="CB31" i="4"/>
  <c r="K22" i="18"/>
  <c r="K24" i="18"/>
  <c r="E29" i="12"/>
  <c r="F29" i="12" s="1"/>
  <c r="P36" i="4"/>
  <c r="G25" i="12"/>
  <c r="N23" i="12" s="1"/>
  <c r="G35" i="18"/>
  <c r="G33" i="18"/>
  <c r="AD25" i="12"/>
  <c r="P26" i="5"/>
  <c r="CB26" i="5"/>
  <c r="AV36" i="5"/>
  <c r="E44" i="18"/>
  <c r="E46" i="18"/>
  <c r="E53" i="12"/>
  <c r="P21" i="6"/>
  <c r="BL21" i="6"/>
  <c r="D15" i="16"/>
  <c r="CB21" i="6"/>
  <c r="I46" i="18"/>
  <c r="I44" i="18"/>
  <c r="P31" i="6"/>
  <c r="AF31" i="6"/>
  <c r="AV31" i="6"/>
  <c r="CB31" i="6"/>
  <c r="K46" i="18"/>
  <c r="K44" i="18"/>
  <c r="E59" i="12"/>
  <c r="P36" i="6"/>
  <c r="D18" i="16"/>
  <c r="CB36" i="6"/>
  <c r="D14" i="17"/>
  <c r="BL16" i="7"/>
  <c r="E55" i="18"/>
  <c r="AD53" i="12"/>
  <c r="P21" i="7"/>
  <c r="BL21" i="7"/>
  <c r="D15" i="17"/>
  <c r="CB21" i="7"/>
  <c r="AV26" i="7"/>
  <c r="AV31" i="7"/>
  <c r="K55" i="18"/>
  <c r="K57" i="18"/>
  <c r="AD59" i="12"/>
  <c r="P36" i="7"/>
  <c r="AF36" i="7"/>
  <c r="AV36" i="7"/>
  <c r="D18" i="17"/>
  <c r="CB36" i="7"/>
  <c r="C44" i="18"/>
  <c r="C46" i="18"/>
  <c r="E51" i="12"/>
  <c r="P16" i="6"/>
  <c r="E43" i="18"/>
  <c r="BL31" i="4"/>
  <c r="CB16" i="5"/>
  <c r="BL21" i="5"/>
  <c r="I32" i="18"/>
  <c r="AC27" i="12"/>
  <c r="C17" i="15"/>
  <c r="I33" i="18"/>
  <c r="I35" i="18"/>
  <c r="AD27" i="12"/>
  <c r="P31" i="5"/>
  <c r="D17" i="15"/>
  <c r="CB31" i="5"/>
  <c r="AF21" i="4"/>
  <c r="BL21" i="4"/>
  <c r="G21" i="18"/>
  <c r="D25" i="12"/>
  <c r="C16" i="14"/>
  <c r="AF26" i="4"/>
  <c r="AV26" i="4"/>
  <c r="BL26" i="4"/>
  <c r="AF31" i="4"/>
  <c r="K21" i="18"/>
  <c r="C18" i="14"/>
  <c r="D29" i="12"/>
  <c r="AF36" i="4"/>
  <c r="BL36" i="4"/>
  <c r="BL31" i="6"/>
  <c r="AI18" i="8"/>
  <c r="K18" i="8" s="1"/>
  <c r="AI23" i="8"/>
  <c r="K23" i="8" s="1"/>
  <c r="J23" i="8"/>
  <c r="AI25" i="9"/>
  <c r="K25" i="9" s="1"/>
  <c r="J25" i="9"/>
  <c r="AI29" i="9"/>
  <c r="K29" i="9" s="1"/>
  <c r="J29" i="9"/>
  <c r="AI19" i="11"/>
  <c r="K19" i="11" s="1"/>
  <c r="J19" i="11"/>
  <c r="I21" i="18"/>
  <c r="C17" i="14"/>
  <c r="D27" i="12"/>
  <c r="K54" i="18"/>
  <c r="C18" i="17"/>
  <c r="AC59" i="12"/>
  <c r="G21" i="12"/>
  <c r="N21" i="12" s="1"/>
  <c r="S18" i="8"/>
  <c r="R18" i="8"/>
  <c r="S19" i="8"/>
  <c r="J22" i="8"/>
  <c r="AI22" i="8"/>
  <c r="K22" i="8" s="1"/>
  <c r="AI27" i="8"/>
  <c r="K27" i="8" s="1"/>
  <c r="J27" i="8"/>
  <c r="AI27" i="10"/>
  <c r="K27" i="10" s="1"/>
  <c r="J27" i="10"/>
  <c r="AI13" i="11"/>
  <c r="K13" i="11" s="1"/>
  <c r="D16" i="16"/>
  <c r="D16" i="17"/>
  <c r="G55" i="12"/>
  <c r="N53" i="12" s="1"/>
  <c r="G50" i="12" s="1"/>
  <c r="X18" i="8"/>
  <c r="Z19" i="8"/>
  <c r="S22" i="8"/>
  <c r="R22" i="8"/>
  <c r="S23" i="8"/>
  <c r="J26" i="8"/>
  <c r="AI26" i="8"/>
  <c r="K26" i="8" s="1"/>
  <c r="AI24" i="9"/>
  <c r="K24" i="9" s="1"/>
  <c r="J24" i="9"/>
  <c r="X30" i="9"/>
  <c r="I54" i="18"/>
  <c r="C17" i="17"/>
  <c r="AC57" i="12"/>
  <c r="BL31" i="7"/>
  <c r="CB26" i="7"/>
  <c r="AF53" i="12"/>
  <c r="AM52" i="12" s="1"/>
  <c r="AF50" i="12" s="1"/>
  <c r="S26" i="8"/>
  <c r="R26" i="8"/>
  <c r="J30" i="8"/>
  <c r="AI30" i="8"/>
  <c r="K30" i="8" s="1"/>
  <c r="AI17" i="9"/>
  <c r="K17" i="9" s="1"/>
  <c r="C43" i="18"/>
  <c r="D51" i="12"/>
  <c r="G44" i="18"/>
  <c r="G46" i="18"/>
  <c r="E55" i="12"/>
  <c r="I55" i="18"/>
  <c r="I57" i="18"/>
  <c r="AD57" i="12"/>
  <c r="P31" i="7"/>
  <c r="D17" i="17"/>
  <c r="CB31" i="7"/>
  <c r="BM16" i="7"/>
  <c r="U21" i="8"/>
  <c r="S30" i="8"/>
  <c r="R30" i="8"/>
  <c r="R15" i="10"/>
  <c r="AJ15" i="10" s="1"/>
  <c r="S15" i="10"/>
  <c r="J25" i="10"/>
  <c r="AI25" i="10"/>
  <c r="K25" i="10" s="1"/>
  <c r="BL26" i="7"/>
  <c r="AF55" i="12"/>
  <c r="AM53" i="12" s="1"/>
  <c r="Y30" i="8"/>
  <c r="Y26" i="8"/>
  <c r="Y22" i="8"/>
  <c r="Y18" i="8"/>
  <c r="Y14" i="8"/>
  <c r="Y27" i="8"/>
  <c r="Y23" i="8"/>
  <c r="Y19" i="8"/>
  <c r="Y15" i="8"/>
  <c r="Y28" i="8"/>
  <c r="Y24" i="8"/>
  <c r="Y20" i="8"/>
  <c r="Y16" i="8"/>
  <c r="AE12" i="8"/>
  <c r="Y29" i="8"/>
  <c r="Y25" i="8"/>
  <c r="Y21" i="8"/>
  <c r="Y17" i="8"/>
  <c r="Y13" i="8"/>
  <c r="U30" i="8"/>
  <c r="AI14" i="8"/>
  <c r="K14" i="8" s="1"/>
  <c r="X21" i="8"/>
  <c r="U25" i="8"/>
  <c r="X30" i="8"/>
  <c r="AI16" i="9"/>
  <c r="K16" i="9" s="1"/>
  <c r="AI27" i="9"/>
  <c r="K27" i="9" s="1"/>
  <c r="J27" i="9"/>
  <c r="AF20" i="12"/>
  <c r="I43" i="18"/>
  <c r="D57" i="12"/>
  <c r="C17" i="16"/>
  <c r="G55" i="18"/>
  <c r="AD55" i="12"/>
  <c r="P26" i="6"/>
  <c r="CB26" i="6"/>
  <c r="AA12" i="8"/>
  <c r="Z28" i="8"/>
  <c r="Z24" i="8"/>
  <c r="Z20" i="8"/>
  <c r="Z16" i="8"/>
  <c r="AF12" i="8"/>
  <c r="Z29" i="8"/>
  <c r="Z25" i="8"/>
  <c r="Z21" i="8"/>
  <c r="Z17" i="8"/>
  <c r="Z13" i="8"/>
  <c r="S14" i="8"/>
  <c r="R14" i="8"/>
  <c r="X25" i="8"/>
  <c r="Z30" i="8"/>
  <c r="B102" i="17"/>
  <c r="B102" i="16"/>
  <c r="B102" i="15"/>
  <c r="B102" i="14"/>
  <c r="X28" i="9"/>
  <c r="X20" i="9"/>
  <c r="Y12" i="9"/>
  <c r="X26" i="9"/>
  <c r="X18" i="9"/>
  <c r="X17" i="9"/>
  <c r="X24" i="9"/>
  <c r="X16" i="9"/>
  <c r="AD12" i="9"/>
  <c r="X29" i="9"/>
  <c r="X23" i="9"/>
  <c r="X15" i="9"/>
  <c r="X13" i="9"/>
  <c r="X27" i="9"/>
  <c r="X25" i="9"/>
  <c r="X22" i="9"/>
  <c r="L5" i="20"/>
  <c r="B16" i="13" s="1"/>
  <c r="L3" i="20"/>
  <c r="B14" i="13" s="1"/>
  <c r="AG21" i="7"/>
  <c r="AI19" i="8"/>
  <c r="K19" i="8" s="1"/>
  <c r="J19" i="8"/>
  <c r="J21" i="8"/>
  <c r="X29" i="8"/>
  <c r="J20" i="9"/>
  <c r="B103" i="17"/>
  <c r="B103" i="16"/>
  <c r="B103" i="15"/>
  <c r="B103" i="14"/>
  <c r="U15" i="8"/>
  <c r="X16" i="8"/>
  <c r="U19" i="8"/>
  <c r="X20" i="8"/>
  <c r="U23" i="8"/>
  <c r="X24" i="8"/>
  <c r="U27" i="8"/>
  <c r="X28" i="8"/>
  <c r="S18" i="9"/>
  <c r="R19" i="9"/>
  <c r="J22" i="9"/>
  <c r="J23" i="9"/>
  <c r="S16" i="10"/>
  <c r="R16" i="10"/>
  <c r="AJ16" i="10" s="1"/>
  <c r="S29" i="10"/>
  <c r="B101" i="17"/>
  <c r="B101" i="16"/>
  <c r="B101" i="15"/>
  <c r="B101" i="14"/>
  <c r="B104" i="17"/>
  <c r="B104" i="14"/>
  <c r="B104" i="16"/>
  <c r="B104" i="15"/>
  <c r="X18" i="10"/>
  <c r="R29" i="10"/>
  <c r="AJ29" i="10" s="1"/>
  <c r="R22" i="11"/>
  <c r="AJ22" i="11" s="1"/>
  <c r="S22" i="11"/>
  <c r="U14" i="8"/>
  <c r="X15" i="8"/>
  <c r="U18" i="8"/>
  <c r="X19" i="8"/>
  <c r="U22" i="8"/>
  <c r="X23" i="8"/>
  <c r="U26" i="8"/>
  <c r="X27" i="8"/>
  <c r="AI28" i="9"/>
  <c r="K28" i="9" s="1"/>
  <c r="J22" i="10"/>
  <c r="AI22" i="10"/>
  <c r="K22" i="10" s="1"/>
  <c r="AI23" i="10"/>
  <c r="K23" i="10" s="1"/>
  <c r="J23" i="10"/>
  <c r="AI18" i="11"/>
  <c r="K18" i="11" s="1"/>
  <c r="J21" i="10"/>
  <c r="AI21" i="10"/>
  <c r="K21" i="10" s="1"/>
  <c r="AI28" i="10"/>
  <c r="K28" i="10" s="1"/>
  <c r="J28" i="10"/>
  <c r="P26" i="11"/>
  <c r="X26" i="11"/>
  <c r="AI18" i="10"/>
  <c r="K18" i="10" s="1"/>
  <c r="J19" i="10"/>
  <c r="S28" i="10"/>
  <c r="R28" i="10"/>
  <c r="AJ28" i="10" s="1"/>
  <c r="AI23" i="11"/>
  <c r="K23" i="11" s="1"/>
  <c r="J23" i="11"/>
  <c r="AI24" i="11"/>
  <c r="K24" i="11" s="1"/>
  <c r="S28" i="11"/>
  <c r="R28" i="11"/>
  <c r="AJ28" i="11" s="1"/>
  <c r="AI15" i="10"/>
  <c r="K15" i="10" s="1"/>
  <c r="AI26" i="10"/>
  <c r="K26" i="10" s="1"/>
  <c r="J26" i="10"/>
  <c r="S23" i="11"/>
  <c r="R23" i="11"/>
  <c r="AJ23" i="11" s="1"/>
  <c r="S27" i="9"/>
  <c r="S13" i="10"/>
  <c r="X19" i="10"/>
  <c r="J20" i="10"/>
  <c r="AJ21" i="10"/>
  <c r="AJ14" i="11"/>
  <c r="AI22" i="11"/>
  <c r="K22" i="11" s="1"/>
  <c r="J22" i="11"/>
  <c r="J28" i="11"/>
  <c r="AI28" i="11"/>
  <c r="K28" i="11" s="1"/>
  <c r="S24" i="10"/>
  <c r="S27" i="10"/>
  <c r="R27" i="10"/>
  <c r="AJ27" i="10" s="1"/>
  <c r="X27" i="11"/>
  <c r="X19" i="11"/>
  <c r="X29" i="11"/>
  <c r="X22" i="11"/>
  <c r="X30" i="11"/>
  <c r="X23" i="11"/>
  <c r="X15" i="11"/>
  <c r="X24" i="11"/>
  <c r="X16" i="11"/>
  <c r="X13" i="11"/>
  <c r="X28" i="11"/>
  <c r="X21" i="11"/>
  <c r="Y12" i="11"/>
  <c r="AD12" i="11"/>
  <c r="X17" i="11"/>
  <c r="X18" i="11"/>
  <c r="J27" i="11"/>
  <c r="AI27" i="11"/>
  <c r="K27" i="11" s="1"/>
  <c r="X23" i="10"/>
  <c r="X24" i="10"/>
  <c r="X16" i="10"/>
  <c r="Y12" i="10"/>
  <c r="X28" i="10"/>
  <c r="X20" i="10"/>
  <c r="AD12" i="10"/>
  <c r="AJ20" i="10"/>
  <c r="S20" i="10"/>
  <c r="S23" i="10"/>
  <c r="R24" i="10"/>
  <c r="AJ24" i="10" s="1"/>
  <c r="AI30" i="10"/>
  <c r="K30" i="10" s="1"/>
  <c r="AI20" i="11"/>
  <c r="K20" i="11" s="1"/>
  <c r="S19" i="10"/>
  <c r="R19" i="10"/>
  <c r="AJ19" i="10" s="1"/>
  <c r="AI21" i="11"/>
  <c r="K21" i="11" s="1"/>
  <c r="X15" i="10"/>
  <c r="X21" i="10"/>
  <c r="X22" i="10"/>
  <c r="X25" i="10"/>
  <c r="X25" i="11"/>
  <c r="S19" i="11"/>
  <c r="R19" i="11"/>
  <c r="AJ19" i="11" s="1"/>
  <c r="AJ15" i="11"/>
  <c r="S15" i="11"/>
  <c r="AI17" i="11"/>
  <c r="K17" i="11" s="1"/>
  <c r="AJ20" i="11"/>
  <c r="S20" i="11"/>
  <c r="J25" i="11"/>
  <c r="AI25" i="11"/>
  <c r="K25" i="11" s="1"/>
  <c r="S29" i="11"/>
  <c r="J16" i="12"/>
  <c r="J18" i="12" s="1"/>
  <c r="B15" i="12" s="1"/>
  <c r="I52" i="14"/>
  <c r="L15" i="14"/>
  <c r="I20" i="14"/>
  <c r="R27" i="11"/>
  <c r="AJ27" i="11" s="1"/>
  <c r="B36" i="14"/>
  <c r="R18" i="11"/>
  <c r="AJ18" i="11" s="1"/>
  <c r="R26" i="11"/>
  <c r="AJ26" i="11" s="1"/>
  <c r="S27" i="11"/>
  <c r="S18" i="11"/>
  <c r="S26" i="11"/>
  <c r="P44" i="14"/>
  <c r="L16" i="14"/>
  <c r="P28" i="14"/>
  <c r="P36" i="14"/>
  <c r="I69" i="14"/>
  <c r="P20" i="15"/>
  <c r="I44" i="15"/>
  <c r="B20" i="14"/>
  <c r="B44" i="14"/>
  <c r="I77" i="14"/>
  <c r="I44" i="14"/>
  <c r="I85" i="14"/>
  <c r="P44" i="16"/>
  <c r="P28" i="16"/>
  <c r="P36" i="16"/>
  <c r="B52" i="14"/>
  <c r="L15" i="15"/>
  <c r="P52" i="15"/>
  <c r="B77" i="17"/>
  <c r="B69" i="17"/>
  <c r="B93" i="17"/>
  <c r="B61" i="17"/>
  <c r="B85" i="17"/>
  <c r="L14" i="14"/>
  <c r="P52" i="14"/>
  <c r="I93" i="14"/>
  <c r="L16" i="16"/>
  <c r="B77" i="16"/>
  <c r="B69" i="16"/>
  <c r="B93" i="16"/>
  <c r="B61" i="16"/>
  <c r="B77" i="14"/>
  <c r="B69" i="15"/>
  <c r="B28" i="17"/>
  <c r="I52" i="17"/>
  <c r="I85" i="17"/>
  <c r="P28" i="17"/>
  <c r="I61" i="17"/>
  <c r="I93" i="17"/>
  <c r="B44" i="17"/>
  <c r="I69" i="17"/>
  <c r="AD24" i="8"/>
  <c r="AD21" i="8"/>
  <c r="AD29" i="8"/>
  <c r="AD28" i="8"/>
  <c r="AD19" i="8"/>
  <c r="AD27" i="8"/>
  <c r="AD22" i="8"/>
  <c r="AD26" i="8"/>
  <c r="AD20" i="8"/>
  <c r="AD30" i="8"/>
  <c r="AD25" i="8"/>
  <c r="AD23" i="8"/>
  <c r="AD18" i="8"/>
  <c r="AD17" i="8"/>
  <c r="AD16" i="8"/>
  <c r="AD15" i="8"/>
  <c r="AD14" i="8"/>
  <c r="AD13" i="8"/>
  <c r="E57" i="18" l="1"/>
  <c r="AC53" i="12"/>
  <c r="E54" i="18"/>
  <c r="P26" i="7"/>
  <c r="AC55" i="12"/>
  <c r="AE55" i="12" s="1"/>
  <c r="L33" i="12" s="1"/>
  <c r="C16" i="17"/>
  <c r="G57" i="18"/>
  <c r="D14" i="16"/>
  <c r="D17" i="16"/>
  <c r="D55" i="12"/>
  <c r="F55" i="12" s="1"/>
  <c r="D53" i="12"/>
  <c r="C15" i="16"/>
  <c r="D16" i="15"/>
  <c r="AC23" i="12"/>
  <c r="P21" i="5"/>
  <c r="E32" i="18"/>
  <c r="C15" i="15"/>
  <c r="E35" i="18"/>
  <c r="AC21" i="12"/>
  <c r="AE21" i="12" s="1"/>
  <c r="L25" i="12" s="1"/>
  <c r="P21" i="4"/>
  <c r="C15" i="14"/>
  <c r="D23" i="12"/>
  <c r="F23" i="12" s="1"/>
  <c r="L23" i="12" s="1"/>
  <c r="E21" i="18"/>
  <c r="P16" i="7"/>
  <c r="AC51" i="12"/>
  <c r="C54" i="18"/>
  <c r="AE57" i="12"/>
  <c r="AE59" i="12"/>
  <c r="C14" i="14"/>
  <c r="C24" i="18"/>
  <c r="AE27" i="12"/>
  <c r="C14" i="15"/>
  <c r="AD51" i="12"/>
  <c r="C55" i="18"/>
  <c r="C57" i="18"/>
  <c r="F51" i="12"/>
  <c r="U22" i="11"/>
  <c r="Z21" i="17" s="1"/>
  <c r="P16" i="5"/>
  <c r="C35" i="18"/>
  <c r="E21" i="12"/>
  <c r="U16" i="11"/>
  <c r="V16" i="11" s="1"/>
  <c r="AA15" i="17" s="1"/>
  <c r="D21" i="12"/>
  <c r="C21" i="18"/>
  <c r="P16" i="4"/>
  <c r="U13" i="11"/>
  <c r="Z12" i="17" s="1"/>
  <c r="U28" i="11"/>
  <c r="Z27" i="17" s="1"/>
  <c r="U17" i="11"/>
  <c r="V17" i="11" s="1"/>
  <c r="AA16" i="17" s="1"/>
  <c r="U23" i="11"/>
  <c r="Z22" i="17" s="1"/>
  <c r="U30" i="11"/>
  <c r="Z29" i="17" s="1"/>
  <c r="U20" i="11"/>
  <c r="Z19" i="17" s="1"/>
  <c r="U24" i="11"/>
  <c r="T24" i="11" s="1"/>
  <c r="U15" i="11"/>
  <c r="V15" i="11" s="1"/>
  <c r="AA14" i="17" s="1"/>
  <c r="U14" i="11"/>
  <c r="Z13" i="17" s="1"/>
  <c r="U25" i="11"/>
  <c r="Z24" i="17" s="1"/>
  <c r="U29" i="11"/>
  <c r="Z28" i="17" s="1"/>
  <c r="U19" i="11"/>
  <c r="Z18" i="17" s="1"/>
  <c r="T28" i="8"/>
  <c r="V28" i="8"/>
  <c r="AA27" i="14" s="1"/>
  <c r="U21" i="11"/>
  <c r="Z20" i="17" s="1"/>
  <c r="U18" i="11"/>
  <c r="T29" i="8"/>
  <c r="Z28" i="14"/>
  <c r="T13" i="8"/>
  <c r="J13" i="8" s="1"/>
  <c r="U17" i="9"/>
  <c r="Z16" i="15" s="1"/>
  <c r="V16" i="8"/>
  <c r="AA15" i="14" s="1"/>
  <c r="V20" i="8"/>
  <c r="AA19" i="14" s="1"/>
  <c r="T20" i="8"/>
  <c r="U27" i="9"/>
  <c r="T27" i="9" s="1"/>
  <c r="Z12" i="14"/>
  <c r="V17" i="8"/>
  <c r="AA16" i="14" s="1"/>
  <c r="U23" i="9"/>
  <c r="Z22" i="15" s="1"/>
  <c r="U28" i="9"/>
  <c r="T28" i="9" s="1"/>
  <c r="U13" i="9"/>
  <c r="Z12" i="15" s="1"/>
  <c r="U26" i="9"/>
  <c r="T26" i="9" s="1"/>
  <c r="U30" i="9"/>
  <c r="V30" i="9" s="1"/>
  <c r="AA29" i="15" s="1"/>
  <c r="U25" i="9"/>
  <c r="T25" i="9" s="1"/>
  <c r="Z16" i="14"/>
  <c r="M16" i="14" s="1"/>
  <c r="U22" i="9"/>
  <c r="Z21" i="15" s="1"/>
  <c r="U16" i="9"/>
  <c r="U29" i="9"/>
  <c r="Z28" i="15" s="1"/>
  <c r="U24" i="9"/>
  <c r="Z23" i="15" s="1"/>
  <c r="V24" i="8"/>
  <c r="AA23" i="14" s="1"/>
  <c r="U20" i="9"/>
  <c r="V20" i="9" s="1"/>
  <c r="AA19" i="15" s="1"/>
  <c r="U18" i="9"/>
  <c r="V18" i="9" s="1"/>
  <c r="AA17" i="15" s="1"/>
  <c r="T24" i="8"/>
  <c r="U21" i="9"/>
  <c r="U14" i="9"/>
  <c r="U15" i="9"/>
  <c r="Y30" i="11"/>
  <c r="Y28" i="11"/>
  <c r="Y20" i="11"/>
  <c r="Y23" i="11"/>
  <c r="Y24" i="11"/>
  <c r="Y16" i="11"/>
  <c r="Y25" i="11"/>
  <c r="Y17" i="11"/>
  <c r="Y29" i="11"/>
  <c r="Y21" i="11"/>
  <c r="Z12" i="11"/>
  <c r="Y26" i="11"/>
  <c r="Y13" i="11"/>
  <c r="Y19" i="11"/>
  <c r="AE12" i="11"/>
  <c r="Y27" i="11"/>
  <c r="Y18" i="11"/>
  <c r="Y22" i="11"/>
  <c r="Y14" i="11"/>
  <c r="Y15" i="11"/>
  <c r="AI26" i="11"/>
  <c r="K26" i="11" s="1"/>
  <c r="J26" i="11"/>
  <c r="Z18" i="14"/>
  <c r="M18" i="14" s="1"/>
  <c r="V19" i="8"/>
  <c r="AA18" i="14" s="1"/>
  <c r="T19" i="8"/>
  <c r="Z29" i="14"/>
  <c r="V30" i="8"/>
  <c r="AA29" i="14" s="1"/>
  <c r="T30" i="8"/>
  <c r="G20" i="12"/>
  <c r="F53" i="12"/>
  <c r="Z26" i="17"/>
  <c r="T27" i="11"/>
  <c r="V27" i="11"/>
  <c r="AA26" i="17" s="1"/>
  <c r="Y24" i="10"/>
  <c r="Y16" i="10"/>
  <c r="Y25" i="10"/>
  <c r="Y17" i="10"/>
  <c r="Y29" i="10"/>
  <c r="Y21" i="10"/>
  <c r="Y13" i="10"/>
  <c r="Y27" i="10"/>
  <c r="Y23" i="10"/>
  <c r="Y14" i="10"/>
  <c r="Y30" i="10"/>
  <c r="Y28" i="10"/>
  <c r="Y18" i="10"/>
  <c r="Y22" i="10"/>
  <c r="Y20" i="10"/>
  <c r="Y15" i="10"/>
  <c r="AE12" i="10"/>
  <c r="Y26" i="10"/>
  <c r="Y19" i="10"/>
  <c r="Z12" i="10"/>
  <c r="Z17" i="14"/>
  <c r="M17" i="14" s="1"/>
  <c r="V18" i="8"/>
  <c r="AA17" i="14" s="1"/>
  <c r="T18" i="8"/>
  <c r="J18" i="8" s="1"/>
  <c r="Z22" i="14"/>
  <c r="V23" i="8"/>
  <c r="AA22" i="14" s="1"/>
  <c r="T23" i="8"/>
  <c r="AA27" i="8"/>
  <c r="AA23" i="8"/>
  <c r="AA19" i="8"/>
  <c r="AA15" i="8"/>
  <c r="AA28" i="8"/>
  <c r="AA24" i="8"/>
  <c r="AA20" i="8"/>
  <c r="AA16" i="8"/>
  <c r="AG12" i="8"/>
  <c r="AA29" i="8"/>
  <c r="AA25" i="8"/>
  <c r="AA21" i="8"/>
  <c r="AA17" i="8"/>
  <c r="AA13" i="8"/>
  <c r="AA30" i="8"/>
  <c r="AA26" i="8"/>
  <c r="AA22" i="8"/>
  <c r="AA18" i="8"/>
  <c r="AA14" i="8"/>
  <c r="AB12" i="8"/>
  <c r="AE53" i="12"/>
  <c r="L32" i="12" s="1"/>
  <c r="F59" i="12"/>
  <c r="F57" i="12"/>
  <c r="AE25" i="12"/>
  <c r="AE29" i="12"/>
  <c r="AE23" i="12"/>
  <c r="F25" i="12"/>
  <c r="L24" i="12" s="1"/>
  <c r="Z25" i="14"/>
  <c r="V26" i="8"/>
  <c r="AA25" i="14" s="1"/>
  <c r="T26" i="8"/>
  <c r="Z24" i="14"/>
  <c r="V25" i="8"/>
  <c r="AA24" i="14" s="1"/>
  <c r="T25" i="8"/>
  <c r="L6" i="20"/>
  <c r="B20" i="13" s="1"/>
  <c r="L4" i="20"/>
  <c r="B18" i="13" s="1"/>
  <c r="Z20" i="14"/>
  <c r="V21" i="8"/>
  <c r="AA20" i="14" s="1"/>
  <c r="T21" i="8"/>
  <c r="Z18" i="15"/>
  <c r="T19" i="9"/>
  <c r="V19" i="9"/>
  <c r="AA18" i="15" s="1"/>
  <c r="Z13" i="14"/>
  <c r="V14" i="8"/>
  <c r="AA13" i="14" s="1"/>
  <c r="AF27" i="8"/>
  <c r="AF23" i="8"/>
  <c r="AF19" i="8"/>
  <c r="AF28" i="8"/>
  <c r="AF24" i="8"/>
  <c r="AF20" i="8"/>
  <c r="AF16" i="8"/>
  <c r="AF26" i="8"/>
  <c r="AF17" i="8"/>
  <c r="AF22" i="8"/>
  <c r="AF18" i="8"/>
  <c r="AF29" i="8"/>
  <c r="AF25" i="8"/>
  <c r="AF30" i="8"/>
  <c r="AF21" i="8"/>
  <c r="U29" i="10"/>
  <c r="U21" i="10"/>
  <c r="U30" i="10"/>
  <c r="U22" i="10"/>
  <c r="U14" i="10"/>
  <c r="U26" i="10"/>
  <c r="U18" i="10"/>
  <c r="U19" i="10"/>
  <c r="U17" i="10"/>
  <c r="U24" i="10"/>
  <c r="U23" i="10"/>
  <c r="U20" i="10"/>
  <c r="U15" i="10"/>
  <c r="U27" i="10"/>
  <c r="U25" i="10"/>
  <c r="U28" i="10"/>
  <c r="U16" i="10"/>
  <c r="U13" i="10"/>
  <c r="Z21" i="14"/>
  <c r="V22" i="8"/>
  <c r="AA21" i="14" s="1"/>
  <c r="T22" i="8"/>
  <c r="Z26" i="14"/>
  <c r="V27" i="8"/>
  <c r="AA26" i="14" s="1"/>
  <c r="T27" i="8"/>
  <c r="Y30" i="9"/>
  <c r="Y26" i="9"/>
  <c r="Y28" i="9"/>
  <c r="Y27" i="9"/>
  <c r="Y21" i="9"/>
  <c r="Y17" i="9"/>
  <c r="Y23" i="9"/>
  <c r="Y19" i="9"/>
  <c r="Y15" i="9"/>
  <c r="Y24" i="9"/>
  <c r="Y16" i="9"/>
  <c r="AE12" i="9"/>
  <c r="Y29" i="9"/>
  <c r="Y13" i="9"/>
  <c r="Y25" i="9"/>
  <c r="Y22" i="9"/>
  <c r="Y14" i="9"/>
  <c r="Z12" i="9"/>
  <c r="Y18" i="9"/>
  <c r="Y20" i="9"/>
  <c r="AE29" i="8"/>
  <c r="AE25" i="8"/>
  <c r="AE21" i="8"/>
  <c r="AE17" i="8"/>
  <c r="AE30" i="8"/>
  <c r="AE26" i="8"/>
  <c r="AE22" i="8"/>
  <c r="AE18" i="8"/>
  <c r="AE27" i="8"/>
  <c r="AE23" i="8"/>
  <c r="AE19" i="8"/>
  <c r="AE28" i="8"/>
  <c r="AE24" i="8"/>
  <c r="AE20" i="8"/>
  <c r="Z14" i="14"/>
  <c r="V15" i="8"/>
  <c r="AA14" i="14" s="1"/>
  <c r="T15" i="8"/>
  <c r="J15" i="8" s="1"/>
  <c r="U26" i="11"/>
  <c r="AD21" i="9"/>
  <c r="AD21" i="10"/>
  <c r="AD19" i="10"/>
  <c r="AD26" i="11"/>
  <c r="AD20" i="9"/>
  <c r="AD27" i="11"/>
  <c r="AD24" i="11"/>
  <c r="AD26" i="9"/>
  <c r="AD19" i="9"/>
  <c r="AD27" i="9"/>
  <c r="AD22" i="9"/>
  <c r="AD20" i="11"/>
  <c r="AD23" i="11"/>
  <c r="AD23" i="9"/>
  <c r="AD30" i="9"/>
  <c r="AD29" i="11"/>
  <c r="AF15" i="8"/>
  <c r="AD23" i="10"/>
  <c r="AD28" i="9"/>
  <c r="AD21" i="11"/>
  <c r="AD26" i="10"/>
  <c r="AD22" i="10"/>
  <c r="AD29" i="9"/>
  <c r="AD31" i="11"/>
  <c r="AD19" i="11"/>
  <c r="AF14" i="8"/>
  <c r="AE13" i="8"/>
  <c r="AE15" i="8"/>
  <c r="AD28" i="11"/>
  <c r="AD30" i="10"/>
  <c r="AD24" i="10"/>
  <c r="AD25" i="9"/>
  <c r="AD24" i="9"/>
  <c r="AD25" i="11"/>
  <c r="AD22" i="11"/>
  <c r="AD30" i="11"/>
  <c r="AF13" i="8"/>
  <c r="AD29" i="10"/>
  <c r="AD20" i="10"/>
  <c r="AD27" i="10"/>
  <c r="AD31" i="10"/>
  <c r="AD28" i="10"/>
  <c r="AD25" i="10"/>
  <c r="AD18" i="11"/>
  <c r="AD17" i="11"/>
  <c r="AD16" i="11"/>
  <c r="AD15" i="11"/>
  <c r="AD14" i="11"/>
  <c r="AD13" i="11"/>
  <c r="AD18" i="10"/>
  <c r="AD17" i="10"/>
  <c r="AD16" i="10"/>
  <c r="AD15" i="10"/>
  <c r="AD14" i="10"/>
  <c r="AD13" i="10"/>
  <c r="AD18" i="9"/>
  <c r="AD17" i="9"/>
  <c r="AD16" i="9"/>
  <c r="AD15" i="9"/>
  <c r="AD14" i="9"/>
  <c r="AD13" i="9"/>
  <c r="AE16" i="8"/>
  <c r="AE14" i="8"/>
  <c r="T16" i="8" l="1"/>
  <c r="J16" i="8" s="1"/>
  <c r="T14" i="8"/>
  <c r="J14" i="8" s="1"/>
  <c r="AE51" i="12"/>
  <c r="L31" i="12" s="1"/>
  <c r="AE18" i="12"/>
  <c r="F48" i="12"/>
  <c r="P14" i="14"/>
  <c r="P15" i="14"/>
  <c r="Q14" i="14"/>
  <c r="O14" i="14"/>
  <c r="T22" i="11"/>
  <c r="V22" i="11"/>
  <c r="AA21" i="17" s="1"/>
  <c r="Z15" i="17"/>
  <c r="T16" i="11"/>
  <c r="J16" i="11" s="1"/>
  <c r="O16" i="14"/>
  <c r="Q16" i="14"/>
  <c r="F21" i="12"/>
  <c r="F18" i="12" s="1"/>
  <c r="T17" i="11"/>
  <c r="J17" i="11" s="1"/>
  <c r="T28" i="11"/>
  <c r="V28" i="11"/>
  <c r="AA27" i="17" s="1"/>
  <c r="Z16" i="17"/>
  <c r="Z23" i="17"/>
  <c r="V24" i="11"/>
  <c r="AA23" i="17" s="1"/>
  <c r="V20" i="11"/>
  <c r="AA19" i="17" s="1"/>
  <c r="T20" i="11"/>
  <c r="V23" i="11"/>
  <c r="AA22" i="17" s="1"/>
  <c r="T23" i="11"/>
  <c r="V13" i="11"/>
  <c r="AA12" i="17" s="1"/>
  <c r="V29" i="9"/>
  <c r="AA28" i="15" s="1"/>
  <c r="T29" i="9"/>
  <c r="T30" i="11"/>
  <c r="V30" i="11"/>
  <c r="AA29" i="17" s="1"/>
  <c r="V19" i="11"/>
  <c r="AA18" i="17" s="1"/>
  <c r="T25" i="11"/>
  <c r="V28" i="9"/>
  <c r="AA27" i="15" s="1"/>
  <c r="Z27" i="15"/>
  <c r="T19" i="11"/>
  <c r="V29" i="11"/>
  <c r="AA28" i="17" s="1"/>
  <c r="T29" i="11"/>
  <c r="V14" i="11"/>
  <c r="AA13" i="17" s="1"/>
  <c r="Z14" i="17"/>
  <c r="V18" i="11"/>
  <c r="AA17" i="17" s="1"/>
  <c r="O15" i="17" s="1"/>
  <c r="T15" i="11"/>
  <c r="J15" i="11" s="1"/>
  <c r="V25" i="11"/>
  <c r="AA24" i="17" s="1"/>
  <c r="Z17" i="15"/>
  <c r="T21" i="11"/>
  <c r="V21" i="11"/>
  <c r="AA20" i="17" s="1"/>
  <c r="Z17" i="17"/>
  <c r="Z25" i="15"/>
  <c r="T17" i="9"/>
  <c r="J17" i="9" s="1"/>
  <c r="V27" i="9"/>
  <c r="AA26" i="15" s="1"/>
  <c r="V26" i="9"/>
  <c r="AA25" i="15" s="1"/>
  <c r="Z26" i="15"/>
  <c r="V16" i="9"/>
  <c r="AA15" i="15" s="1"/>
  <c r="Z19" i="15"/>
  <c r="Z24" i="15"/>
  <c r="T30" i="9"/>
  <c r="V17" i="9"/>
  <c r="AA16" i="15" s="1"/>
  <c r="V25" i="9"/>
  <c r="AA24" i="15" s="1"/>
  <c r="T18" i="9"/>
  <c r="J18" i="9" s="1"/>
  <c r="T24" i="9"/>
  <c r="V13" i="9"/>
  <c r="AA12" i="15" s="1"/>
  <c r="V24" i="9"/>
  <c r="AA23" i="15" s="1"/>
  <c r="T22" i="9"/>
  <c r="V22" i="9"/>
  <c r="AA21" i="15" s="1"/>
  <c r="V23" i="9"/>
  <c r="AA22" i="15" s="1"/>
  <c r="T23" i="9"/>
  <c r="Z15" i="15"/>
  <c r="Z29" i="15"/>
  <c r="T20" i="9"/>
  <c r="N16" i="14" a="1"/>
  <c r="N16" i="14" s="1"/>
  <c r="M15" i="14" a="1"/>
  <c r="M15" i="14" s="1"/>
  <c r="V15" i="9"/>
  <c r="AA14" i="15" s="1"/>
  <c r="Z14" i="15"/>
  <c r="Z13" i="15"/>
  <c r="V14" i="9"/>
  <c r="AA13" i="15" s="1"/>
  <c r="M14" i="14" a="1"/>
  <c r="M14" i="14" s="1"/>
  <c r="Z20" i="15"/>
  <c r="T21" i="9"/>
  <c r="V21" i="9"/>
  <c r="AA20" i="15" s="1"/>
  <c r="Z16" i="16"/>
  <c r="V17" i="10"/>
  <c r="AA16" i="16" s="1"/>
  <c r="P16" i="14"/>
  <c r="Z27" i="16"/>
  <c r="T28" i="10"/>
  <c r="V28" i="10"/>
  <c r="AA27" i="16" s="1"/>
  <c r="AE29" i="9"/>
  <c r="AE25" i="9"/>
  <c r="AE27" i="9"/>
  <c r="AE30" i="9"/>
  <c r="AE24" i="9"/>
  <c r="AE20" i="9"/>
  <c r="AE26" i="9"/>
  <c r="AE22" i="9"/>
  <c r="AE19" i="9"/>
  <c r="AE28" i="9"/>
  <c r="AE17" i="9"/>
  <c r="AE21" i="9"/>
  <c r="AE23" i="9"/>
  <c r="N14" i="14" a="1"/>
  <c r="N14" i="14" s="1"/>
  <c r="O15" i="14"/>
  <c r="Z26" i="16"/>
  <c r="V27" i="10"/>
  <c r="AA26" i="16" s="1"/>
  <c r="T27" i="10"/>
  <c r="Z25" i="16"/>
  <c r="V26" i="10"/>
  <c r="AA25" i="16" s="1"/>
  <c r="T26" i="10"/>
  <c r="Q15" i="14"/>
  <c r="AG30" i="8"/>
  <c r="AG26" i="8"/>
  <c r="AG22" i="8"/>
  <c r="AG18" i="8"/>
  <c r="AG27" i="8"/>
  <c r="AG23" i="8"/>
  <c r="AG19" i="8"/>
  <c r="AG28" i="8"/>
  <c r="AG24" i="8"/>
  <c r="AG20" i="8"/>
  <c r="AG16" i="8"/>
  <c r="AG29" i="8"/>
  <c r="AG25" i="8"/>
  <c r="AG21" i="8"/>
  <c r="AG17" i="8"/>
  <c r="Q18" i="14"/>
  <c r="Z28" i="16"/>
  <c r="T29" i="10"/>
  <c r="V29" i="10"/>
  <c r="AA28" i="16" s="1"/>
  <c r="Z24" i="16"/>
  <c r="T25" i="10"/>
  <c r="V25" i="10"/>
  <c r="AA24" i="16" s="1"/>
  <c r="Z30" i="9"/>
  <c r="Z29" i="9"/>
  <c r="Z19" i="9"/>
  <c r="Z18" i="9"/>
  <c r="Z24" i="9"/>
  <c r="Z17" i="9"/>
  <c r="Z16" i="9"/>
  <c r="AF12" i="9"/>
  <c r="Z13" i="9"/>
  <c r="Z25" i="9"/>
  <c r="Z23" i="9"/>
  <c r="Z22" i="9"/>
  <c r="Z15" i="9"/>
  <c r="Z27" i="9"/>
  <c r="Z14" i="9"/>
  <c r="Z21" i="9"/>
  <c r="Z20" i="9"/>
  <c r="AA12" i="9"/>
  <c r="Z28" i="9"/>
  <c r="Z26" i="9"/>
  <c r="Z14" i="16"/>
  <c r="V15" i="10"/>
  <c r="AA14" i="16" s="1"/>
  <c r="Z13" i="16"/>
  <c r="V14" i="10"/>
  <c r="AA13" i="16" s="1"/>
  <c r="Z25" i="17"/>
  <c r="V26" i="11"/>
  <c r="AA25" i="17" s="1"/>
  <c r="T26" i="11"/>
  <c r="Z19" i="16"/>
  <c r="T20" i="10"/>
  <c r="V20" i="10"/>
  <c r="AA19" i="16" s="1"/>
  <c r="Z21" i="16"/>
  <c r="V22" i="10"/>
  <c r="AA21" i="16" s="1"/>
  <c r="T22" i="10"/>
  <c r="AE31" i="10"/>
  <c r="AE30" i="10"/>
  <c r="AE22" i="10"/>
  <c r="AE23" i="10"/>
  <c r="AE27" i="10"/>
  <c r="AE19" i="10"/>
  <c r="AE20" i="10"/>
  <c r="AE26" i="10"/>
  <c r="AE25" i="10"/>
  <c r="AE24" i="10"/>
  <c r="AE21" i="10"/>
  <c r="AE28" i="10"/>
  <c r="AE29" i="10"/>
  <c r="Z20" i="16"/>
  <c r="T21" i="10"/>
  <c r="V21" i="10"/>
  <c r="AA20" i="16" s="1"/>
  <c r="Z22" i="16"/>
  <c r="V23" i="10"/>
  <c r="AA22" i="16" s="1"/>
  <c r="T23" i="10"/>
  <c r="Z29" i="16"/>
  <c r="V30" i="10"/>
  <c r="AA29" i="16" s="1"/>
  <c r="T30" i="10"/>
  <c r="AE26" i="11"/>
  <c r="AE28" i="11"/>
  <c r="AE29" i="11"/>
  <c r="AE21" i="11"/>
  <c r="AE22" i="11"/>
  <c r="AE23" i="11"/>
  <c r="AE30" i="11"/>
  <c r="AE25" i="11"/>
  <c r="AE27" i="11"/>
  <c r="AE31" i="11"/>
  <c r="AE15" i="11"/>
  <c r="AE20" i="11"/>
  <c r="AE24" i="11"/>
  <c r="AE19" i="11"/>
  <c r="N18" i="14" a="1"/>
  <c r="N18" i="14" s="1"/>
  <c r="L26" i="12"/>
  <c r="L27" i="12"/>
  <c r="AH12" i="8"/>
  <c r="AB29" i="8"/>
  <c r="AB25" i="8"/>
  <c r="AB21" i="8"/>
  <c r="AB17" i="8"/>
  <c r="AB13" i="8"/>
  <c r="AB30" i="8"/>
  <c r="AB26" i="8"/>
  <c r="AB22" i="8"/>
  <c r="AB18" i="8"/>
  <c r="AB14" i="8"/>
  <c r="AB28" i="8"/>
  <c r="AB27" i="8"/>
  <c r="AB24" i="8"/>
  <c r="AB23" i="8"/>
  <c r="AB20" i="8"/>
  <c r="AB19" i="8"/>
  <c r="AB16" i="8"/>
  <c r="AB15" i="8"/>
  <c r="O18" i="14"/>
  <c r="O17" i="14"/>
  <c r="P17" i="14"/>
  <c r="P18" i="14"/>
  <c r="N17" i="14" a="1"/>
  <c r="N17" i="14" s="1"/>
  <c r="Z12" i="16"/>
  <c r="V13" i="10"/>
  <c r="AA12" i="16" s="1"/>
  <c r="Z18" i="16"/>
  <c r="V19" i="10"/>
  <c r="AA18" i="16" s="1"/>
  <c r="T19" i="10"/>
  <c r="L28" i="12"/>
  <c r="L29" i="12"/>
  <c r="Z23" i="16"/>
  <c r="V24" i="10"/>
  <c r="AA23" i="16" s="1"/>
  <c r="T24" i="10"/>
  <c r="Z15" i="16"/>
  <c r="V16" i="10"/>
  <c r="AA15" i="16" s="1"/>
  <c r="N15" i="14" a="1"/>
  <c r="N15" i="14" s="1"/>
  <c r="Z17" i="16"/>
  <c r="V18" i="10"/>
  <c r="AA17" i="16" s="1"/>
  <c r="Z25" i="10"/>
  <c r="Z17" i="10"/>
  <c r="Z26" i="10"/>
  <c r="Z18" i="10"/>
  <c r="Z30" i="10"/>
  <c r="Z22" i="10"/>
  <c r="Z14" i="10"/>
  <c r="Z28" i="10"/>
  <c r="Z29" i="10"/>
  <c r="AA12" i="10"/>
  <c r="Z13" i="10"/>
  <c r="Z27" i="10"/>
  <c r="Z24" i="10"/>
  <c r="Z23" i="10"/>
  <c r="Z21" i="10"/>
  <c r="Z16" i="10"/>
  <c r="Z19" i="10"/>
  <c r="Z15" i="10"/>
  <c r="AF12" i="10"/>
  <c r="Z20" i="10"/>
  <c r="Z29" i="11"/>
  <c r="Z21" i="11"/>
  <c r="Z13" i="11"/>
  <c r="Z30" i="11"/>
  <c r="Z24" i="11"/>
  <c r="Z25" i="11"/>
  <c r="Z17" i="11"/>
  <c r="Z26" i="11"/>
  <c r="Z18" i="11"/>
  <c r="Z27" i="11"/>
  <c r="Z28" i="11"/>
  <c r="Z19" i="11"/>
  <c r="Z20" i="11"/>
  <c r="Z14" i="11"/>
  <c r="AF12" i="11"/>
  <c r="Z16" i="11"/>
  <c r="Z23" i="11"/>
  <c r="Z22" i="11"/>
  <c r="AA12" i="11"/>
  <c r="Z15" i="11"/>
  <c r="Q17" i="14"/>
  <c r="AG15" i="8"/>
  <c r="AG13" i="8"/>
  <c r="AG14" i="8"/>
  <c r="AE18" i="11"/>
  <c r="AE17" i="11"/>
  <c r="AE16" i="11"/>
  <c r="AE14" i="11"/>
  <c r="AE13" i="11"/>
  <c r="AE18" i="10"/>
  <c r="AE17" i="10"/>
  <c r="AE16" i="10"/>
  <c r="AE15" i="10"/>
  <c r="AE14" i="10"/>
  <c r="AE13" i="10"/>
  <c r="AE18" i="9"/>
  <c r="AE16" i="9"/>
  <c r="AE15" i="9"/>
  <c r="AE14" i="9"/>
  <c r="AE13" i="9"/>
  <c r="T18" i="11" l="1"/>
  <c r="J18" i="11" s="1"/>
  <c r="T14" i="11"/>
  <c r="J14" i="11" s="1"/>
  <c r="T13" i="11"/>
  <c r="J13" i="11" s="1"/>
  <c r="T18" i="10"/>
  <c r="J18" i="10" s="1"/>
  <c r="T17" i="10"/>
  <c r="J17" i="10" s="1"/>
  <c r="T16" i="10"/>
  <c r="J16" i="10" s="1"/>
  <c r="T15" i="10"/>
  <c r="J15" i="10" s="1"/>
  <c r="T14" i="10"/>
  <c r="J14" i="10" s="1"/>
  <c r="T13" i="10"/>
  <c r="J13" i="10" s="1"/>
  <c r="T16" i="9"/>
  <c r="J16" i="9" s="1"/>
  <c r="T15" i="9"/>
  <c r="J15" i="9" s="1"/>
  <c r="T14" i="9"/>
  <c r="J14" i="9" s="1"/>
  <c r="T13" i="9"/>
  <c r="J13" i="9" s="1"/>
  <c r="AE48" i="12"/>
  <c r="B14" i="12" s="1"/>
  <c r="C13" i="12" s="1"/>
  <c r="Q18" i="16"/>
  <c r="O18" i="16"/>
  <c r="P18" i="16"/>
  <c r="P17" i="16"/>
  <c r="O17" i="16"/>
  <c r="Q17" i="16"/>
  <c r="Q15" i="17"/>
  <c r="P15" i="17"/>
  <c r="Q14" i="17"/>
  <c r="O14" i="17"/>
  <c r="P14" i="17"/>
  <c r="Q14" i="16"/>
  <c r="P14" i="16"/>
  <c r="O14" i="16"/>
  <c r="Q15" i="15"/>
  <c r="Q14" i="15"/>
  <c r="P14" i="15"/>
  <c r="L22" i="12"/>
  <c r="N14" i="17" a="1"/>
  <c r="N14" i="17" s="1"/>
  <c r="M15" i="17" a="1"/>
  <c r="M15" i="17" s="1"/>
  <c r="N15" i="17" a="1"/>
  <c r="N15" i="17" s="1"/>
  <c r="N16" i="17" a="1"/>
  <c r="N16" i="17" s="1"/>
  <c r="Q16" i="17"/>
  <c r="P16" i="17"/>
  <c r="N18" i="17" a="1"/>
  <c r="N18" i="17" s="1"/>
  <c r="Q18" i="17"/>
  <c r="O14" i="15"/>
  <c r="P17" i="15"/>
  <c r="M18" i="15" a="1"/>
  <c r="M18" i="15" s="1"/>
  <c r="Q17" i="17"/>
  <c r="Q17" i="15"/>
  <c r="O17" i="17"/>
  <c r="M18" i="17" a="1"/>
  <c r="M18" i="17" s="1"/>
  <c r="M17" i="15" a="1"/>
  <c r="M17" i="15" s="1"/>
  <c r="M15" i="15" a="1"/>
  <c r="M15" i="15" s="1"/>
  <c r="N14" i="15" a="1"/>
  <c r="N14" i="15" s="1"/>
  <c r="P16" i="15"/>
  <c r="O17" i="15"/>
  <c r="P18" i="17"/>
  <c r="M16" i="15" a="1"/>
  <c r="M16" i="15" s="1"/>
  <c r="N15" i="15" a="1"/>
  <c r="N15" i="15" s="1"/>
  <c r="P17" i="17"/>
  <c r="N18" i="15" a="1"/>
  <c r="N18" i="15" s="1"/>
  <c r="Q18" i="15"/>
  <c r="M14" i="17" a="1"/>
  <c r="M14" i="17" s="1"/>
  <c r="O16" i="17"/>
  <c r="N16" i="15" a="1"/>
  <c r="N16" i="15" s="1"/>
  <c r="M14" i="15" a="1"/>
  <c r="M14" i="15" s="1"/>
  <c r="Q16" i="15"/>
  <c r="O18" i="17"/>
  <c r="N17" i="15" a="1"/>
  <c r="N17" i="15" s="1"/>
  <c r="O18" i="15"/>
  <c r="O16" i="15"/>
  <c r="P15" i="15"/>
  <c r="O15" i="15"/>
  <c r="P18" i="15"/>
  <c r="N17" i="17" a="1"/>
  <c r="N17" i="17" s="1"/>
  <c r="M16" i="17" a="1"/>
  <c r="M16" i="17" s="1"/>
  <c r="P15" i="16"/>
  <c r="O15" i="16"/>
  <c r="P16" i="16"/>
  <c r="O16" i="16"/>
  <c r="AA27" i="9"/>
  <c r="AA29" i="9"/>
  <c r="AA25" i="9"/>
  <c r="AA26" i="9"/>
  <c r="AA22" i="9"/>
  <c r="AA18" i="9"/>
  <c r="AA30" i="9"/>
  <c r="AA24" i="9"/>
  <c r="AA20" i="9"/>
  <c r="AA16" i="9"/>
  <c r="AA28" i="9"/>
  <c r="AA13" i="9"/>
  <c r="AA23" i="9"/>
  <c r="AA15" i="9"/>
  <c r="AA14" i="9"/>
  <c r="AA21" i="9"/>
  <c r="AB12" i="9"/>
  <c r="AA17" i="9"/>
  <c r="AA19" i="9"/>
  <c r="AG12" i="9"/>
  <c r="AF27" i="11"/>
  <c r="AF19" i="11"/>
  <c r="AF29" i="11"/>
  <c r="AF22" i="11"/>
  <c r="AF23" i="11"/>
  <c r="AF15" i="11"/>
  <c r="AF30" i="11"/>
  <c r="AF24" i="11"/>
  <c r="AF31" i="11"/>
  <c r="AF25" i="11"/>
  <c r="AF20" i="11"/>
  <c r="AF14" i="11"/>
  <c r="AF18" i="11"/>
  <c r="AF17" i="11"/>
  <c r="AF21" i="11"/>
  <c r="AF28" i="11"/>
  <c r="AF26" i="11"/>
  <c r="AA26" i="10"/>
  <c r="AA18" i="10"/>
  <c r="AA27" i="10"/>
  <c r="AA19" i="10"/>
  <c r="AA23" i="10"/>
  <c r="AA15" i="10"/>
  <c r="AA30" i="10"/>
  <c r="AA29" i="10"/>
  <c r="AB12" i="10"/>
  <c r="AA28" i="10"/>
  <c r="AA25" i="10"/>
  <c r="AA14" i="10"/>
  <c r="AA24" i="10"/>
  <c r="AA16" i="10"/>
  <c r="AA13" i="10"/>
  <c r="AG12" i="10"/>
  <c r="AA20" i="10"/>
  <c r="AA22" i="10"/>
  <c r="AA17" i="10"/>
  <c r="AA21" i="10"/>
  <c r="AA22" i="11"/>
  <c r="AA14" i="11"/>
  <c r="AA30" i="11"/>
  <c r="AA25" i="11"/>
  <c r="AA17" i="11"/>
  <c r="AA26" i="11"/>
  <c r="AA18" i="11"/>
  <c r="AA27" i="11"/>
  <c r="AA19" i="11"/>
  <c r="AA28" i="11"/>
  <c r="AA24" i="11"/>
  <c r="AA23" i="11"/>
  <c r="AA16" i="11"/>
  <c r="AB12" i="11"/>
  <c r="AA29" i="11"/>
  <c r="AA13" i="11"/>
  <c r="AG12" i="11"/>
  <c r="AA21" i="11"/>
  <c r="AA20" i="11"/>
  <c r="AA15" i="11"/>
  <c r="M17" i="17" a="1"/>
  <c r="M17" i="17" s="1"/>
  <c r="Q15" i="16"/>
  <c r="Q16" i="16"/>
  <c r="AF25" i="9"/>
  <c r="AF22" i="9"/>
  <c r="AF21" i="9"/>
  <c r="AF27" i="9"/>
  <c r="AF20" i="9"/>
  <c r="AF19" i="9"/>
  <c r="AF28" i="9"/>
  <c r="AF18" i="9"/>
  <c r="AF17" i="9"/>
  <c r="AF30" i="9"/>
  <c r="AF26" i="9"/>
  <c r="AF24" i="9"/>
  <c r="AF23" i="9"/>
  <c r="AF16" i="9"/>
  <c r="AF15" i="9"/>
  <c r="AF29" i="9"/>
  <c r="M18" i="16" a="1"/>
  <c r="M18" i="16" s="1"/>
  <c r="N18" i="16" a="1"/>
  <c r="N18" i="16" s="1"/>
  <c r="N15" i="16" a="1"/>
  <c r="N15" i="16" s="1"/>
  <c r="N14" i="16" a="1"/>
  <c r="N14" i="16" s="1"/>
  <c r="N17" i="16" a="1"/>
  <c r="N17" i="16" s="1"/>
  <c r="M15" i="16" a="1"/>
  <c r="M15" i="16" s="1"/>
  <c r="M14" i="16" a="1"/>
  <c r="M14" i="16" s="1"/>
  <c r="M17" i="16" a="1"/>
  <c r="M17" i="16" s="1"/>
  <c r="M16" i="16" a="1"/>
  <c r="M16" i="16" s="1"/>
  <c r="N16" i="16" a="1"/>
  <c r="N16" i="16" s="1"/>
  <c r="AH28" i="8"/>
  <c r="AH24" i="8"/>
  <c r="AH20" i="8"/>
  <c r="AH16" i="8"/>
  <c r="AH29" i="8"/>
  <c r="AH25" i="8"/>
  <c r="AH21" i="8"/>
  <c r="AH17" i="8"/>
  <c r="AH27" i="8"/>
  <c r="AH22" i="8"/>
  <c r="AH23" i="8"/>
  <c r="AH18" i="8"/>
  <c r="AH19" i="8"/>
  <c r="AH30" i="8"/>
  <c r="AH26" i="8"/>
  <c r="AF23" i="10"/>
  <c r="AF24" i="10"/>
  <c r="AF28" i="10"/>
  <c r="AF20" i="10"/>
  <c r="AF31" i="10"/>
  <c r="AF18" i="10"/>
  <c r="AF26" i="10"/>
  <c r="AF25" i="10"/>
  <c r="AF21" i="10"/>
  <c r="AF19" i="10"/>
  <c r="AF22" i="10"/>
  <c r="AF29" i="10"/>
  <c r="AF27" i="10"/>
  <c r="AF30" i="10"/>
  <c r="AF15" i="10"/>
  <c r="AH15" i="8"/>
  <c r="AF13" i="11"/>
  <c r="AF13" i="9"/>
  <c r="AH14" i="8"/>
  <c r="AH13" i="8"/>
  <c r="AF16" i="11"/>
  <c r="AF17" i="10"/>
  <c r="AF16" i="10"/>
  <c r="AF14" i="10"/>
  <c r="AF13" i="10"/>
  <c r="AF14" i="9"/>
  <c r="AB23" i="11" l="1"/>
  <c r="AB15" i="11"/>
  <c r="AB25" i="11"/>
  <c r="AB26" i="11"/>
  <c r="AB18" i="11"/>
  <c r="AB27" i="11"/>
  <c r="AB19" i="11"/>
  <c r="AB28" i="11"/>
  <c r="AB20" i="11"/>
  <c r="AB29" i="11"/>
  <c r="AB22" i="11"/>
  <c r="AB16" i="11"/>
  <c r="AH12" i="11"/>
  <c r="AB13" i="11"/>
  <c r="AB24" i="11"/>
  <c r="AB17" i="11"/>
  <c r="AB14" i="11"/>
  <c r="AB30" i="11"/>
  <c r="AB21" i="11"/>
  <c r="AB28" i="9"/>
  <c r="AB25" i="9"/>
  <c r="AB29" i="9"/>
  <c r="AB30" i="9"/>
  <c r="AB26" i="9"/>
  <c r="AB17" i="9"/>
  <c r="AH12" i="9"/>
  <c r="AB23" i="9"/>
  <c r="AB15" i="9"/>
  <c r="AB22" i="9"/>
  <c r="AB14" i="9"/>
  <c r="AB27" i="9"/>
  <c r="AB21" i="9"/>
  <c r="AB20" i="9"/>
  <c r="AB19" i="9"/>
  <c r="AB13" i="9"/>
  <c r="AB18" i="9"/>
  <c r="AB24" i="9"/>
  <c r="AB16" i="9"/>
  <c r="AB27" i="10"/>
  <c r="AB19" i="10"/>
  <c r="AB28" i="10"/>
  <c r="AB20" i="10"/>
  <c r="AH12" i="10"/>
  <c r="AB24" i="10"/>
  <c r="AB16" i="10"/>
  <c r="AB13" i="10"/>
  <c r="AB18" i="10"/>
  <c r="AB30" i="10"/>
  <c r="AB29" i="10"/>
  <c r="AB23" i="10"/>
  <c r="AB26" i="10"/>
  <c r="AB25" i="10"/>
  <c r="AB15" i="10"/>
  <c r="AB22" i="10"/>
  <c r="AB21" i="10"/>
  <c r="AB17" i="10"/>
  <c r="AB14" i="10"/>
  <c r="AG24" i="10"/>
  <c r="AG16" i="10"/>
  <c r="AG25" i="10"/>
  <c r="AG17" i="10"/>
  <c r="AG29" i="10"/>
  <c r="AG21" i="10"/>
  <c r="AG26" i="10"/>
  <c r="AG20" i="10"/>
  <c r="AG19" i="10"/>
  <c r="AG15" i="10"/>
  <c r="AG22" i="10"/>
  <c r="AG28" i="10"/>
  <c r="AG27" i="10"/>
  <c r="AG23" i="10"/>
  <c r="AG30" i="10"/>
  <c r="AG31" i="10"/>
  <c r="AG18" i="10"/>
  <c r="AG14" i="10"/>
  <c r="AG31" i="11"/>
  <c r="AG30" i="11"/>
  <c r="AG28" i="11"/>
  <c r="AG20" i="11"/>
  <c r="AG23" i="11"/>
  <c r="AG24" i="11"/>
  <c r="AG16" i="11"/>
  <c r="AG25" i="11"/>
  <c r="AG17" i="11"/>
  <c r="AG14" i="11"/>
  <c r="AG29" i="11"/>
  <c r="AG26" i="11"/>
  <c r="AG19" i="11"/>
  <c r="AG27" i="11"/>
  <c r="AG22" i="11"/>
  <c r="AG21" i="11"/>
  <c r="AG15" i="11"/>
  <c r="AG18" i="11"/>
  <c r="AG30" i="9"/>
  <c r="AG26" i="9"/>
  <c r="AG28" i="9"/>
  <c r="AG29" i="9"/>
  <c r="AG21" i="9"/>
  <c r="AG17" i="9"/>
  <c r="AG25" i="9"/>
  <c r="AG23" i="9"/>
  <c r="AG19" i="9"/>
  <c r="AG15" i="9"/>
  <c r="AG18" i="9"/>
  <c r="AG24" i="9"/>
  <c r="AG16" i="9"/>
  <c r="AG20" i="9"/>
  <c r="AG27" i="9"/>
  <c r="AG22" i="9"/>
  <c r="AG13" i="9"/>
  <c r="AG13" i="11"/>
  <c r="AG14" i="9"/>
  <c r="AG13" i="10"/>
  <c r="AH28" i="9" l="1"/>
  <c r="AH29" i="9"/>
  <c r="AH27" i="9"/>
  <c r="AH20" i="9"/>
  <c r="AH18" i="9"/>
  <c r="AH17" i="9"/>
  <c r="AH30" i="9"/>
  <c r="AH24" i="9"/>
  <c r="AH16" i="9"/>
  <c r="AH26" i="9"/>
  <c r="AH23" i="9"/>
  <c r="AH15" i="9"/>
  <c r="AH22" i="9"/>
  <c r="AH19" i="9"/>
  <c r="AH25" i="9"/>
  <c r="AH21" i="9"/>
  <c r="AH29" i="11"/>
  <c r="AH21" i="11"/>
  <c r="AH24" i="11"/>
  <c r="AH30" i="11"/>
  <c r="AH25" i="11"/>
  <c r="AH17" i="11"/>
  <c r="AH31" i="11"/>
  <c r="AH26" i="11"/>
  <c r="AH18" i="11"/>
  <c r="AH27" i="11"/>
  <c r="AH20" i="11"/>
  <c r="AH28" i="11"/>
  <c r="AH16" i="11"/>
  <c r="AH15" i="11"/>
  <c r="AH23" i="11"/>
  <c r="AH22" i="11"/>
  <c r="AH14" i="11"/>
  <c r="AH19" i="11"/>
  <c r="AH25" i="10"/>
  <c r="AH17" i="10"/>
  <c r="AH26" i="10"/>
  <c r="AH18" i="10"/>
  <c r="AH31" i="10"/>
  <c r="AH30" i="10"/>
  <c r="AH22" i="10"/>
  <c r="AH14" i="10"/>
  <c r="AH20" i="10"/>
  <c r="AH19" i="10"/>
  <c r="AH16" i="10"/>
  <c r="AH15" i="10"/>
  <c r="AH21" i="10"/>
  <c r="AH28" i="10"/>
  <c r="AH27" i="10"/>
  <c r="AH24" i="10"/>
  <c r="AH23" i="10"/>
  <c r="AH29" i="10"/>
  <c r="AH13" i="11"/>
  <c r="AH13" i="9"/>
  <c r="AH14" i="9"/>
  <c r="AH13" i="10"/>
</calcChain>
</file>

<file path=xl/sharedStrings.xml><?xml version="1.0" encoding="utf-8"?>
<sst xmlns="http://schemas.openxmlformats.org/spreadsheetml/2006/main" count="3062" uniqueCount="270">
  <si>
    <r>
      <rPr>
        <b/>
        <sz val="14"/>
        <color rgb="FFC00000"/>
        <rFont val="Calibri"/>
        <family val="2"/>
        <charset val="1"/>
      </rPr>
      <t>Empresa</t>
    </r>
    <r>
      <rPr>
        <b/>
        <sz val="14"/>
        <color theme="8" tint="-0.249977111117893"/>
        <rFont val="Calibri"/>
        <family val="2"/>
        <charset val="1"/>
      </rPr>
      <t>:</t>
    </r>
  </si>
  <si>
    <t>Empresa:</t>
  </si>
  <si>
    <t>Meta Específica por Área</t>
  </si>
  <si>
    <t>Ano início do planejamento</t>
  </si>
  <si>
    <t>Perspectiva 1</t>
  </si>
  <si>
    <t>Perspectiva Financeira</t>
  </si>
  <si>
    <t>Perspectiva 2</t>
  </si>
  <si>
    <t>Perspectiva de Clientes</t>
  </si>
  <si>
    <t>Direção</t>
  </si>
  <si>
    <t>Indicador</t>
  </si>
  <si>
    <t>Planejar para quantos anos?</t>
  </si>
  <si>
    <t>3 anos</t>
  </si>
  <si>
    <t>Aumentar</t>
  </si>
  <si>
    <t>Receitas</t>
  </si>
  <si>
    <t>Número de clientes</t>
  </si>
  <si>
    <t>Missão</t>
  </si>
  <si>
    <t>Diminuir</t>
  </si>
  <si>
    <t>Visão</t>
  </si>
  <si>
    <t>Insira os valores abaixo (um valor por campo)</t>
  </si>
  <si>
    <t>Perspectiva 3</t>
  </si>
  <si>
    <t>Perspectiva de Processos Internos</t>
  </si>
  <si>
    <t>Perspectiva 4</t>
  </si>
  <si>
    <t>Perspectiva de Aprendizagem</t>
  </si>
  <si>
    <t>FATORES INTERNOS</t>
  </si>
  <si>
    <t>ATENDIMENTO</t>
  </si>
  <si>
    <t>IMPORTÂNCIA</t>
  </si>
  <si>
    <t>PONTUAÇÃO</t>
  </si>
  <si>
    <t>ANÁLISE</t>
  </si>
  <si>
    <t>FATORES EXTERNOS</t>
  </si>
  <si>
    <t>MOMENTO</t>
  </si>
  <si>
    <t>Ano 1</t>
  </si>
  <si>
    <t>Ano 2</t>
  </si>
  <si>
    <t>Ano 3</t>
  </si>
  <si>
    <t>Ano 4</t>
  </si>
  <si>
    <t>Ano 5</t>
  </si>
  <si>
    <t>Meta</t>
  </si>
  <si>
    <t>R$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</si>
  <si>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</si>
  <si>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</si>
  <si>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</si>
  <si>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</si>
  <si>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</si>
  <si>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</si>
  <si>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</si>
  <si>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</si>
  <si>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</si>
  <si>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</si>
  <si>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</si>
  <si>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</si>
  <si>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Parcial</t>
  </si>
  <si>
    <t>Total</t>
  </si>
  <si>
    <t>Aumentar: Receitas</t>
  </si>
  <si>
    <t>Planejado</t>
  </si>
  <si>
    <t>Realizado</t>
  </si>
  <si>
    <t>Percentual</t>
  </si>
  <si>
    <t>Número</t>
  </si>
  <si>
    <t>Porcentagem</t>
  </si>
  <si>
    <t>ok</t>
  </si>
  <si>
    <t>Não</t>
  </si>
  <si>
    <t>Aumentar: Número de clientes</t>
  </si>
  <si>
    <t>Objetivos/Metas</t>
  </si>
  <si>
    <t>Ação</t>
  </si>
  <si>
    <t>Setor</t>
  </si>
  <si>
    <t>Responsável</t>
  </si>
  <si>
    <t>Como</t>
  </si>
  <si>
    <t>Prazo (Mês)</t>
  </si>
  <si>
    <t>Prazo (Ano)</t>
  </si>
  <si>
    <t>Status</t>
  </si>
  <si>
    <t>Saldo
(Dias)</t>
  </si>
  <si>
    <t>%</t>
  </si>
  <si>
    <t>Mês prazo</t>
  </si>
  <si>
    <t>data prazo</t>
  </si>
  <si>
    <t>Hoje</t>
  </si>
  <si>
    <t>mês hoje</t>
  </si>
  <si>
    <t>ano hoje</t>
  </si>
  <si>
    <t>atraso</t>
  </si>
  <si>
    <t>faltam</t>
  </si>
  <si>
    <t>Contador de dias</t>
  </si>
  <si>
    <t>Janeiro</t>
  </si>
  <si>
    <t>Financeiro</t>
  </si>
  <si>
    <t>Fevereiro</t>
  </si>
  <si>
    <t>Maio</t>
  </si>
  <si>
    <t>Março</t>
  </si>
  <si>
    <t>Abril</t>
  </si>
  <si>
    <t>Junho</t>
  </si>
  <si>
    <t>Julho</t>
  </si>
  <si>
    <t>Agosto</t>
  </si>
  <si>
    <t>Setembro</t>
  </si>
  <si>
    <t>Outubro</t>
  </si>
  <si>
    <t>Novembro</t>
  </si>
  <si>
    <t>Dezembro</t>
  </si>
  <si>
    <t>Metas</t>
  </si>
  <si>
    <t>Quem</t>
  </si>
  <si>
    <t>Marketing</t>
  </si>
  <si>
    <t>Aumentar: Capacidade de produção</t>
  </si>
  <si>
    <t>Produção</t>
  </si>
  <si>
    <t>RH</t>
  </si>
  <si>
    <t>Diminuir: Reclamações trabalhistas</t>
  </si>
  <si>
    <t>Visão geral</t>
  </si>
  <si>
    <t>É necessário avaliar as ações previstasa e se estão sendo implementadas corretamente, pois seu índice geral ainda está abaixo de 100%.</t>
  </si>
  <si>
    <t>Índice Geral do Planejamento Estratégico</t>
  </si>
  <si>
    <t>Parabéns! Suas metas estão sendo alcançadas e seu índice geral está acima de 100%.</t>
  </si>
  <si>
    <t>Índice de atendimento das metas planejadas:</t>
  </si>
  <si>
    <t>Índice de conclusão dos planos de ação:</t>
  </si>
  <si>
    <t>Objetivo</t>
  </si>
  <si>
    <t>Alcance da Meta</t>
  </si>
  <si>
    <t>jan</t>
  </si>
  <si>
    <t>eiro</t>
  </si>
  <si>
    <t>fev</t>
  </si>
  <si>
    <t>ereiro</t>
  </si>
  <si>
    <t>mar</t>
  </si>
  <si>
    <t>ço</t>
  </si>
  <si>
    <t>abr</t>
  </si>
  <si>
    <t>il</t>
  </si>
  <si>
    <t>mai</t>
  </si>
  <si>
    <t>o</t>
  </si>
  <si>
    <t>jun</t>
  </si>
  <si>
    <t>ho</t>
  </si>
  <si>
    <t>jul</t>
  </si>
  <si>
    <t>embro</t>
  </si>
  <si>
    <t>ago</t>
  </si>
  <si>
    <t>set</t>
  </si>
  <si>
    <t>out</t>
  </si>
  <si>
    <t>nov</t>
  </si>
  <si>
    <t>dez</t>
  </si>
  <si>
    <t>FORÇA</t>
  </si>
  <si>
    <t>FRAQUEZA</t>
  </si>
  <si>
    <t>OPORTUNIDADE</t>
  </si>
  <si>
    <t>AMEAÇA</t>
  </si>
  <si>
    <t>Planejado x Realizado</t>
  </si>
  <si>
    <t>Prazos - Plano de ação</t>
  </si>
  <si>
    <t>Vence esse mês</t>
  </si>
  <si>
    <t>Falta 1 mês</t>
  </si>
  <si>
    <t>Faltam 2 meses</t>
  </si>
  <si>
    <t>Faltam 3 ou mais meses</t>
  </si>
  <si>
    <t>Atrasados</t>
  </si>
  <si>
    <t>Planjemaento Estratégico</t>
  </si>
  <si>
    <t>Selecione o tipo de análise ao lado</t>
  </si>
  <si>
    <t>Fatores Internos</t>
  </si>
  <si>
    <t>Fatores Externos</t>
  </si>
  <si>
    <t>Pontuação</t>
  </si>
  <si>
    <t>Plano de Ação</t>
  </si>
  <si>
    <t>Critérios</t>
  </si>
  <si>
    <t>Resultado</t>
  </si>
  <si>
    <t>Não atende-Insignificante</t>
  </si>
  <si>
    <t>NEUTRO</t>
  </si>
  <si>
    <t>Desfavorável-Insignificante</t>
  </si>
  <si>
    <t>Não atende-Importante</t>
  </si>
  <si>
    <t>Neutro-Insignificante</t>
  </si>
  <si>
    <t>Não atende-Muito importante</t>
  </si>
  <si>
    <t>Favorável-Insignificante</t>
  </si>
  <si>
    <t>Atende razoavelmente-Insignificante</t>
  </si>
  <si>
    <t>Desfavorável-Importante</t>
  </si>
  <si>
    <t>Atende razoavelmente-Importante</t>
  </si>
  <si>
    <t>Neutro-Importante</t>
  </si>
  <si>
    <t>Atende razoavelmente-Muito importante</t>
  </si>
  <si>
    <t>Favorável-Importante</t>
  </si>
  <si>
    <t>Atende totalmente-Insignificante</t>
  </si>
  <si>
    <t>Desfavorável-Muito Importante</t>
  </si>
  <si>
    <t>Atende totalmente-Importante</t>
  </si>
  <si>
    <t>Neutro-Muito Importante</t>
  </si>
  <si>
    <t>Atende totalmente-Muito importante</t>
  </si>
  <si>
    <t>Favorável-Muito Importante</t>
  </si>
  <si>
    <t>Siga-me</t>
  </si>
  <si>
    <t>Promover inclusão, desenvolvimento cognitivo e motor por meio de um jogo acessível e interativo, que incentive o aprendizado, a diversão e a reabilitação de pessoas com comprometimentos e de crianças e jovens em processo de desenvolvimento.</t>
  </si>
  <si>
    <t>Ser referência em soluções tecnológicas adaptadas que unem acessibilidade, inovação e ludicidade, ampliando as possibilidades de interação e aprendizado para diferentes públicos, contribuindo para uma sociedade mais inclusiva e igualitária.</t>
  </si>
  <si>
    <t>Inclusão</t>
  </si>
  <si>
    <t>Inovação</t>
  </si>
  <si>
    <t>Educação</t>
  </si>
  <si>
    <t>Desenvolvimento</t>
  </si>
  <si>
    <t>Respeito à diversidade</t>
  </si>
  <si>
    <t>Colaboração</t>
  </si>
  <si>
    <t>Custos</t>
  </si>
  <si>
    <t>Tempo de montagem</t>
  </si>
  <si>
    <t>Diminuir: Custos</t>
  </si>
  <si>
    <t>Índice de satisfação</t>
  </si>
  <si>
    <t>Aumentar: Índice de satisfação</t>
  </si>
  <si>
    <t>Diminuir: Tempo de montagem</t>
  </si>
  <si>
    <t>Índice de retrabalho</t>
  </si>
  <si>
    <t>Horas de capacitação</t>
  </si>
  <si>
    <t>Número de inovações</t>
  </si>
  <si>
    <t>Diminuir: Índice de retrabalho</t>
  </si>
  <si>
    <t>Aumentar: Horas de capacitação</t>
  </si>
  <si>
    <t>Aumentar: Número de inovações</t>
  </si>
  <si>
    <t>Lançar versão comercial da mesa com preço competitivo</t>
  </si>
  <si>
    <t>Participar de feiras e eventos de tecnologia assistiva e educação</t>
  </si>
  <si>
    <t>Estabelecer parcerias com escolas e clínicas para vendas em volume</t>
  </si>
  <si>
    <t>Otimizar a cadeia de suprimentos e negociar com fornecedores atacadistas</t>
  </si>
  <si>
    <t>Adotar produção sob demanda para evitar estoques excessivos</t>
  </si>
  <si>
    <t>Implementar controle de gastos e análise de custos fixos e variáveis</t>
  </si>
  <si>
    <t>Compras</t>
  </si>
  <si>
    <t>Vendas</t>
  </si>
  <si>
    <t>Gabriel</t>
  </si>
  <si>
    <t>Brenda</t>
  </si>
  <si>
    <t>Daniely</t>
  </si>
  <si>
    <t>Contratado</t>
  </si>
  <si>
    <t>Realizar pesquisa de mercado para definir preço ideal, ajustar custos de produção e desenvolver campanha de lançamento voltada para clínicas e escolas.</t>
  </si>
  <si>
    <t>Inscrever a empresa em eventos do setor, criar materiais promocionais (banners, vídeos e folders) e apresentar demonstrações interativas da mesa ao público.</t>
  </si>
  <si>
    <t>Firmar convênios com instituições educacionais e clínicas de reabilitação oferecendo descontos por quantidade e suporte técnico pós-venda.</t>
  </si>
  <si>
    <t>Identificar e comparar fornecedores, renegociar contratos de insumos e transporte, e implementar sistema de cotação contínua para reduzir custos.</t>
  </si>
  <si>
    <t>Produzir conforme pedidos confirmados, monitorar prazos de entrega e implementar um sistema de controle de produção e estoque integrado.</t>
  </si>
  <si>
    <t>Utilizar planilhas e software de gestão financeira para acompanhar entradas e saídas mensais, identificando oportunidades de redução de despesas.</t>
  </si>
  <si>
    <t>Criar presença digital (site, redes sociais, vídeos demonstrativos)</t>
  </si>
  <si>
    <t>Desenvolver campanhas voltadas à inclusão e acessibilidade</t>
  </si>
  <si>
    <t>Participar de editais e programas de inovação social</t>
  </si>
  <si>
    <t>Realizar testes de usabilidade com grupos diversos</t>
  </si>
  <si>
    <t>Implantar suporte técnico acessível e humanizado</t>
  </si>
  <si>
    <t>Coletar feedback contínuo e implementar melhorias no produto</t>
  </si>
  <si>
    <t>TI</t>
  </si>
  <si>
    <t>Brenda, Gabriel e Daniely</t>
  </si>
  <si>
    <t>Desenvolver site institucional e perfis em redes sociais, publicar conteúdos semanais sobre acessibilidade e divulgar vídeos de demonstração da mesa em uso.</t>
  </si>
  <si>
    <t>Criar campanhas publicitárias com foco em inclusão e impacto social, utilizando depoimentos reais e parcerias com instituições de reabilitação e escolas.</t>
  </si>
  <si>
    <t>Monitorar editais públicos e privados de fomento à tecnologia assistiva, elaborar propostas e submeter o projeto para captação de recursos e visibilidade.</t>
  </si>
  <si>
    <t>Convidar pessoas com diferentes tipos de comprometimentos e faixas etárias para testar o produto, registrando sugestões e dificuldades encontradas.</t>
  </si>
  <si>
    <t>Criar canal de atendimento inclusivo (telefone, chat e e-mail), oferecer respostas rápidas e adaptar a linguagem para diferentes públicos.</t>
  </si>
  <si>
    <t>Aplicar questionários de satisfação trimestrais, analisar dados coletados e priorizar atualizações técnicas e funcionais de acordo com o retorno dos usuários.</t>
  </si>
  <si>
    <t>Padronizar etapas da produção</t>
  </si>
  <si>
    <t>Documentar procedimentos técnicos</t>
  </si>
  <si>
    <t>Treinar equipe em métodos de produção enxuta</t>
  </si>
  <si>
    <t>Implementar testes de qualidade em cada unidade</t>
  </si>
  <si>
    <t>Criar checklists de inspeção e validação</t>
  </si>
  <si>
    <t>Buscar certificações técnicas (INMETRO, acessibilidade)</t>
  </si>
  <si>
    <t>Mapear todas as etapas da montagem, eliminar redundâncias e criar um fluxo padronizado para aumentar a eficiência e reduzir tempo de execução.</t>
  </si>
  <si>
    <t>Elaborar manuais e instruções detalhadas de montagem com fotos e diagramas, garantindo que todos sigam o mesmo padrão produtivo.</t>
  </si>
  <si>
    <t>Realizar capacitações sobre metodologias Lean e 5S, focando na redução de desperdícios e otimização do tempo e dos recursos de produção.</t>
  </si>
  <si>
    <t>Inserir etapas de verificação após cada fase da montagem para identificar falhas antes da entrega final, garantindo conformidade com o padrão de qualidade.</t>
  </si>
  <si>
    <t>Desenvolver formulários de controle com itens de verificação obrigatória antes da liberação de cada produto finalizado.</t>
  </si>
  <si>
    <t>Adequar o processo produtivo às normas de qualidade e segurança, preparar documentação e submeter o produto para certificação oficial.</t>
  </si>
  <si>
    <t>Promover workshops sobre Arduino, design inclusivo e UX acessível</t>
  </si>
  <si>
    <t>Participar de cursos e eventos de inovação e tecnologia assistiva</t>
  </si>
  <si>
    <t>Incentivar a troca de conhecimentos entre as áreas (engenharia, design, educação)</t>
  </si>
  <si>
    <t>Criar um laboratório interno de prototipagem e testes</t>
  </si>
  <si>
    <t>Estabelecer ciclos curtos de desenvolvimento (metodologia ágil)</t>
  </si>
  <si>
    <t>Incorporar sugestões de usuários e especialistas em acessibilidade</t>
  </si>
  <si>
    <t>Organizar workshops trimestrais com instrutores especializados, fornecendo certificação interna e aplicando os conhecimentos nos projetos em andamento.</t>
  </si>
  <si>
    <t>Inscrever a equipe em cursos online e presenciais de tecnologia assistiva e inovação, além de participar de feiras e congressos da área para atualização contínua.</t>
  </si>
  <si>
    <t>Promover reuniões mensais de integração entre equipes para compartilhamento de experiências, desafios e soluções práticas aplicáveis aos projetos.</t>
  </si>
  <si>
    <t>Montar um espaço equipado com ferramentas, componentes eletrônicos e impressora 3D para desenvolvimento e experimentação de novas versões do produto.</t>
  </si>
  <si>
    <t>Implementar sprints de 2 a 4 semanas com metas claras, revisões e entregas incrementais, estimulando a inovação contínua e o aprendizado prático.</t>
  </si>
  <si>
    <t>Criar um canal de comunicação com usuários e especialistas, coletar feedbacks e priorizar as sugestões mais relevantes nas próximas versões do produto.</t>
  </si>
  <si>
    <t>Missão clara voltada para inclusão, educação e bem-estar social.</t>
  </si>
  <si>
    <t>Projeto em estágio inicial, dependente de testes de usabilidade e validação clínica/educacional.</t>
  </si>
  <si>
    <t xml:space="preserve">Necessidade de recursos financeios para produção em escala. </t>
  </si>
  <si>
    <t>Equipe restrita em número de integrantes e áreas.</t>
  </si>
  <si>
    <t>Ausência inicial de parcerias com instituições de saúde, escolas ou ONGs para difusão.</t>
  </si>
  <si>
    <t>Design acessível e versátil.</t>
  </si>
  <si>
    <t>Integração entre estímulo cognitivo, motor e lúdico em um único recurso.</t>
  </si>
  <si>
    <t>Produto inovador e inclusivo, adaptado a pessoas com comprometimentos cognitivos e/ou motores.</t>
  </si>
  <si>
    <t>Uso de tecnologia de baixo custo, facilitando prototipagem e adaptação.</t>
  </si>
  <si>
    <t>Crescente demanda por tecnologias assistivas e inclusivas.</t>
  </si>
  <si>
    <t>Expansão do mercado de jogos sérios para saúde e educação.</t>
  </si>
  <si>
    <t>Possibilidade de parcerias com clínicas, escolas, hospitais e centros de reabilitação.</t>
  </si>
  <si>
    <t>Incentivos de políticas públicas e editais voltados à acessibilidade e inclusão social.</t>
  </si>
  <si>
    <t>Interesse da sociedade em soluções lúdicas que promovam bem-estar e qualidade de vida.</t>
  </si>
  <si>
    <t>Concorrência com jogos e dispositivos digitais já consolidados no mercado.</t>
  </si>
  <si>
    <t>Custos de produção e certificação podem dificultar escalabilidade.</t>
  </si>
  <si>
    <t>Resistência de algumas instituições em adotar novas tecnologias sem comprovação científica.</t>
  </si>
  <si>
    <t>Risco de produtos similares surgirem rapidamente devido à simplicidade do hardware.</t>
  </si>
  <si>
    <t>Atende totalmente</t>
  </si>
  <si>
    <t>Atende razoavelmente</t>
  </si>
  <si>
    <t>Muito Importante</t>
  </si>
  <si>
    <t>Não atende</t>
  </si>
  <si>
    <t>Força</t>
  </si>
  <si>
    <t>Fraqueza</t>
  </si>
  <si>
    <t>Oportunidade</t>
  </si>
  <si>
    <t>Ameaça</t>
  </si>
  <si>
    <t>Importante</t>
  </si>
  <si>
    <t>Favorável</t>
  </si>
  <si>
    <t>Neutro</t>
  </si>
  <si>
    <t>Desfavorável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</si>
</sst>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&quot;R$ &quot;#,##0.00"/>
    <numFmt numFmtId="165" formatCode="0.0"/>
    <numFmt numFmtId="166" formatCode="0_ ;\-0\ "/>
    <numFmt numFmtId="167" formatCode="mm/dd/yy\ hh:mm\ AM/PM"/>
    <numFmt numFmtId="168" formatCode="[hh]:mm:ss"/>
    <numFmt numFmtId="169" formatCode="m/d/yyyy"/>
  </numFmts>
  <fonts count="32" x14ac:knownFonts="1">
    <font>
      <sz val="11"/>
      <color theme="1"/>
      <name val="Calibri"/>
      <family val="2"/>
      <charset val="1"/>
    </font>
    <font>
      <b/>
      <sz val="14"/>
      <color rgb="FFC00000"/>
      <name val="Calibri"/>
      <family val="2"/>
      <charset val="1"/>
    </font>
    <font>
      <b/>
      <sz val="14"/>
      <color theme="8" tint="-0.249977111117893"/>
      <name val="Calibri"/>
      <family val="2"/>
      <charset val="1"/>
    </font>
    <font>
      <sz val="16"/>
      <color theme="0" tint="-0.499984740745262"/>
      <name val="Calibri"/>
      <family val="2"/>
      <charset val="1"/>
    </font>
    <font>
      <b/>
      <sz val="11"/>
      <color rgb="FFC00000"/>
      <name val="Calibri"/>
      <family val="2"/>
      <charset val="1"/>
    </font>
    <font>
      <sz val="11"/>
      <color theme="8" tint="-0.499984740745262"/>
      <name val="Calibri"/>
      <family val="2"/>
      <charset val="1"/>
    </font>
    <font>
      <b/>
      <sz val="11"/>
      <color theme="0"/>
      <name val="Calibri"/>
      <family val="2"/>
      <charset val="1"/>
    </font>
    <font>
      <sz val="12"/>
      <color theme="1"/>
      <name val="Calibri"/>
      <family val="2"/>
      <charset val="1"/>
    </font>
    <font>
      <b/>
      <sz val="12"/>
      <color theme="0"/>
      <name val="Calibri"/>
      <family val="2"/>
      <charset val="1"/>
    </font>
    <font>
      <sz val="12"/>
      <color rgb="FF333333"/>
      <name val="Calibri"/>
      <family val="2"/>
      <charset val="1"/>
    </font>
    <font>
      <sz val="20"/>
      <color theme="1"/>
      <name val="Calibri"/>
      <family val="2"/>
      <charset val="1"/>
    </font>
    <font>
      <sz val="11"/>
      <color theme="0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12"/>
      <color theme="8" tint="-0.249977111117893"/>
      <name val="Calibri"/>
      <family val="2"/>
      <charset val="1"/>
    </font>
    <font>
      <sz val="14"/>
      <color theme="0"/>
      <name val="Calibri"/>
      <family val="2"/>
      <charset val="1"/>
    </font>
    <font>
      <sz val="11"/>
      <name val="Calibri"/>
      <family val="2"/>
      <charset val="1"/>
    </font>
    <font>
      <sz val="20"/>
      <color theme="8" tint="-0.249977111117893"/>
      <name val="Calibri"/>
      <family val="2"/>
      <charset val="1"/>
    </font>
    <font>
      <sz val="14"/>
      <color theme="1"/>
      <name val="Calibri"/>
      <family val="2"/>
      <charset val="1"/>
    </font>
    <font>
      <sz val="50"/>
      <color theme="1"/>
      <name val="Calibri"/>
      <family val="2"/>
      <charset val="1"/>
    </font>
    <font>
      <b/>
      <sz val="16"/>
      <color theme="0"/>
      <name val="Calibri"/>
      <family val="2"/>
      <charset val="1"/>
    </font>
    <font>
      <sz val="12"/>
      <name val="Calibri"/>
      <family val="2"/>
      <charset val="1"/>
    </font>
    <font>
      <sz val="18"/>
      <color rgb="FF333333"/>
      <name val="Calibri"/>
      <family val="2"/>
      <charset val="1"/>
    </font>
    <font>
      <b/>
      <sz val="28"/>
      <color theme="0"/>
      <name val="Calibri"/>
      <family val="2"/>
      <charset val="1"/>
    </font>
    <font>
      <sz val="16"/>
      <color theme="1"/>
      <name val="Calibri"/>
      <family val="2"/>
      <charset val="1"/>
    </font>
    <font>
      <sz val="16"/>
      <color theme="8" tint="-0.249977111117893"/>
      <name val="Calibri"/>
      <family val="2"/>
      <charset val="1"/>
    </font>
    <font>
      <sz val="16"/>
      <color theme="0"/>
      <name val="Calibri"/>
      <family val="2"/>
      <charset val="1"/>
    </font>
    <font>
      <sz val="14"/>
      <color theme="8" tint="-0.249977111117893"/>
      <name val="Calibri"/>
      <family val="2"/>
      <charset val="1"/>
    </font>
    <font>
      <sz val="12"/>
      <color theme="8" tint="-0.249977111117893"/>
      <name val="Calibri"/>
      <family val="2"/>
      <charset val="1"/>
    </font>
    <font>
      <sz val="24"/>
      <color theme="8" tint="-0.249977111117893"/>
      <name val="Calibri"/>
      <family val="2"/>
      <charset val="1"/>
    </font>
    <font>
      <sz val="18"/>
      <color theme="8" tint="-0.249977111117893"/>
      <name val="Calibri"/>
      <family val="2"/>
      <charset val="1"/>
    </font>
    <font>
      <b/>
      <sz val="14"/>
      <color theme="5"/>
      <name val="Calibri"/>
      <family val="2"/>
      <charset val="1"/>
    </font>
    <font>
      <sz val="11"/>
      <color theme="1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A20E2E"/>
        <bgColor rgb="FF9C0006"/>
      </patternFill>
    </fill>
    <fill>
      <patternFill patternType="solid">
        <fgColor theme="8" tint="-0.249977111117893"/>
        <bgColor rgb="FF4472C4"/>
      </patternFill>
    </fill>
    <fill>
      <patternFill patternType="solid">
        <fgColor theme="0"/>
        <bgColor rgb="FFF2F2F2"/>
      </patternFill>
    </fill>
    <fill>
      <patternFill patternType="solid">
        <fgColor theme="8" tint="0.39988402966399123"/>
        <bgColor rgb="FFBFBFBF"/>
      </patternFill>
    </fill>
    <fill>
      <patternFill patternType="solid">
        <fgColor rgb="FFDA9694"/>
        <bgColor rgb="FFF79646"/>
      </patternFill>
    </fill>
    <fill>
      <patternFill patternType="solid">
        <fgColor rgb="FFEAEAEA"/>
        <bgColor rgb="FFECF0F1"/>
      </patternFill>
    </fill>
    <fill>
      <patternFill patternType="solid">
        <fgColor theme="8" tint="0.79989013336588644"/>
        <bgColor rgb="FFEAEAEA"/>
      </patternFill>
    </fill>
    <fill>
      <patternFill patternType="solid">
        <fgColor theme="8" tint="0.59987182226020086"/>
        <bgColor rgb="FFD9D9D9"/>
      </patternFill>
    </fill>
    <fill>
      <patternFill patternType="solid">
        <fgColor theme="4" tint="-0.249977111117893"/>
        <bgColor rgb="FF1F4E79"/>
      </patternFill>
    </fill>
    <fill>
      <patternFill patternType="solid">
        <fgColor rgb="FFECF0F1"/>
        <bgColor rgb="FFF2F2F2"/>
      </patternFill>
    </fill>
    <fill>
      <patternFill patternType="solid">
        <fgColor rgb="FFF2F2F2"/>
        <bgColor rgb="FFECF0F1"/>
      </patternFill>
    </fill>
    <fill>
      <patternFill patternType="solid">
        <fgColor theme="8" tint="-0.499984740745262"/>
        <bgColor rgb="FF2F5597"/>
      </patternFill>
    </fill>
    <fill>
      <patternFill patternType="solid">
        <fgColor rgb="FF6699CC"/>
        <bgColor rgb="FF5B9BD5"/>
      </patternFill>
    </fill>
    <fill>
      <patternFill patternType="solid">
        <fgColor rgb="FFFFCC00"/>
        <bgColor rgb="FFFFC000"/>
      </patternFill>
    </fill>
    <fill>
      <patternFill patternType="solid">
        <fgColor theme="6" tint="-0.249977111117893"/>
        <bgColor rgb="FF7F7F7F"/>
      </patternFill>
    </fill>
    <fill>
      <patternFill patternType="solid">
        <fgColor rgb="FFF79646"/>
        <bgColor rgb="FFED7D31"/>
      </patternFill>
    </fill>
    <fill>
      <patternFill patternType="solid">
        <fgColor theme="9"/>
        <bgColor rgb="FF548235"/>
      </patternFill>
    </fill>
    <fill>
      <patternFill patternType="solid">
        <fgColor theme="9" tint="-0.249977111117893"/>
        <bgColor rgb="FF339933"/>
      </patternFill>
    </fill>
    <fill>
      <patternFill patternType="solid">
        <fgColor rgb="FFC00000"/>
        <bgColor rgb="FF9C0006"/>
      </patternFill>
    </fill>
  </fills>
  <borders count="46">
    <border>
      <left/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ck">
        <color theme="0"/>
      </left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n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ck">
        <color theme="0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ck">
        <color theme="0"/>
      </left>
      <right/>
      <top style="thick">
        <color theme="0"/>
      </top>
      <bottom style="thin">
        <color theme="0"/>
      </bottom>
      <diagonal/>
    </border>
    <border>
      <left style="thin">
        <color theme="0" tint="-0.14999847407452621"/>
      </left>
      <right style="thick">
        <color theme="0"/>
      </right>
      <top style="thick">
        <color theme="0"/>
      </top>
      <bottom style="thin">
        <color theme="0" tint="-0.14999847407452621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/>
      <top style="thick">
        <color theme="0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ck">
        <color theme="0"/>
      </left>
      <right/>
      <top style="thick">
        <color theme="0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theme="1" tint="0.49989318521683401"/>
      </left>
      <right/>
      <top style="thin">
        <color theme="1" tint="0.49989318521683401"/>
      </top>
      <bottom/>
      <diagonal/>
    </border>
    <border>
      <left/>
      <right/>
      <top style="thin">
        <color theme="1" tint="0.49989318521683401"/>
      </top>
      <bottom/>
      <diagonal/>
    </border>
    <border>
      <left/>
      <right style="thin">
        <color theme="1" tint="0.49989318521683401"/>
      </right>
      <top style="thin">
        <color theme="1" tint="0.49989318521683401"/>
      </top>
      <bottom/>
      <diagonal/>
    </border>
    <border>
      <left style="thin">
        <color theme="1" tint="0.49989318521683401"/>
      </left>
      <right/>
      <top/>
      <bottom/>
      <diagonal/>
    </border>
    <border>
      <left/>
      <right style="thin">
        <color theme="1" tint="0.49989318521683401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1" tint="0.49989318521683401"/>
      </left>
      <right/>
      <top/>
      <bottom style="thin">
        <color theme="1" tint="0.49989318521683401"/>
      </bottom>
      <diagonal/>
    </border>
    <border>
      <left/>
      <right/>
      <top/>
      <bottom style="thin">
        <color theme="1" tint="0.49989318521683401"/>
      </bottom>
      <diagonal/>
    </border>
    <border>
      <left/>
      <right style="thin">
        <color theme="1" tint="0.49989318521683401"/>
      </right>
      <top/>
      <bottom style="thin">
        <color theme="1" tint="0.49989318521683401"/>
      </bottom>
      <diagonal/>
    </border>
  </borders>
  <cellStyleXfs count="2">
    <xf numFmtId="0" fontId="0" fillId="0" borderId="0"/>
    <xf numFmtId="9" fontId="31" fillId="0" borderId="0" applyBorder="0" applyProtection="0"/>
  </cellStyleXfs>
  <cellXfs count="194">
    <xf numFmtId="0" fontId="0" fillId="0" borderId="0" xfId="0"/>
    <xf numFmtId="0" fontId="0" fillId="2" borderId="0" xfId="0" applyFill="1"/>
    <xf numFmtId="0" fontId="0" fillId="3" borderId="0" xfId="0" applyFill="1"/>
    <xf numFmtId="0" fontId="4" fillId="0" borderId="0" xfId="0" applyFont="1" applyAlignment="1">
      <alignment horizontal="center" vertical="center"/>
    </xf>
    <xf numFmtId="0" fontId="8" fillId="2" borderId="6" xfId="0" applyFont="1" applyFill="1" applyBorder="1" applyAlignment="1">
      <alignment horizontal="left" vertical="center" wrapText="1" indent="1"/>
    </xf>
    <xf numFmtId="0" fontId="9" fillId="5" borderId="7" xfId="1" applyNumberFormat="1" applyFont="1" applyFill="1" applyBorder="1" applyAlignment="1" applyProtection="1">
      <alignment horizontal="left" vertical="center" indent="1"/>
    </xf>
    <xf numFmtId="0" fontId="8" fillId="6" borderId="8" xfId="0" applyFont="1" applyFill="1" applyBorder="1" applyAlignment="1">
      <alignment horizontal="left" vertical="center" wrapText="1" indent="1"/>
    </xf>
    <xf numFmtId="0" fontId="8" fillId="6" borderId="6" xfId="0" applyFont="1" applyFill="1" applyBorder="1" applyAlignment="1">
      <alignment horizontal="left" vertical="center" wrapText="1" indent="1"/>
    </xf>
    <xf numFmtId="0" fontId="8" fillId="6" borderId="9" xfId="0" applyFont="1" applyFill="1" applyBorder="1" applyAlignment="1">
      <alignment horizontal="left" vertical="center" wrapText="1" indent="1"/>
    </xf>
    <xf numFmtId="0" fontId="8" fillId="6" borderId="10" xfId="0" applyFont="1" applyFill="1" applyBorder="1" applyAlignment="1">
      <alignment horizontal="left" vertical="center" wrapText="1" indent="1"/>
    </xf>
    <xf numFmtId="0" fontId="7" fillId="4" borderId="11" xfId="0" applyFont="1" applyFill="1" applyBorder="1" applyAlignment="1" applyProtection="1">
      <alignment horizontal="left" vertical="center" indent="1"/>
      <protection locked="0"/>
    </xf>
    <xf numFmtId="0" fontId="7" fillId="4" borderId="12" xfId="0" applyFont="1" applyFill="1" applyBorder="1" applyAlignment="1" applyProtection="1">
      <alignment horizontal="left" vertical="center" indent="1"/>
      <protection locked="0"/>
    </xf>
    <xf numFmtId="0" fontId="0" fillId="0" borderId="0" xfId="0" applyAlignment="1">
      <alignment horizontal="left" indent="1"/>
    </xf>
    <xf numFmtId="0" fontId="7" fillId="7" borderId="8" xfId="0" applyFont="1" applyFill="1" applyBorder="1" applyAlignment="1">
      <alignment horizontal="left" vertical="center" indent="1"/>
    </xf>
    <xf numFmtId="0" fontId="7" fillId="4" borderId="5" xfId="0" applyFont="1" applyFill="1" applyBorder="1" applyAlignment="1" applyProtection="1">
      <alignment horizontal="left" vertical="center" indent="1"/>
      <protection locked="0"/>
    </xf>
    <xf numFmtId="0" fontId="7" fillId="4" borderId="13" xfId="0" applyFont="1" applyFill="1" applyBorder="1" applyAlignment="1" applyProtection="1">
      <alignment horizontal="left" vertical="center" indent="1"/>
      <protection locked="0"/>
    </xf>
    <xf numFmtId="0" fontId="10" fillId="0" borderId="0" xfId="0" applyFont="1" applyAlignment="1">
      <alignment vertical="center"/>
    </xf>
    <xf numFmtId="0" fontId="0" fillId="0" borderId="15" xfId="0" applyBorder="1"/>
    <xf numFmtId="0" fontId="0" fillId="0" borderId="0" xfId="0" applyAlignment="1">
      <alignment horizontal="center"/>
    </xf>
    <xf numFmtId="0" fontId="11" fillId="0" borderId="0" xfId="0" applyFont="1"/>
    <xf numFmtId="0" fontId="0" fillId="2" borderId="0" xfId="0" applyFill="1" applyAlignment="1">
      <alignment horizontal="center"/>
    </xf>
    <xf numFmtId="0" fontId="0" fillId="4" borderId="16" xfId="0" applyFont="1" applyFill="1" applyBorder="1" applyAlignment="1" applyProtection="1">
      <alignment horizontal="center" vertical="center"/>
      <protection locked="0"/>
    </xf>
    <xf numFmtId="164" fontId="0" fillId="4" borderId="16" xfId="0" applyNumberFormat="1" applyFont="1" applyFill="1" applyBorder="1" applyAlignment="1" applyProtection="1">
      <alignment horizontal="center" vertical="center"/>
      <protection locked="0"/>
    </xf>
    <xf numFmtId="0" fontId="0" fillId="4" borderId="17" xfId="1" applyNumberFormat="1" applyFont="1" applyFill="1" applyBorder="1" applyAlignment="1" applyProtection="1">
      <alignment horizontal="center" vertical="center"/>
      <protection locked="0"/>
    </xf>
    <xf numFmtId="0" fontId="0" fillId="8" borderId="5" xfId="0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4" borderId="0" xfId="0" applyFill="1" applyAlignment="1" applyProtection="1">
      <alignment horizontal="center" vertical="center"/>
      <protection locked="0"/>
    </xf>
    <xf numFmtId="164" fontId="0" fillId="4" borderId="0" xfId="0" applyNumberFormat="1" applyFill="1" applyAlignment="1" applyProtection="1">
      <alignment horizontal="center" vertical="center"/>
      <protection locked="0"/>
    </xf>
    <xf numFmtId="0" fontId="0" fillId="4" borderId="0" xfId="1" applyNumberFormat="1" applyFont="1" applyFill="1" applyBorder="1" applyAlignment="1" applyProtection="1">
      <alignment horizontal="center" vertical="center"/>
      <protection locked="0"/>
    </xf>
    <xf numFmtId="0" fontId="12" fillId="0" borderId="0" xfId="0" applyFont="1"/>
    <xf numFmtId="0" fontId="0" fillId="4" borderId="0" xfId="0" applyFill="1"/>
    <xf numFmtId="0" fontId="14" fillId="0" borderId="0" xfId="0" applyFont="1"/>
    <xf numFmtId="0" fontId="11" fillId="0" borderId="0" xfId="0" applyFont="1"/>
    <xf numFmtId="0" fontId="0" fillId="0" borderId="0" xfId="0" applyAlignment="1">
      <alignment wrapText="1"/>
    </xf>
    <xf numFmtId="0" fontId="8" fillId="10" borderId="8" xfId="0" applyFont="1" applyFill="1" applyBorder="1" applyAlignment="1">
      <alignment horizontal="left" vertical="center" wrapText="1" indent="1"/>
    </xf>
    <xf numFmtId="0" fontId="7" fillId="4" borderId="12" xfId="0" applyFont="1" applyFill="1" applyBorder="1" applyAlignment="1" applyProtection="1">
      <alignment horizontal="left" vertical="center" wrapText="1" indent="1"/>
      <protection locked="0"/>
    </xf>
    <xf numFmtId="0" fontId="8" fillId="10" borderId="19" xfId="0" applyFont="1" applyFill="1" applyBorder="1" applyAlignment="1">
      <alignment horizontal="center" vertical="center" wrapText="1"/>
    </xf>
    <xf numFmtId="0" fontId="8" fillId="10" borderId="6" xfId="0" applyFont="1" applyFill="1" applyBorder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8" fillId="10" borderId="19" xfId="0" applyFont="1" applyFill="1" applyBorder="1" applyAlignment="1">
      <alignment horizontal="left" vertical="center" wrapText="1"/>
    </xf>
    <xf numFmtId="0" fontId="14" fillId="0" borderId="0" xfId="0" applyFont="1" applyAlignment="1">
      <alignment wrapText="1"/>
    </xf>
    <xf numFmtId="0" fontId="9" fillId="7" borderId="7" xfId="1" applyNumberFormat="1" applyFont="1" applyFill="1" applyBorder="1" applyAlignment="1" applyProtection="1">
      <alignment horizontal="left" vertical="center" indent="1"/>
    </xf>
    <xf numFmtId="165" fontId="7" fillId="4" borderId="12" xfId="0" applyNumberFormat="1" applyFont="1" applyFill="1" applyBorder="1" applyAlignment="1" applyProtection="1">
      <alignment horizontal="center" vertical="center"/>
      <protection locked="0"/>
    </xf>
    <xf numFmtId="165" fontId="7" fillId="4" borderId="20" xfId="0" applyNumberFormat="1" applyFont="1" applyFill="1" applyBorder="1" applyAlignment="1" applyProtection="1">
      <alignment horizontal="center" vertical="center"/>
      <protection locked="0"/>
    </xf>
    <xf numFmtId="0" fontId="9" fillId="7" borderId="8" xfId="1" applyNumberFormat="1" applyFont="1" applyFill="1" applyBorder="1" applyAlignment="1" applyProtection="1">
      <alignment horizontal="center" vertical="center"/>
    </xf>
    <xf numFmtId="0" fontId="9" fillId="7" borderId="8" xfId="1" applyNumberFormat="1" applyFont="1" applyFill="1" applyBorder="1" applyAlignment="1" applyProtection="1">
      <alignment horizontal="left" vertical="center" indent="1"/>
    </xf>
    <xf numFmtId="0" fontId="7" fillId="4" borderId="12" xfId="0" applyFont="1" applyFill="1" applyBorder="1" applyAlignment="1" applyProtection="1">
      <alignment horizontal="center" vertical="center"/>
      <protection locked="0"/>
    </xf>
    <xf numFmtId="9" fontId="9" fillId="11" borderId="7" xfId="1" applyFont="1" applyFill="1" applyBorder="1" applyAlignment="1" applyProtection="1">
      <alignment horizontal="center" vertical="center"/>
    </xf>
    <xf numFmtId="9" fontId="9" fillId="11" borderId="21" xfId="1" applyFont="1" applyFill="1" applyBorder="1" applyAlignment="1" applyProtection="1">
      <alignment horizontal="center" vertical="center"/>
    </xf>
    <xf numFmtId="9" fontId="9" fillId="7" borderId="8" xfId="1" applyFont="1" applyFill="1" applyBorder="1" applyAlignment="1" applyProtection="1">
      <alignment horizontal="center" vertical="center"/>
    </xf>
    <xf numFmtId="10" fontId="9" fillId="7" borderId="8" xfId="1" applyNumberFormat="1" applyFont="1" applyFill="1" applyBorder="1" applyAlignment="1" applyProtection="1">
      <alignment horizontal="center" vertical="center"/>
    </xf>
    <xf numFmtId="0" fontId="8" fillId="10" borderId="19" xfId="0" applyFont="1" applyFill="1" applyBorder="1" applyAlignment="1">
      <alignment horizontal="left" vertical="center" wrapText="1" indent="1"/>
    </xf>
    <xf numFmtId="0" fontId="11" fillId="0" borderId="0" xfId="0" applyFont="1" applyAlignment="1">
      <alignment horizontal="center" vertical="center"/>
    </xf>
    <xf numFmtId="0" fontId="15" fillId="0" borderId="0" xfId="0" applyFont="1"/>
    <xf numFmtId="0" fontId="11" fillId="4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0" fillId="0" borderId="23" xfId="0" applyBorder="1"/>
    <xf numFmtId="0" fontId="8" fillId="2" borderId="8" xfId="0" applyFont="1" applyFill="1" applyBorder="1" applyAlignment="1">
      <alignment horizontal="left" vertical="center" wrapText="1" indent="1"/>
    </xf>
    <xf numFmtId="0" fontId="8" fillId="2" borderId="15" xfId="0" applyFont="1" applyFill="1" applyBorder="1" applyAlignment="1">
      <alignment horizontal="left" vertical="center" wrapText="1" inden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24" xfId="0" applyFont="1" applyFill="1" applyBorder="1" applyAlignment="1">
      <alignment horizontal="center" vertical="center" wrapText="1"/>
    </xf>
    <xf numFmtId="0" fontId="0" fillId="0" borderId="25" xfId="0" applyBorder="1"/>
    <xf numFmtId="0" fontId="7" fillId="4" borderId="26" xfId="0" applyFont="1" applyFill="1" applyBorder="1" applyAlignment="1" applyProtection="1">
      <alignment horizontal="center" vertical="center"/>
      <protection locked="0"/>
    </xf>
    <xf numFmtId="166" fontId="7" fillId="7" borderId="10" xfId="0" applyNumberFormat="1" applyFont="1" applyFill="1" applyBorder="1" applyAlignment="1">
      <alignment horizontal="left" vertical="center" wrapText="1" indent="2"/>
    </xf>
    <xf numFmtId="9" fontId="7" fillId="4" borderId="5" xfId="0" applyNumberFormat="1" applyFont="1" applyFill="1" applyBorder="1" applyAlignment="1" applyProtection="1">
      <alignment horizontal="center" vertical="center"/>
      <protection locked="0"/>
    </xf>
    <xf numFmtId="167" fontId="11" fillId="0" borderId="0" xfId="0" applyNumberFormat="1" applyFont="1"/>
    <xf numFmtId="168" fontId="11" fillId="0" borderId="0" xfId="0" applyNumberFormat="1" applyFont="1"/>
    <xf numFmtId="0" fontId="7" fillId="4" borderId="27" xfId="0" applyFont="1" applyFill="1" applyBorder="1" applyAlignment="1" applyProtection="1">
      <alignment horizontal="left" vertical="center" indent="1"/>
      <protection locked="0"/>
    </xf>
    <xf numFmtId="0" fontId="7" fillId="4" borderId="27" xfId="0" applyFont="1" applyFill="1" applyBorder="1" applyAlignment="1" applyProtection="1">
      <alignment horizontal="left" vertical="center" wrapText="1" indent="1"/>
      <protection locked="0"/>
    </xf>
    <xf numFmtId="0" fontId="7" fillId="4" borderId="27" xfId="0" applyFont="1" applyFill="1" applyBorder="1" applyAlignment="1" applyProtection="1">
      <alignment horizontal="center" vertical="center"/>
      <protection locked="0"/>
    </xf>
    <xf numFmtId="0" fontId="7" fillId="4" borderId="28" xfId="0" applyFont="1" applyFill="1" applyBorder="1" applyAlignment="1" applyProtection="1">
      <alignment horizontal="center" vertical="center"/>
      <protection locked="0"/>
    </xf>
    <xf numFmtId="0" fontId="7" fillId="7" borderId="10" xfId="0" applyFont="1" applyFill="1" applyBorder="1" applyAlignment="1">
      <alignment horizontal="center" vertical="center" wrapText="1"/>
    </xf>
    <xf numFmtId="9" fontId="7" fillId="4" borderId="13" xfId="0" applyNumberFormat="1" applyFont="1" applyFill="1" applyBorder="1" applyAlignment="1" applyProtection="1">
      <alignment horizontal="center" vertical="center"/>
      <protection locked="0"/>
    </xf>
    <xf numFmtId="0" fontId="7" fillId="4" borderId="29" xfId="0" applyFont="1" applyFill="1" applyBorder="1" applyAlignment="1" applyProtection="1">
      <alignment horizontal="center" vertical="center"/>
      <protection locked="0"/>
    </xf>
    <xf numFmtId="0" fontId="7" fillId="7" borderId="30" xfId="0" applyFont="1" applyFill="1" applyBorder="1" applyAlignment="1">
      <alignment horizontal="center" vertical="center" wrapText="1"/>
    </xf>
    <xf numFmtId="0" fontId="15" fillId="2" borderId="0" xfId="0" applyFont="1" applyFill="1"/>
    <xf numFmtId="0" fontId="15" fillId="4" borderId="0" xfId="0" applyFont="1" applyFill="1"/>
    <xf numFmtId="167" fontId="15" fillId="0" borderId="0" xfId="0" applyNumberFormat="1" applyFont="1"/>
    <xf numFmtId="168" fontId="15" fillId="0" borderId="0" xfId="0" applyNumberFormat="1" applyFont="1"/>
    <xf numFmtId="0" fontId="11" fillId="12" borderId="0" xfId="0" applyFont="1" applyFill="1"/>
    <xf numFmtId="0" fontId="16" fillId="0" borderId="0" xfId="0" applyFont="1" applyAlignment="1">
      <alignment vertical="center"/>
    </xf>
    <xf numFmtId="9" fontId="17" fillId="4" borderId="9" xfId="1" applyFont="1" applyFill="1" applyBorder="1" applyAlignment="1" applyProtection="1">
      <alignment horizontal="center" vertical="center" wrapText="1"/>
    </xf>
    <xf numFmtId="9" fontId="18" fillId="4" borderId="33" xfId="1" applyFont="1" applyFill="1" applyBorder="1" applyAlignment="1" applyProtection="1">
      <alignment horizontal="center"/>
    </xf>
    <xf numFmtId="0" fontId="19" fillId="13" borderId="6" xfId="0" applyFont="1" applyFill="1" applyBorder="1" applyAlignment="1">
      <alignment horizontal="left" vertical="center" indent="1"/>
    </xf>
    <xf numFmtId="0" fontId="19" fillId="13" borderId="19" xfId="0" applyFont="1" applyFill="1" applyBorder="1" applyAlignment="1">
      <alignment vertical="center"/>
    </xf>
    <xf numFmtId="0" fontId="19" fillId="13" borderId="15" xfId="0" applyFont="1" applyFill="1" applyBorder="1" applyAlignment="1">
      <alignment vertical="center"/>
    </xf>
    <xf numFmtId="169" fontId="15" fillId="0" borderId="0" xfId="0" applyNumberFormat="1" applyFont="1" applyAlignment="1">
      <alignment horizontal="left" vertical="top" wrapText="1"/>
    </xf>
    <xf numFmtId="0" fontId="15" fillId="0" borderId="0" xfId="0" applyFont="1" applyAlignment="1">
      <alignment horizontal="left" vertical="top" wrapText="1"/>
    </xf>
    <xf numFmtId="0" fontId="0" fillId="0" borderId="34" xfId="0" applyBorder="1"/>
    <xf numFmtId="9" fontId="17" fillId="4" borderId="8" xfId="1" applyFont="1" applyFill="1" applyBorder="1" applyAlignment="1" applyProtection="1">
      <alignment horizontal="center" vertical="center" wrapText="1"/>
    </xf>
    <xf numFmtId="0" fontId="20" fillId="0" borderId="0" xfId="0" applyFont="1"/>
    <xf numFmtId="0" fontId="0" fillId="0" borderId="18" xfId="0" applyBorder="1"/>
    <xf numFmtId="9" fontId="14" fillId="14" borderId="8" xfId="1" applyFont="1" applyFill="1" applyBorder="1" applyAlignment="1" applyProtection="1">
      <alignment horizontal="center" vertical="center" wrapText="1"/>
    </xf>
    <xf numFmtId="0" fontId="8" fillId="10" borderId="34" xfId="0" applyFont="1" applyFill="1" applyBorder="1" applyAlignment="1">
      <alignment horizontal="center" vertical="center" wrapText="1"/>
    </xf>
    <xf numFmtId="0" fontId="8" fillId="10" borderId="15" xfId="0" applyFont="1" applyFill="1" applyBorder="1" applyAlignment="1">
      <alignment horizontal="center" vertical="center" wrapText="1"/>
    </xf>
    <xf numFmtId="10" fontId="15" fillId="0" borderId="0" xfId="0" applyNumberFormat="1" applyFont="1"/>
    <xf numFmtId="0" fontId="0" fillId="0" borderId="35" xfId="0" applyBorder="1"/>
    <xf numFmtId="0" fontId="0" fillId="0" borderId="6" xfId="0" applyBorder="1"/>
    <xf numFmtId="0" fontId="0" fillId="0" borderId="19" xfId="0" applyBorder="1"/>
    <xf numFmtId="0" fontId="21" fillId="0" borderId="0" xfId="0" applyFont="1"/>
    <xf numFmtId="0" fontId="11" fillId="2" borderId="0" xfId="0" applyFont="1" applyFill="1"/>
    <xf numFmtId="0" fontId="11" fillId="4" borderId="0" xfId="0" applyFont="1" applyFill="1"/>
    <xf numFmtId="0" fontId="0" fillId="15" borderId="0" xfId="0" applyFill="1"/>
    <xf numFmtId="2" fontId="11" fillId="0" borderId="0" xfId="0" applyNumberFormat="1" applyFont="1"/>
    <xf numFmtId="0" fontId="23" fillId="0" borderId="0" xfId="0" applyFont="1"/>
    <xf numFmtId="0" fontId="23" fillId="0" borderId="0" xfId="0" applyFont="1" applyAlignment="1">
      <alignment vertical="center" wrapText="1"/>
    </xf>
    <xf numFmtId="0" fontId="23" fillId="0" borderId="0" xfId="0" applyFont="1" applyAlignment="1">
      <alignment horizontal="left" vertical="center" wrapText="1"/>
    </xf>
    <xf numFmtId="0" fontId="25" fillId="0" borderId="0" xfId="0" applyFont="1"/>
    <xf numFmtId="2" fontId="25" fillId="0" borderId="0" xfId="0" applyNumberFormat="1" applyFont="1"/>
    <xf numFmtId="0" fontId="17" fillId="0" borderId="0" xfId="0" applyFont="1" applyAlignment="1">
      <alignment horizontal="left" vertical="center" wrapText="1"/>
    </xf>
    <xf numFmtId="0" fontId="1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/>
    <xf numFmtId="0" fontId="28" fillId="0" borderId="0" xfId="0" applyFont="1" applyAlignment="1">
      <alignment vertical="center"/>
    </xf>
    <xf numFmtId="0" fontId="0" fillId="4" borderId="0" xfId="0" applyFill="1" applyAlignment="1">
      <alignment horizontal="center"/>
    </xf>
    <xf numFmtId="0" fontId="17" fillId="0" borderId="12" xfId="0" applyFont="1" applyBorder="1" applyAlignment="1" applyProtection="1">
      <alignment horizontal="left" vertical="center" wrapText="1" indent="1"/>
      <protection locked="0"/>
    </xf>
    <xf numFmtId="0" fontId="11" fillId="8" borderId="37" xfId="0" applyFont="1" applyFill="1" applyBorder="1"/>
    <xf numFmtId="0" fontId="11" fillId="8" borderId="38" xfId="0" applyFont="1" applyFill="1" applyBorder="1"/>
    <xf numFmtId="0" fontId="11" fillId="8" borderId="39" xfId="0" applyFont="1" applyFill="1" applyBorder="1"/>
    <xf numFmtId="0" fontId="11" fillId="8" borderId="40" xfId="0" applyFont="1" applyFill="1" applyBorder="1"/>
    <xf numFmtId="0" fontId="29" fillId="8" borderId="0" xfId="0" applyFont="1" applyFill="1"/>
    <xf numFmtId="0" fontId="11" fillId="8" borderId="0" xfId="0" applyFont="1" applyFill="1"/>
    <xf numFmtId="0" fontId="11" fillId="8" borderId="41" xfId="0" applyFont="1" applyFill="1" applyBorder="1"/>
    <xf numFmtId="0" fontId="11" fillId="16" borderId="0" xfId="0" applyFont="1" applyFill="1"/>
    <xf numFmtId="0" fontId="11" fillId="0" borderId="0" xfId="0" applyFont="1" applyAlignment="1">
      <alignment horizontal="center" vertical="center" wrapText="1"/>
    </xf>
    <xf numFmtId="0" fontId="11" fillId="8" borderId="40" xfId="0" applyFont="1" applyFill="1" applyBorder="1" applyAlignment="1">
      <alignment horizontal="center" vertical="center" wrapText="1"/>
    </xf>
    <xf numFmtId="0" fontId="8" fillId="16" borderId="0" xfId="0" applyFont="1" applyFill="1" applyAlignment="1">
      <alignment horizontal="center" vertical="center" wrapText="1"/>
    </xf>
    <xf numFmtId="0" fontId="11" fillId="8" borderId="0" xfId="0" applyFont="1" applyFill="1" applyAlignment="1">
      <alignment horizontal="center" vertical="center" wrapText="1"/>
    </xf>
    <xf numFmtId="0" fontId="11" fillId="8" borderId="41" xfId="0" applyFont="1" applyFill="1" applyBorder="1" applyAlignment="1">
      <alignment horizontal="center" vertical="center" wrapText="1"/>
    </xf>
    <xf numFmtId="0" fontId="11" fillId="16" borderId="0" xfId="0" applyFont="1" applyFill="1" applyAlignment="1">
      <alignment horizontal="center" vertical="center"/>
    </xf>
    <xf numFmtId="9" fontId="15" fillId="0" borderId="42" xfId="0" applyNumberFormat="1" applyFont="1" applyBorder="1" applyAlignment="1">
      <alignment horizontal="center" vertical="center"/>
    </xf>
    <xf numFmtId="0" fontId="12" fillId="17" borderId="0" xfId="0" applyFont="1" applyFill="1"/>
    <xf numFmtId="0" fontId="12" fillId="18" borderId="0" xfId="0" applyFont="1" applyFill="1"/>
    <xf numFmtId="0" fontId="8" fillId="18" borderId="0" xfId="0" applyFont="1" applyFill="1" applyAlignment="1">
      <alignment horizontal="center" vertical="center" wrapText="1"/>
    </xf>
    <xf numFmtId="0" fontId="11" fillId="18" borderId="0" xfId="0" applyFont="1" applyFill="1" applyAlignment="1">
      <alignment horizontal="center"/>
    </xf>
    <xf numFmtId="0" fontId="11" fillId="19" borderId="0" xfId="0" applyFont="1" applyFill="1"/>
    <xf numFmtId="0" fontId="8" fillId="19" borderId="0" xfId="0" applyFont="1" applyFill="1" applyAlignment="1">
      <alignment horizontal="center" vertical="center" wrapText="1"/>
    </xf>
    <xf numFmtId="0" fontId="11" fillId="19" borderId="0" xfId="0" applyFont="1" applyFill="1" applyAlignment="1">
      <alignment horizontal="center"/>
    </xf>
    <xf numFmtId="0" fontId="0" fillId="8" borderId="40" xfId="0" applyFill="1" applyBorder="1"/>
    <xf numFmtId="0" fontId="11" fillId="20" borderId="0" xfId="0" applyFont="1" applyFill="1"/>
    <xf numFmtId="0" fontId="0" fillId="8" borderId="0" xfId="0" applyFill="1"/>
    <xf numFmtId="0" fontId="0" fillId="8" borderId="41" xfId="0" applyFill="1" applyBorder="1"/>
    <xf numFmtId="0" fontId="0" fillId="0" borderId="0" xfId="0" applyAlignment="1">
      <alignment horizontal="center" vertical="center" wrapText="1"/>
    </xf>
    <xf numFmtId="0" fontId="0" fillId="8" borderId="40" xfId="0" applyFill="1" applyBorder="1" applyAlignment="1">
      <alignment horizontal="center" vertical="center" wrapText="1"/>
    </xf>
    <xf numFmtId="0" fontId="8" fillId="20" borderId="0" xfId="0" applyFon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8" borderId="41" xfId="0" applyFill="1" applyBorder="1" applyAlignment="1">
      <alignment horizontal="center" vertical="center" wrapText="1"/>
    </xf>
    <xf numFmtId="0" fontId="11" fillId="20" borderId="0" xfId="0" applyFont="1" applyFill="1" applyAlignment="1">
      <alignment horizontal="center"/>
    </xf>
    <xf numFmtId="0" fontId="0" fillId="8" borderId="43" xfId="0" applyFill="1" applyBorder="1"/>
    <xf numFmtId="0" fontId="0" fillId="8" borderId="44" xfId="0" applyFill="1" applyBorder="1"/>
    <xf numFmtId="0" fontId="0" fillId="8" borderId="45" xfId="0" applyFill="1" applyBorder="1"/>
    <xf numFmtId="0" fontId="30" fillId="0" borderId="0" xfId="0" applyFont="1"/>
    <xf numFmtId="0" fontId="1" fillId="0" borderId="1" xfId="0" applyFont="1" applyBorder="1" applyAlignment="1">
      <alignment horizontal="center" vertical="center"/>
    </xf>
    <xf numFmtId="0" fontId="3" fillId="0" borderId="2" xfId="0" applyFont="1" applyBorder="1" applyAlignment="1" applyProtection="1">
      <alignment horizontal="left" vertical="center"/>
      <protection locked="0"/>
    </xf>
    <xf numFmtId="0" fontId="9" fillId="4" borderId="5" xfId="0" applyFont="1" applyFill="1" applyBorder="1" applyAlignment="1" applyProtection="1">
      <alignment horizontal="center" vertical="center"/>
      <protection locked="0"/>
    </xf>
    <xf numFmtId="0" fontId="7" fillId="4" borderId="5" xfId="0" applyFont="1" applyFill="1" applyBorder="1" applyAlignment="1" applyProtection="1">
      <alignment horizontal="left" vertical="center"/>
      <protection locked="0"/>
    </xf>
    <xf numFmtId="0" fontId="8" fillId="2" borderId="14" xfId="0" applyFont="1" applyFill="1" applyBorder="1" applyAlignment="1">
      <alignment horizontal="center" vertical="center"/>
    </xf>
    <xf numFmtId="0" fontId="9" fillId="4" borderId="5" xfId="0" applyFont="1" applyFill="1" applyBorder="1" applyAlignment="1" applyProtection="1">
      <alignment horizontal="center" vertical="center" wrapText="1"/>
      <protection locked="0"/>
    </xf>
    <xf numFmtId="0" fontId="5" fillId="0" borderId="3" xfId="0" applyFont="1" applyBorder="1" applyAlignment="1">
      <alignment horizontal="left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 wrapText="1"/>
    </xf>
    <xf numFmtId="0" fontId="7" fillId="4" borderId="5" xfId="0" applyFont="1" applyFill="1" applyBorder="1" applyAlignment="1" applyProtection="1">
      <alignment horizontal="center" vertical="center"/>
      <protection locked="0"/>
    </xf>
    <xf numFmtId="164" fontId="7" fillId="4" borderId="5" xfId="0" applyNumberFormat="1" applyFont="1" applyFill="1" applyBorder="1" applyAlignment="1" applyProtection="1">
      <alignment horizontal="center" vertical="center"/>
      <protection locked="0"/>
    </xf>
    <xf numFmtId="0" fontId="6" fillId="2" borderId="8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7" fillId="4" borderId="16" xfId="0" applyFont="1" applyFill="1" applyBorder="1" applyAlignment="1" applyProtection="1">
      <alignment horizontal="left" vertical="center" wrapText="1" indent="1"/>
      <protection locked="0"/>
    </xf>
    <xf numFmtId="0" fontId="13" fillId="9" borderId="18" xfId="0" applyFont="1" applyFill="1" applyBorder="1" applyAlignment="1">
      <alignment horizontal="center" vertical="center" wrapText="1"/>
    </xf>
    <xf numFmtId="0" fontId="7" fillId="4" borderId="22" xfId="0" applyFont="1" applyFill="1" applyBorder="1" applyAlignment="1" applyProtection="1">
      <alignment horizontal="left" vertical="center" wrapText="1" indent="1"/>
      <protection locked="0"/>
    </xf>
    <xf numFmtId="0" fontId="7" fillId="4" borderId="5" xfId="0" applyFont="1" applyFill="1" applyBorder="1" applyAlignment="1" applyProtection="1">
      <alignment horizontal="left" vertical="center" wrapText="1" indent="1"/>
      <protection locked="0"/>
    </xf>
    <xf numFmtId="0" fontId="8" fillId="2" borderId="8" xfId="0" applyFont="1" applyFill="1" applyBorder="1" applyAlignment="1">
      <alignment horizontal="left" vertical="center" wrapText="1" indent="1"/>
    </xf>
    <xf numFmtId="0" fontId="7" fillId="4" borderId="11" xfId="0" applyFont="1" applyFill="1" applyBorder="1" applyAlignment="1" applyProtection="1">
      <alignment horizontal="left" vertical="center" wrapText="1" indent="1"/>
      <protection locked="0"/>
    </xf>
    <xf numFmtId="0" fontId="7" fillId="4" borderId="31" xfId="0" applyFont="1" applyFill="1" applyBorder="1" applyAlignment="1" applyProtection="1">
      <alignment horizontal="left" vertical="center" wrapText="1" indent="1"/>
      <protection locked="0"/>
    </xf>
    <xf numFmtId="0" fontId="7" fillId="4" borderId="29" xfId="0" applyFont="1" applyFill="1" applyBorder="1" applyAlignment="1" applyProtection="1">
      <alignment horizontal="left" vertical="center" wrapText="1" indent="1"/>
      <protection locked="0"/>
    </xf>
    <xf numFmtId="0" fontId="7" fillId="4" borderId="12" xfId="0" applyFont="1" applyFill="1" applyBorder="1" applyAlignment="1" applyProtection="1">
      <alignment horizontal="left" vertical="center" wrapText="1" indent="1"/>
      <protection locked="0"/>
    </xf>
    <xf numFmtId="0" fontId="9" fillId="11" borderId="8" xfId="1" applyNumberFormat="1" applyFont="1" applyFill="1" applyBorder="1" applyAlignment="1" applyProtection="1">
      <alignment horizontal="center" vertical="center"/>
    </xf>
    <xf numFmtId="10" fontId="9" fillId="7" borderId="8" xfId="1" applyNumberFormat="1" applyFont="1" applyFill="1" applyBorder="1" applyAlignment="1" applyProtection="1">
      <alignment horizontal="center" vertical="center"/>
    </xf>
    <xf numFmtId="0" fontId="9" fillId="7" borderId="9" xfId="1" applyNumberFormat="1" applyFont="1" applyFill="1" applyBorder="1" applyAlignment="1" applyProtection="1">
      <alignment horizontal="left" vertical="center" indent="1"/>
    </xf>
    <xf numFmtId="0" fontId="9" fillId="7" borderId="8" xfId="1" applyNumberFormat="1" applyFont="1" applyFill="1" applyBorder="1" applyAlignment="1" applyProtection="1">
      <alignment horizontal="left" vertical="center" indent="1"/>
    </xf>
    <xf numFmtId="0" fontId="9" fillId="7" borderId="32" xfId="1" applyNumberFormat="1" applyFont="1" applyFill="1" applyBorder="1" applyAlignment="1" applyProtection="1">
      <alignment horizontal="left" vertical="center" indent="1"/>
    </xf>
    <xf numFmtId="0" fontId="14" fillId="13" borderId="8" xfId="1" applyNumberFormat="1" applyFont="1" applyFill="1" applyBorder="1" applyAlignment="1" applyProtection="1">
      <alignment horizontal="left" vertical="center" indent="1"/>
    </xf>
    <xf numFmtId="0" fontId="8" fillId="10" borderId="33" xfId="0" applyFont="1" applyFill="1" applyBorder="1" applyAlignment="1">
      <alignment horizontal="left" vertical="center" wrapText="1" indent="1"/>
    </xf>
    <xf numFmtId="0" fontId="9" fillId="7" borderId="33" xfId="1" applyNumberFormat="1" applyFont="1" applyFill="1" applyBorder="1" applyAlignment="1" applyProtection="1">
      <alignment horizontal="left" vertical="center" indent="1"/>
    </xf>
    <xf numFmtId="0" fontId="14" fillId="3" borderId="32" xfId="1" applyNumberFormat="1" applyFont="1" applyFill="1" applyBorder="1" applyAlignment="1" applyProtection="1">
      <alignment horizontal="left" vertical="center" wrapText="1" indent="1"/>
    </xf>
    <xf numFmtId="0" fontId="22" fillId="2" borderId="36" xfId="1" applyNumberFormat="1" applyFont="1" applyFill="1" applyBorder="1" applyAlignment="1" applyProtection="1">
      <alignment horizontal="center" vertical="center" wrapText="1"/>
    </xf>
    <xf numFmtId="0" fontId="19" fillId="6" borderId="36" xfId="0" applyFont="1" applyFill="1" applyBorder="1" applyAlignment="1">
      <alignment horizontal="center" vertical="center" wrapText="1"/>
    </xf>
    <xf numFmtId="0" fontId="26" fillId="0" borderId="0" xfId="0" applyFont="1" applyBorder="1" applyAlignment="1">
      <alignment horizontal="left" vertical="center" wrapText="1"/>
    </xf>
    <xf numFmtId="0" fontId="24" fillId="0" borderId="0" xfId="0" applyFont="1" applyBorder="1" applyAlignment="1">
      <alignment horizontal="left" vertical="center" wrapText="1"/>
    </xf>
    <xf numFmtId="0" fontId="27" fillId="0" borderId="0" xfId="0" applyFont="1" applyBorder="1" applyAlignment="1">
      <alignment horizontal="left" vertical="center" wrapText="1"/>
    </xf>
    <xf numFmtId="0" fontId="6" fillId="2" borderId="0" xfId="0" applyFont="1" applyFill="1" applyBorder="1" applyAlignment="1">
      <alignment horizontal="left" vertical="center" wrapText="1" indent="1"/>
    </xf>
    <xf numFmtId="9" fontId="7" fillId="4" borderId="12" xfId="0" applyNumberFormat="1" applyFont="1" applyFill="1" applyBorder="1" applyAlignment="1" applyProtection="1">
      <alignment horizontal="center" vertical="center"/>
      <protection locked="0"/>
    </xf>
    <xf numFmtId="165" fontId="9" fillId="7" borderId="8" xfId="1" applyNumberFormat="1" applyFont="1" applyFill="1" applyBorder="1" applyAlignment="1" applyProtection="1">
      <alignment horizontal="center" vertical="center"/>
    </xf>
  </cellXfs>
  <cellStyles count="2">
    <cellStyle name="Normal" xfId="0" builtinId="0"/>
    <cellStyle name="Porcentagem" xfId="1" builtinId="5"/>
  </cellStyles>
  <dxfs count="1392"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AEAEA"/>
        </patternFill>
      </fill>
    </dxf>
    <dxf>
      <font>
        <b/>
        <i val="0"/>
        <color rgb="FF595959"/>
      </font>
      <fill>
        <patternFill>
          <bgColor rgb="FFFFCC00"/>
        </patternFill>
      </fill>
    </dxf>
    <dxf>
      <font>
        <b/>
        <i val="0"/>
        <color rgb="FFFFFFFF"/>
      </font>
      <fill>
        <patternFill>
          <bgColor rgb="FFFF3333"/>
        </patternFill>
      </fill>
    </dxf>
    <dxf>
      <font>
        <b/>
        <i val="0"/>
        <color rgb="FFFFFFFF"/>
      </font>
      <fill>
        <patternFill>
          <bgColor rgb="FF33993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AEAEA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AEAEA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AEAEA"/>
        </patternFill>
      </fill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EAEAEA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EAEAEA"/>
      </font>
    </dxf>
    <dxf>
      <font>
        <color rgb="FF006100"/>
      </font>
      <fill>
        <patternFill>
          <bgColor rgb="FFC6EFCE"/>
        </patternFill>
      </fill>
    </dxf>
    <dxf>
      <font>
        <color rgb="FFEAEAEA"/>
      </font>
    </dxf>
    <dxf>
      <font>
        <color rgb="FF006100"/>
      </font>
      <fill>
        <patternFill>
          <bgColor rgb="FFC6EFCE"/>
        </patternFill>
      </fill>
    </dxf>
    <dxf>
      <font>
        <color rgb="FFEAEAEA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EAEAEA"/>
      </font>
    </dxf>
    <dxf>
      <font>
        <color rgb="FF006100"/>
      </font>
      <fill>
        <patternFill>
          <bgColor rgb="FFC6EFCE"/>
        </patternFill>
      </fill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3" formatCode="0%"/>
    </dxf>
    <dxf>
      <numFmt numFmtId="1" formatCode="0"/>
    </dxf>
    <dxf>
      <numFmt numFmtId="170" formatCode="&quot;R$ &quot;#,##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2" formatCode="0.0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numFmt numFmtId="170" formatCode="&quot;R$ &quot;#,##0"/>
    </dxf>
    <dxf>
      <numFmt numFmtId="13" formatCode="0%"/>
    </dxf>
    <dxf>
      <numFmt numFmtId="1" formatCode="0"/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3" formatCode="0%"/>
    </dxf>
    <dxf>
      <numFmt numFmtId="1" formatCode="0"/>
    </dxf>
    <dxf>
      <numFmt numFmtId="170" formatCode="&quot;R$ &quot;#,##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2" formatCode="0.0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3" formatCode="0%"/>
    </dxf>
    <dxf>
      <numFmt numFmtId="1" formatCode="0"/>
    </dxf>
    <dxf>
      <numFmt numFmtId="170" formatCode="&quot;R$ &quot;#,##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2" formatCode="0.0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FFFFFF"/>
      </font>
      <fill>
        <patternFill>
          <bgColor theme="0"/>
        </patternFill>
      </fill>
      <border diagonalUp="0" diagonalDown="0">
        <left/>
        <right/>
        <top/>
        <bottom/>
      </border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3" formatCode="0%"/>
    </dxf>
    <dxf>
      <numFmt numFmtId="1" formatCode="0"/>
    </dxf>
    <dxf>
      <numFmt numFmtId="170" formatCode="&quot;R$ &quot;#,##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2" formatCode="0.0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numFmt numFmtId="170" formatCode="&quot;R$ &quot;#,##0"/>
    </dxf>
    <dxf>
      <numFmt numFmtId="13" formatCode="0%"/>
    </dxf>
    <dxf>
      <numFmt numFmtId="1" formatCode="0"/>
    </dxf>
    <dxf>
      <font>
        <b val="0"/>
        <i/>
        <strike val="0"/>
        <color rgb="FF80808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C000"/>
      <rgbColor rgb="FFFF3333"/>
      <rgbColor rgb="FF00FFFF"/>
      <rgbColor rgb="FF9C0006"/>
      <rgbColor rgb="FF006100"/>
      <rgbColor rgb="FF000080"/>
      <rgbColor rgb="FF9C6500"/>
      <rgbColor rgb="FF7F7F7F"/>
      <rgbColor rgb="FF548235"/>
      <rgbColor rgb="FFBFBFBF"/>
      <rgbColor rgb="FF808080"/>
      <rgbColor rgb="FFA5A5A5"/>
      <rgbColor rgb="FFCC3333"/>
      <rgbColor rgb="FFF2F2F2"/>
      <rgbColor rgb="FFDEEBF7"/>
      <rgbColor rgb="FF660066"/>
      <rgbColor rgb="FFDA9694"/>
      <rgbColor rgb="FF2E75B6"/>
      <rgbColor rgb="FFBDD7EE"/>
      <rgbColor rgb="FF000080"/>
      <rgbColor rgb="FFFF00FF"/>
      <rgbColor rgb="FFEAEAEA"/>
      <rgbColor rgb="FF00FFFF"/>
      <rgbColor rgb="FF800080"/>
      <rgbColor rgb="FFA20E2E"/>
      <rgbColor rgb="FF6699CC"/>
      <rgbColor rgb="FF0000FF"/>
      <rgbColor rgb="FF00CCFF"/>
      <rgbColor rgb="FFECF0F1"/>
      <rgbColor rgb="FFC6EFCE"/>
      <rgbColor rgb="FFFFEB9C"/>
      <rgbColor rgb="FF9DC3E6"/>
      <rgbColor rgb="FFD9D9D9"/>
      <rgbColor rgb="FFA6A6A6"/>
      <rgbColor rgb="FFFFC7CE"/>
      <rgbColor rgb="FF4472C4"/>
      <rgbColor rgb="FF5B9BD5"/>
      <rgbColor rgb="FF70AD47"/>
      <rgbColor rgb="FFFFCC00"/>
      <rgbColor rgb="FFF79646"/>
      <rgbColor rgb="FFED7D31"/>
      <rgbColor rgb="FF7C7C7C"/>
      <rgbColor rgb="FF8B8B8B"/>
      <rgbColor rgb="FF2F5597"/>
      <rgbColor rgb="FF339933"/>
      <rgbColor rgb="FF003300"/>
      <rgbColor rgb="FF404040"/>
      <rgbColor rgb="FFC00000"/>
      <rgbColor rgb="FF595959"/>
      <rgbColor rgb="FF1F4E7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radarChart>
        <c:radarStyle val="marker"/>
        <c:varyColors val="0"/>
        <c:ser>
          <c:idx val="0"/>
          <c:order val="0"/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543-471C-AA61-5C55D93615A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3543-471C-AA61-5C55D93615A0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3543-471C-AA61-5C55D93615A0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3543-471C-AA61-5C55D93615A0}"/>
              </c:ext>
            </c:extLst>
          </c:dPt>
          <c:dLbls>
            <c:spPr>
              <a:solidFill>
                <a:srgbClr val="ED7D31"/>
              </a:solidFill>
            </c:spPr>
            <c:txPr>
              <a:bodyPr wrap="square"/>
              <a:lstStyle/>
              <a:p>
                <a:pPr>
                  <a:defRPr sz="900" b="1" u="none" strike="noStrike">
                    <a:solidFill>
                      <a:srgbClr val="FFFFFF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(Gra!$D$14,Gra!$D$16,Gra!$D$18,Gra!$D$20)</c:f>
              <c:strCache>
                <c:ptCount val="4"/>
                <c:pt idx="0">
                  <c:v>FORÇA</c:v>
                </c:pt>
                <c:pt idx="1">
                  <c:v>FRAQUEZA</c:v>
                </c:pt>
                <c:pt idx="2">
                  <c:v>OPORTUNIDADE</c:v>
                </c:pt>
                <c:pt idx="3">
                  <c:v>AMEAÇA</c:v>
                </c:pt>
              </c:strCache>
            </c:strRef>
          </c:cat>
          <c:val>
            <c:numRef>
              <c:f>(Gra!$B$14,Gra!$B$16,Gra!$B$18,Gra!$B$20)</c:f>
              <c:numCache>
                <c:formatCode>General</c:formatCode>
                <c:ptCount val="4"/>
                <c:pt idx="0">
                  <c:v>58</c:v>
                </c:pt>
                <c:pt idx="1">
                  <c:v>18</c:v>
                </c:pt>
                <c:pt idx="2">
                  <c:v>40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43-471C-AA61-5C55D9361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12165"/>
        <c:axId val="1066101"/>
      </c:radarChart>
      <c:catAx>
        <c:axId val="58412165"/>
        <c:scaling>
          <c:orientation val="maxMin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sz="900" b="1" u="none" strike="noStrike">
                <a:solidFill>
                  <a:srgbClr val="2E75B6"/>
                </a:solidFill>
                <a:uFillTx/>
                <a:latin typeface="Calibri"/>
              </a:defRPr>
            </a:pPr>
            <a:endParaRPr lang="pt-BR"/>
          </a:p>
        </c:txPr>
        <c:crossAx val="1066101"/>
        <c:crosses val="autoZero"/>
        <c:auto val="1"/>
        <c:lblAlgn val="ctr"/>
        <c:lblOffset val="100"/>
        <c:noMultiLvlLbl val="0"/>
      </c:catAx>
      <c:valAx>
        <c:axId val="1066101"/>
        <c:scaling>
          <c:orientation val="minMax"/>
          <c:max val="100"/>
        </c:scaling>
        <c:delete val="1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1"/>
        <c:majorTickMark val="out"/>
        <c:minorTickMark val="none"/>
        <c:tickLblPos val="nextTo"/>
        <c:crossAx val="58412165"/>
        <c:crosses val="autoZero"/>
        <c:crossBetween val="midCat"/>
      </c:valAx>
      <c:spPr>
        <a:solidFill>
          <a:srgbClr val="EAEAEA"/>
        </a:solidFill>
        <a:ln w="0"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noFill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GRAF!$C$13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CC3333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GRAF!$B$14:$B$18</c:f>
              <c:strCache>
                <c:ptCount val="5"/>
                <c:pt idx="0">
                  <c:v>Aumentar: Receitas</c:v>
                </c:pt>
                <c:pt idx="1">
                  <c:v>Diminuir: Custos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GRAF!$C$14:$C$18</c:f>
              <c:numCache>
                <c:formatCode>General</c:formatCode>
                <c:ptCount val="5"/>
                <c:pt idx="0">
                  <c:v>932000</c:v>
                </c:pt>
                <c:pt idx="1">
                  <c:v>0.19499999999999998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1-469B-AC21-74D507E0F09E}"/>
            </c:ext>
          </c:extLst>
        </c:ser>
        <c:ser>
          <c:idx val="1"/>
          <c:order val="1"/>
          <c:tx>
            <c:strRef>
              <c:f>GRAF!$D$13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GRAF!$B$14:$B$18</c:f>
              <c:strCache>
                <c:ptCount val="5"/>
                <c:pt idx="0">
                  <c:v>Aumentar: Receitas</c:v>
                </c:pt>
                <c:pt idx="1">
                  <c:v>Diminuir: Custos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GRAF!$D$14:$D$18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31-469B-AC21-74D507E0F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627382"/>
        <c:axId val="15512731"/>
      </c:barChart>
      <c:catAx>
        <c:axId val="7462738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5512731"/>
        <c:crosses val="autoZero"/>
        <c:auto val="1"/>
        <c:lblAlgn val="ctr"/>
        <c:lblOffset val="100"/>
        <c:noMultiLvlLbl val="0"/>
      </c:catAx>
      <c:valAx>
        <c:axId val="1551273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4627382"/>
        <c:crosses val="autoZero"/>
        <c:crossBetween val="between"/>
      </c:valAx>
      <c:spPr>
        <a:noFill/>
        <a:ln w="0">
          <a:noFill/>
        </a:ln>
      </c:spPr>
    </c:plotArea>
    <c:legend>
      <c:legendPos val="b"/>
      <c:layout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EST!$C$14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EST!$D$14:$O$14</c:f>
              <c:numCache>
                <c:formatCode>0.0</c:formatCode>
                <c:ptCount val="12"/>
                <c:pt idx="0">
                  <c:v>1400</c:v>
                </c:pt>
                <c:pt idx="1">
                  <c:v>2800</c:v>
                </c:pt>
                <c:pt idx="2">
                  <c:v>4200</c:v>
                </c:pt>
                <c:pt idx="3">
                  <c:v>5600</c:v>
                </c:pt>
                <c:pt idx="4">
                  <c:v>7000</c:v>
                </c:pt>
                <c:pt idx="5">
                  <c:v>8400</c:v>
                </c:pt>
                <c:pt idx="6">
                  <c:v>9800</c:v>
                </c:pt>
                <c:pt idx="7">
                  <c:v>11200</c:v>
                </c:pt>
                <c:pt idx="8">
                  <c:v>12600</c:v>
                </c:pt>
                <c:pt idx="9">
                  <c:v>14000</c:v>
                </c:pt>
                <c:pt idx="10">
                  <c:v>15400</c:v>
                </c:pt>
                <c:pt idx="11">
                  <c:v>16800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B6-4D95-8ABD-68C616FD9BD4}"/>
            </c:ext>
          </c:extLst>
        </c:ser>
        <c:ser>
          <c:idx val="1"/>
          <c:order val="1"/>
          <c:tx>
            <c:strRef>
              <c:f>EST!$C$15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EST!$D$15:$O$15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B6-4D95-8ABD-68C616FD9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6711476"/>
        <c:axId val="47014618"/>
      </c:lineChart>
      <c:catAx>
        <c:axId val="967114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7014618"/>
        <c:crosses val="autoZero"/>
        <c:auto val="1"/>
        <c:lblAlgn val="ctr"/>
        <c:lblOffset val="100"/>
        <c:noMultiLvlLbl val="0"/>
      </c:catAx>
      <c:valAx>
        <c:axId val="4701461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6711476"/>
        <c:crosses val="autoZero"/>
        <c:crossBetween val="between"/>
      </c:valAx>
      <c:spPr>
        <a:noFill/>
        <a:ln w="0">
          <a:noFill/>
        </a:ln>
      </c:spPr>
    </c:plotArea>
    <c:legend>
      <c:legendPos val="t"/>
      <c:layout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EST!$C$19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EST!$D$19:$O$19</c:f>
              <c:numCache>
                <c:formatCode>0%</c:formatCode>
                <c:ptCount val="12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0.01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7-43E6-8A40-98DF32363DCC}"/>
            </c:ext>
          </c:extLst>
        </c:ser>
        <c:ser>
          <c:idx val="1"/>
          <c:order val="1"/>
          <c:tx>
            <c:strRef>
              <c:f>EST!$C$20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EST!$D$20:$O$20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7-43E6-8A40-98DF32363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17612935"/>
        <c:axId val="94014471"/>
      </c:lineChart>
      <c:catAx>
        <c:axId val="1761293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4014471"/>
        <c:crosses val="autoZero"/>
        <c:auto val="1"/>
        <c:lblAlgn val="ctr"/>
        <c:lblOffset val="100"/>
        <c:noMultiLvlLbl val="0"/>
      </c:catAx>
      <c:valAx>
        <c:axId val="9401447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7612935"/>
        <c:crosses val="autoZero"/>
        <c:crossBetween val="between"/>
      </c:valAx>
      <c:spPr>
        <a:noFill/>
        <a:ln w="0">
          <a:noFill/>
        </a:ln>
      </c:spPr>
    </c:plotArea>
    <c:legend>
      <c:legendPos val="t"/>
      <c:layout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EST!$C$24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EST!$D$24:$O$24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5-4DA5-AB02-995D3476B1F0}"/>
            </c:ext>
          </c:extLst>
        </c:ser>
        <c:ser>
          <c:idx val="1"/>
          <c:order val="1"/>
          <c:tx>
            <c:strRef>
              <c:f>EST!$C$25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EST!$D$25:$O$25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C5-4DA5-AB02-995D3476B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0720816"/>
        <c:axId val="28265732"/>
      </c:lineChart>
      <c:catAx>
        <c:axId val="9072081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8265732"/>
        <c:crosses val="autoZero"/>
        <c:auto val="1"/>
        <c:lblAlgn val="ctr"/>
        <c:lblOffset val="100"/>
        <c:noMultiLvlLbl val="0"/>
      </c:catAx>
      <c:valAx>
        <c:axId val="2826573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0720816"/>
        <c:crosses val="autoZero"/>
        <c:crossBetween val="between"/>
      </c:valAx>
      <c:spPr>
        <a:noFill/>
        <a:ln w="0">
          <a:noFill/>
        </a:ln>
      </c:spPr>
    </c:plotArea>
    <c:legend>
      <c:legendPos val="t"/>
      <c:layout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EST!$S$14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EST!$T$14:$AE$14</c:f>
              <c:numCache>
                <c:formatCode>0.0</c:formatCode>
                <c:ptCount val="12"/>
                <c:pt idx="0">
                  <c:v>18200</c:v>
                </c:pt>
                <c:pt idx="1">
                  <c:v>19600</c:v>
                </c:pt>
                <c:pt idx="2">
                  <c:v>21000</c:v>
                </c:pt>
                <c:pt idx="3">
                  <c:v>22400</c:v>
                </c:pt>
                <c:pt idx="4">
                  <c:v>23800</c:v>
                </c:pt>
                <c:pt idx="5">
                  <c:v>25200</c:v>
                </c:pt>
                <c:pt idx="6">
                  <c:v>26600</c:v>
                </c:pt>
                <c:pt idx="7">
                  <c:v>28000</c:v>
                </c:pt>
                <c:pt idx="8">
                  <c:v>29400</c:v>
                </c:pt>
                <c:pt idx="9">
                  <c:v>30800</c:v>
                </c:pt>
                <c:pt idx="10">
                  <c:v>32200</c:v>
                </c:pt>
                <c:pt idx="11">
                  <c:v>33600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E-46DF-90A7-8F1085312B0E}"/>
            </c:ext>
          </c:extLst>
        </c:ser>
        <c:ser>
          <c:idx val="1"/>
          <c:order val="1"/>
          <c:tx>
            <c:strRef>
              <c:f>EST!$S$15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EST!$T$15:$AE$15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E-46DF-90A7-8F1085312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58648012"/>
        <c:axId val="36541333"/>
      </c:lineChart>
      <c:catAx>
        <c:axId val="586480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6541333"/>
        <c:crosses val="autoZero"/>
        <c:auto val="1"/>
        <c:lblAlgn val="ctr"/>
        <c:lblOffset val="100"/>
        <c:noMultiLvlLbl val="0"/>
      </c:catAx>
      <c:valAx>
        <c:axId val="3654133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864801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EST!$S$19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EST!$T$19:$AE$19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EE-4609-B2C4-F8E74FBF2059}"/>
            </c:ext>
          </c:extLst>
        </c:ser>
        <c:ser>
          <c:idx val="1"/>
          <c:order val="1"/>
          <c:tx>
            <c:strRef>
              <c:f>EST!$S$20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EST!$T$20:$AE$20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EE-4609-B2C4-F8E74FBF2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10549936"/>
        <c:axId val="51979448"/>
      </c:lineChart>
      <c:catAx>
        <c:axId val="105499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1979448"/>
        <c:crosses val="autoZero"/>
        <c:auto val="1"/>
        <c:lblAlgn val="ctr"/>
        <c:lblOffset val="100"/>
        <c:noMultiLvlLbl val="0"/>
      </c:catAx>
      <c:valAx>
        <c:axId val="5197944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054993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EST!$S$24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EST!$T$24:$AE$24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F-4D73-9FDA-13D8F2C198AC}"/>
            </c:ext>
          </c:extLst>
        </c:ser>
        <c:ser>
          <c:idx val="1"/>
          <c:order val="1"/>
          <c:tx>
            <c:strRef>
              <c:f>EST!$S$25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EST!$T$25:$AE$25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F-4D73-9FDA-13D8F2C19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17960308"/>
        <c:axId val="45404915"/>
      </c:lineChart>
      <c:catAx>
        <c:axId val="179603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5404915"/>
        <c:crosses val="autoZero"/>
        <c:auto val="1"/>
        <c:lblAlgn val="ctr"/>
        <c:lblOffset val="100"/>
        <c:noMultiLvlLbl val="0"/>
      </c:catAx>
      <c:valAx>
        <c:axId val="4540491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796030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EST!$AI$14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EST!$AJ$14:$AU$14</c:f>
              <c:numCache>
                <c:formatCode>General</c:formatCode>
                <c:ptCount val="12"/>
                <c:pt idx="0">
                  <c:v>35000</c:v>
                </c:pt>
                <c:pt idx="1">
                  <c:v>36400</c:v>
                </c:pt>
                <c:pt idx="2">
                  <c:v>37800</c:v>
                </c:pt>
                <c:pt idx="3">
                  <c:v>39200</c:v>
                </c:pt>
                <c:pt idx="4">
                  <c:v>40600</c:v>
                </c:pt>
                <c:pt idx="5">
                  <c:v>42000</c:v>
                </c:pt>
                <c:pt idx="6">
                  <c:v>43400</c:v>
                </c:pt>
                <c:pt idx="7">
                  <c:v>44800</c:v>
                </c:pt>
                <c:pt idx="8">
                  <c:v>46200</c:v>
                </c:pt>
                <c:pt idx="9">
                  <c:v>47600</c:v>
                </c:pt>
                <c:pt idx="10">
                  <c:v>49000</c:v>
                </c:pt>
                <c:pt idx="11">
                  <c:v>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7-4F05-92FA-F7573A3AFFC9}"/>
            </c:ext>
          </c:extLst>
        </c:ser>
        <c:ser>
          <c:idx val="1"/>
          <c:order val="1"/>
          <c:tx>
            <c:strRef>
              <c:f>EST!$AI$15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EST!$AJ$15:$AU$15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17-4F05-92FA-F7573A3AF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2507845"/>
        <c:axId val="42037073"/>
      </c:lineChart>
      <c:catAx>
        <c:axId val="7250784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2037073"/>
        <c:crosses val="autoZero"/>
        <c:auto val="1"/>
        <c:lblAlgn val="ctr"/>
        <c:lblOffset val="100"/>
        <c:noMultiLvlLbl val="0"/>
      </c:catAx>
      <c:valAx>
        <c:axId val="4203707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250784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EST!$AI$19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EST!$AJ$19:$AU$19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A-4317-A871-08017B89BDCB}"/>
            </c:ext>
          </c:extLst>
        </c:ser>
        <c:ser>
          <c:idx val="1"/>
          <c:order val="1"/>
          <c:tx>
            <c:strRef>
              <c:f>EST!$AI$20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EST!$AJ$20:$AU$20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AA-4317-A871-08017B89B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89592247"/>
        <c:axId val="13245407"/>
      </c:lineChart>
      <c:catAx>
        <c:axId val="8959224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3245407"/>
        <c:crosses val="autoZero"/>
        <c:auto val="1"/>
        <c:lblAlgn val="ctr"/>
        <c:lblOffset val="100"/>
        <c:noMultiLvlLbl val="0"/>
      </c:catAx>
      <c:valAx>
        <c:axId val="1324540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959224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EST!$AI$24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EST!$AJ$24:$AU$24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A-4EDA-A27C-EA68023B9D1C}"/>
            </c:ext>
          </c:extLst>
        </c:ser>
        <c:ser>
          <c:idx val="1"/>
          <c:order val="1"/>
          <c:tx>
            <c:strRef>
              <c:f>EST!$AI$25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EST!$AJ$25:$AU$25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FA-4EDA-A27C-EA68023B9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7876127"/>
        <c:axId val="93267127"/>
      </c:lineChart>
      <c:catAx>
        <c:axId val="7787612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3267127"/>
        <c:crosses val="autoZero"/>
        <c:auto val="1"/>
        <c:lblAlgn val="ctr"/>
        <c:lblOffset val="100"/>
        <c:noMultiLvlLbl val="0"/>
      </c:catAx>
      <c:valAx>
        <c:axId val="9326712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787612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EST!$AY$14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EST!$AZ$14:$BK$14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D-432A-9D5B-0B25C7AB9509}"/>
            </c:ext>
          </c:extLst>
        </c:ser>
        <c:ser>
          <c:idx val="1"/>
          <c:order val="1"/>
          <c:tx>
            <c:strRef>
              <c:f>EST!$AY$15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EST!$AZ$15:$BK$15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6D-432A-9D5B-0B25C7AB9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14092520"/>
        <c:axId val="88206053"/>
      </c:lineChart>
      <c:catAx>
        <c:axId val="140925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8206053"/>
        <c:crosses val="autoZero"/>
        <c:auto val="1"/>
        <c:lblAlgn val="ctr"/>
        <c:lblOffset val="100"/>
        <c:noMultiLvlLbl val="0"/>
      </c:catAx>
      <c:valAx>
        <c:axId val="8820605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409252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EST!$AY$19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EST!$AZ$19:$BK$19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7-4171-8070-21AB3F045058}"/>
            </c:ext>
          </c:extLst>
        </c:ser>
        <c:ser>
          <c:idx val="1"/>
          <c:order val="1"/>
          <c:tx>
            <c:strRef>
              <c:f>EST!$AY$20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EST!$AZ$20:$BK$20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7-4171-8070-21AB3F045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0240088"/>
        <c:axId val="696602"/>
      </c:lineChart>
      <c:catAx>
        <c:axId val="902400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96602"/>
        <c:crosses val="autoZero"/>
        <c:auto val="1"/>
        <c:lblAlgn val="ctr"/>
        <c:lblOffset val="100"/>
        <c:noMultiLvlLbl val="0"/>
      </c:catAx>
      <c:valAx>
        <c:axId val="69660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024008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EST!$AY$24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EST!$AZ$24:$BK$24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CE-4C89-8080-EE9DDBFDF1B7}"/>
            </c:ext>
          </c:extLst>
        </c:ser>
        <c:ser>
          <c:idx val="1"/>
          <c:order val="1"/>
          <c:tx>
            <c:strRef>
              <c:f>EST!$AY$25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EST!$AZ$25:$BK$25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CE-4C89-8080-EE9DDBFDF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693291"/>
        <c:axId val="58302543"/>
      </c:lineChart>
      <c:catAx>
        <c:axId val="969329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8302543"/>
        <c:crosses val="autoZero"/>
        <c:auto val="1"/>
        <c:lblAlgn val="ctr"/>
        <c:lblOffset val="100"/>
        <c:noMultiLvlLbl val="0"/>
      </c:catAx>
      <c:valAx>
        <c:axId val="583025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69329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EST!$BO$14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EST!$BP$14:$CA$14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A-4F5F-A8FA-8716FFCEB55D}"/>
            </c:ext>
          </c:extLst>
        </c:ser>
        <c:ser>
          <c:idx val="1"/>
          <c:order val="1"/>
          <c:tx>
            <c:strRef>
              <c:f>EST!$BO$15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EST!$BP$15:$CA$15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A-4F5F-A8FA-8716FFCEB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8670071"/>
        <c:axId val="52698188"/>
      </c:lineChart>
      <c:catAx>
        <c:axId val="6867007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2698188"/>
        <c:crosses val="autoZero"/>
        <c:auto val="1"/>
        <c:lblAlgn val="ctr"/>
        <c:lblOffset val="100"/>
        <c:noMultiLvlLbl val="0"/>
      </c:catAx>
      <c:valAx>
        <c:axId val="5269818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867007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EST!$BO$19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EST!$BP$19:$CA$19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94-46C2-A0B9-DDE02D1216E7}"/>
            </c:ext>
          </c:extLst>
        </c:ser>
        <c:ser>
          <c:idx val="1"/>
          <c:order val="1"/>
          <c:tx>
            <c:strRef>
              <c:f>EST!$BO$20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EST!$BP$20:$CA$20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94-46C2-A0B9-DDE02D121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1345706"/>
        <c:axId val="20648974"/>
      </c:lineChart>
      <c:catAx>
        <c:axId val="3134570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0648974"/>
        <c:crosses val="autoZero"/>
        <c:auto val="1"/>
        <c:lblAlgn val="ctr"/>
        <c:lblOffset val="100"/>
        <c:noMultiLvlLbl val="0"/>
      </c:catAx>
      <c:valAx>
        <c:axId val="206489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134570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EST!$BO$24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EST!$BP$24:$CA$24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7-4495-B708-20687D1D60EA}"/>
            </c:ext>
          </c:extLst>
        </c:ser>
        <c:ser>
          <c:idx val="1"/>
          <c:order val="1"/>
          <c:tx>
            <c:strRef>
              <c:f>EST!$BO$25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EST!$BP$25:$CA$25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87-4495-B708-20687D1D6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7640996"/>
        <c:axId val="47381863"/>
      </c:lineChart>
      <c:catAx>
        <c:axId val="676409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7381863"/>
        <c:crosses val="autoZero"/>
        <c:auto val="1"/>
        <c:lblAlgn val="ctr"/>
        <c:lblOffset val="100"/>
        <c:noMultiLvlLbl val="0"/>
      </c:catAx>
      <c:valAx>
        <c:axId val="4738186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764099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GRAF!$L$14</c:f>
              <c:strCache>
                <c:ptCount val="1"/>
                <c:pt idx="0">
                  <c:v>Aumentar: Receitas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GRAF!$M$13:$Q$13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GRAF!$M$14:$Q$14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0-4BF4-AF31-18AC26E1829B}"/>
            </c:ext>
          </c:extLst>
        </c:ser>
        <c:ser>
          <c:idx val="1"/>
          <c:order val="1"/>
          <c:tx>
            <c:strRef>
              <c:f>GRAF!$L$15</c:f>
              <c:strCache>
                <c:ptCount val="1"/>
                <c:pt idx="0">
                  <c:v>Diminuir: Custos</c:v>
                </c:pt>
              </c:strCache>
            </c:strRef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GRAF!$M$13:$Q$13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GRAF!$M$15:$Q$15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F0-4BF4-AF31-18AC26E1829B}"/>
            </c:ext>
          </c:extLst>
        </c:ser>
        <c:ser>
          <c:idx val="2"/>
          <c:order val="2"/>
          <c:tx>
            <c:strRef>
              <c:f>GRAF!$L$16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A5A5A5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GRAF!$M$13:$Q$13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GRAF!$M$16:$Q$16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F0-4BF4-AF31-18AC26E1829B}"/>
            </c:ext>
          </c:extLst>
        </c:ser>
        <c:ser>
          <c:idx val="3"/>
          <c:order val="3"/>
          <c:tx>
            <c:strRef>
              <c:f>GRAF!$L$17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FFC000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GRAF!$M$13:$Q$13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GRAF!$M$17:$Q$17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F0-4BF4-AF31-18AC26E1829B}"/>
            </c:ext>
          </c:extLst>
        </c:ser>
        <c:ser>
          <c:idx val="4"/>
          <c:order val="4"/>
          <c:tx>
            <c:strRef>
              <c:f>GRAF!$L$18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5B9BD5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GRAF!$M$13:$Q$13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GRAF!$M$18:$Q$18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F0-4BF4-AF31-18AC26E18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649187"/>
        <c:axId val="57291194"/>
      </c:barChart>
      <c:catAx>
        <c:axId val="4864918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7291194"/>
        <c:crosses val="autoZero"/>
        <c:auto val="1"/>
        <c:lblAlgn val="ctr"/>
        <c:lblOffset val="100"/>
        <c:noMultiLvlLbl val="0"/>
      </c:catAx>
      <c:valAx>
        <c:axId val="5729119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8649187"/>
        <c:crosses val="autoZero"/>
        <c:crossBetween val="between"/>
      </c:valAx>
      <c:spPr>
        <a:noFill/>
        <a:ln w="0">
          <a:noFill/>
        </a:ln>
      </c:spPr>
    </c:plotArea>
    <c:legend>
      <c:legendPos val="b"/>
      <c:layout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EST!$C$29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EST!$D$29:$O$29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83-4C0A-86B0-8E8533C37A5A}"/>
            </c:ext>
          </c:extLst>
        </c:ser>
        <c:ser>
          <c:idx val="1"/>
          <c:order val="1"/>
          <c:tx>
            <c:strRef>
              <c:f>EST!$C$30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EST!$D$30:$O$30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83-4C0A-86B0-8E8533C37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16984748"/>
        <c:axId val="56063433"/>
      </c:lineChart>
      <c:catAx>
        <c:axId val="169847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6063433"/>
        <c:crosses val="autoZero"/>
        <c:auto val="1"/>
        <c:lblAlgn val="ctr"/>
        <c:lblOffset val="100"/>
        <c:noMultiLvlLbl val="0"/>
      </c:catAx>
      <c:valAx>
        <c:axId val="5606343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698474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EST!$C$34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EST!$D$34:$O$34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67-4586-8CAD-250C65460C25}"/>
            </c:ext>
          </c:extLst>
        </c:ser>
        <c:ser>
          <c:idx val="1"/>
          <c:order val="1"/>
          <c:tx>
            <c:strRef>
              <c:f>EST!$C$35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EST!$D$35:$O$35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67-4586-8CAD-250C65460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5695188"/>
        <c:axId val="91036337"/>
      </c:lineChart>
      <c:catAx>
        <c:axId val="356951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1036337"/>
        <c:crosses val="autoZero"/>
        <c:auto val="1"/>
        <c:lblAlgn val="ctr"/>
        <c:lblOffset val="100"/>
        <c:noMultiLvlLbl val="0"/>
      </c:catAx>
      <c:valAx>
        <c:axId val="9103633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569518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EST!$S$29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EST!$T$29:$AE$29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A-4A27-8345-E1D58FE011E1}"/>
            </c:ext>
          </c:extLst>
        </c:ser>
        <c:ser>
          <c:idx val="1"/>
          <c:order val="1"/>
          <c:tx>
            <c:strRef>
              <c:f>EST!$S$30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EST!$T$30:$AE$30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A-4A27-8345-E1D58FE01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21742680"/>
        <c:axId val="81778904"/>
      </c:lineChart>
      <c:catAx>
        <c:axId val="217426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1778904"/>
        <c:crosses val="autoZero"/>
        <c:auto val="1"/>
        <c:lblAlgn val="ctr"/>
        <c:lblOffset val="100"/>
        <c:noMultiLvlLbl val="0"/>
      </c:catAx>
      <c:valAx>
        <c:axId val="8177890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174268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EST!$S$34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EST!$T$34:$AE$34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9-408B-8458-2401FCBDFC5B}"/>
            </c:ext>
          </c:extLst>
        </c:ser>
        <c:ser>
          <c:idx val="1"/>
          <c:order val="1"/>
          <c:tx>
            <c:strRef>
              <c:f>EST!$S$35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EST!$T$35:$AE$35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69-408B-8458-2401FCBDF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12414021"/>
        <c:axId val="81035278"/>
      </c:lineChart>
      <c:catAx>
        <c:axId val="1241402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1035278"/>
        <c:crosses val="autoZero"/>
        <c:auto val="1"/>
        <c:lblAlgn val="ctr"/>
        <c:lblOffset val="100"/>
        <c:noMultiLvlLbl val="0"/>
      </c:catAx>
      <c:valAx>
        <c:axId val="8103527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241402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EST!$AI$29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EST!$AJ$29:$AU$29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2-438B-8E7D-70763933D84D}"/>
            </c:ext>
          </c:extLst>
        </c:ser>
        <c:ser>
          <c:idx val="1"/>
          <c:order val="1"/>
          <c:tx>
            <c:strRef>
              <c:f>EST!$AI$30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EST!$AJ$30:$AU$30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2-438B-8E7D-70763933D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26670805"/>
        <c:axId val="55712687"/>
      </c:lineChart>
      <c:catAx>
        <c:axId val="2667080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5712687"/>
        <c:crosses val="autoZero"/>
        <c:auto val="1"/>
        <c:lblAlgn val="ctr"/>
        <c:lblOffset val="100"/>
        <c:noMultiLvlLbl val="0"/>
      </c:catAx>
      <c:valAx>
        <c:axId val="5571268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667080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EST!$AI$34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EST!$AJ$34:$AU$34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6-443F-86FF-0A1A94506945}"/>
            </c:ext>
          </c:extLst>
        </c:ser>
        <c:ser>
          <c:idx val="1"/>
          <c:order val="1"/>
          <c:tx>
            <c:strRef>
              <c:f>EST!$AI$35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EST!$AJ$35:$AU$35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6-443F-86FF-0A1A94506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8117493"/>
        <c:axId val="56190829"/>
      </c:lineChart>
      <c:catAx>
        <c:axId val="7811749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6190829"/>
        <c:crosses val="autoZero"/>
        <c:auto val="1"/>
        <c:lblAlgn val="ctr"/>
        <c:lblOffset val="100"/>
        <c:noMultiLvlLbl val="0"/>
      </c:catAx>
      <c:valAx>
        <c:axId val="561908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811749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EST!$AY$29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EST!$AZ$29:$BK$29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0-4DD0-AE92-9AD5021F9537}"/>
            </c:ext>
          </c:extLst>
        </c:ser>
        <c:ser>
          <c:idx val="1"/>
          <c:order val="1"/>
          <c:tx>
            <c:strRef>
              <c:f>EST!$AY$30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EST!$AZ$30:$BK$30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D0-4DD0-AE92-9AD5021F9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6360380"/>
        <c:axId val="12023996"/>
      </c:lineChart>
      <c:catAx>
        <c:axId val="763603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2023996"/>
        <c:crosses val="autoZero"/>
        <c:auto val="1"/>
        <c:lblAlgn val="ctr"/>
        <c:lblOffset val="100"/>
        <c:noMultiLvlLbl val="0"/>
      </c:catAx>
      <c:valAx>
        <c:axId val="1202399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636038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EST!$AY$34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EST!$AZ$34:$BK$34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D-4C70-AB39-1A8C42EDF46B}"/>
            </c:ext>
          </c:extLst>
        </c:ser>
        <c:ser>
          <c:idx val="1"/>
          <c:order val="1"/>
          <c:tx>
            <c:strRef>
              <c:f>EST!$AY$35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EST!$AZ$35:$BK$35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2D-4C70-AB39-1A8C42ED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8991409"/>
        <c:axId val="91653789"/>
      </c:lineChart>
      <c:catAx>
        <c:axId val="7899140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1653789"/>
        <c:crosses val="autoZero"/>
        <c:auto val="1"/>
        <c:lblAlgn val="ctr"/>
        <c:lblOffset val="100"/>
        <c:noMultiLvlLbl val="0"/>
      </c:catAx>
      <c:valAx>
        <c:axId val="916537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899140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EST!$BO$29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EST!$BP$29:$CA$29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D-4F76-BD0D-42BD262D46D4}"/>
            </c:ext>
          </c:extLst>
        </c:ser>
        <c:ser>
          <c:idx val="1"/>
          <c:order val="1"/>
          <c:tx>
            <c:strRef>
              <c:f>EST!$BO$30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EST!$BP$30:$CA$30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D-4F76-BD0D-42BD262D4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47294728"/>
        <c:axId val="78661973"/>
      </c:lineChart>
      <c:catAx>
        <c:axId val="472947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8661973"/>
        <c:crosses val="autoZero"/>
        <c:auto val="1"/>
        <c:lblAlgn val="ctr"/>
        <c:lblOffset val="100"/>
        <c:noMultiLvlLbl val="0"/>
      </c:catAx>
      <c:valAx>
        <c:axId val="7866197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729472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EST!$BO$34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EST!$BP$34:$CA$34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2-449E-91B6-6D5BAA7E2045}"/>
            </c:ext>
          </c:extLst>
        </c:ser>
        <c:ser>
          <c:idx val="1"/>
          <c:order val="1"/>
          <c:tx>
            <c:strRef>
              <c:f>EST!$BO$35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EST!$BP$33:$CA$33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EST!$BP$35:$CA$35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E2-449E-91B6-6D5BAA7E2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9977062"/>
        <c:axId val="61263893"/>
      </c:lineChart>
      <c:catAx>
        <c:axId val="9997706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1263893"/>
        <c:crosses val="autoZero"/>
        <c:auto val="1"/>
        <c:lblAlgn val="ctr"/>
        <c:lblOffset val="100"/>
        <c:noMultiLvlLbl val="0"/>
      </c:catAx>
      <c:valAx>
        <c:axId val="6126389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997706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2'!$C$13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CC3333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2'!$B$14:$B$18</c:f>
              <c:strCache>
                <c:ptCount val="5"/>
                <c:pt idx="0">
                  <c:v>Aumentar: Número de clientes</c:v>
                </c:pt>
                <c:pt idx="1">
                  <c:v>Aumentar: Índice de satisfação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'GRAF 2'!$C$14:$C$18</c:f>
              <c:numCache>
                <c:formatCode>General</c:formatCode>
                <c:ptCount val="5"/>
                <c:pt idx="0">
                  <c:v>531</c:v>
                </c:pt>
                <c:pt idx="1">
                  <c:v>33.800000000000004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2A-4EF0-91B1-E4ABF4F861C5}"/>
            </c:ext>
          </c:extLst>
        </c:ser>
        <c:ser>
          <c:idx val="1"/>
          <c:order val="1"/>
          <c:tx>
            <c:strRef>
              <c:f>'GRAF 2'!$D$13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2'!$B$14:$B$18</c:f>
              <c:strCache>
                <c:ptCount val="5"/>
                <c:pt idx="0">
                  <c:v>Aumentar: Número de clientes</c:v>
                </c:pt>
                <c:pt idx="1">
                  <c:v>Aumentar: Índice de satisfação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'GRAF 2'!$D$14:$D$18</c:f>
              <c:numCache>
                <c:formatCode>General</c:formatCode>
                <c:ptCount val="5"/>
                <c:pt idx="0">
                  <c:v>14</c:v>
                </c:pt>
                <c:pt idx="1">
                  <c:v>13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2A-4EF0-91B1-E4ABF4F86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907509"/>
        <c:axId val="50765689"/>
      </c:barChart>
      <c:catAx>
        <c:axId val="7290750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0765689"/>
        <c:crosses val="autoZero"/>
        <c:auto val="1"/>
        <c:lblAlgn val="ctr"/>
        <c:lblOffset val="100"/>
        <c:noMultiLvlLbl val="0"/>
      </c:catAx>
      <c:valAx>
        <c:axId val="507656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2907509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2'!$C$14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2'!$D$14:$O$14</c:f>
              <c:numCache>
                <c:formatCode>0.0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7-4E34-A962-4881E6451F27}"/>
            </c:ext>
          </c:extLst>
        </c:ser>
        <c:ser>
          <c:idx val="1"/>
          <c:order val="1"/>
          <c:tx>
            <c:strRef>
              <c:f>'EST 2'!$C$15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2'!$D$15:$O$15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27-4E34-A962-4881E6451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24134744"/>
        <c:axId val="59772985"/>
      </c:lineChart>
      <c:catAx>
        <c:axId val="241347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9772985"/>
        <c:crosses val="autoZero"/>
        <c:auto val="1"/>
        <c:lblAlgn val="ctr"/>
        <c:lblOffset val="100"/>
        <c:noMultiLvlLbl val="0"/>
      </c:catAx>
      <c:valAx>
        <c:axId val="5977298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413474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2'!$C$19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2'!$D$19:$O$19</c:f>
              <c:numCache>
                <c:formatCode>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0.96</c:v>
                </c:pt>
                <c:pt idx="10">
                  <c:v>0.96</c:v>
                </c:pt>
                <c:pt idx="11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E-45E6-9CD7-33B0C491D970}"/>
            </c:ext>
          </c:extLst>
        </c:ser>
        <c:ser>
          <c:idx val="1"/>
          <c:order val="1"/>
          <c:tx>
            <c:strRef>
              <c:f>'EST 2'!$C$20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2'!$D$20:$O$20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4E-45E6-9CD7-33B0C491D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4083652"/>
        <c:axId val="65558639"/>
      </c:lineChart>
      <c:catAx>
        <c:axId val="940836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5558639"/>
        <c:crosses val="autoZero"/>
        <c:auto val="1"/>
        <c:lblAlgn val="ctr"/>
        <c:lblOffset val="100"/>
        <c:noMultiLvlLbl val="0"/>
      </c:catAx>
      <c:valAx>
        <c:axId val="6555863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408365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2'!$C$24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2'!$D$24:$O$24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0-4477-99BE-0DAAD721EF55}"/>
            </c:ext>
          </c:extLst>
        </c:ser>
        <c:ser>
          <c:idx val="1"/>
          <c:order val="1"/>
          <c:tx>
            <c:strRef>
              <c:f>'EST 2'!$C$25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2'!$D$25:$O$25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0-4477-99BE-0DAAD721E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913651"/>
        <c:axId val="18844002"/>
      </c:lineChart>
      <c:catAx>
        <c:axId val="391365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8844002"/>
        <c:crosses val="autoZero"/>
        <c:auto val="1"/>
        <c:lblAlgn val="ctr"/>
        <c:lblOffset val="100"/>
        <c:noMultiLvlLbl val="0"/>
      </c:catAx>
      <c:valAx>
        <c:axId val="1884400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91365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2'!$S$14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2'!$T$14:$AE$14</c:f>
              <c:numCache>
                <c:formatCode>0.0</c:formatCode>
                <c:ptCount val="12"/>
                <c:pt idx="0">
                  <c:v>20</c:v>
                </c:pt>
                <c:pt idx="1">
                  <c:v>22</c:v>
                </c:pt>
                <c:pt idx="2">
                  <c:v>25</c:v>
                </c:pt>
                <c:pt idx="3">
                  <c:v>28</c:v>
                </c:pt>
                <c:pt idx="4">
                  <c:v>31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C-4EF0-81BD-7F089A0BE3EC}"/>
            </c:ext>
          </c:extLst>
        </c:ser>
        <c:ser>
          <c:idx val="1"/>
          <c:order val="1"/>
          <c:tx>
            <c:strRef>
              <c:f>'EST 2'!$S$15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2'!$T$15:$AE$15</c:f>
              <c:numCache>
                <c:formatCode>0.0</c:formatCode>
                <c:ptCount val="12"/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C-4EF0-81BD-7F089A0BE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7452863"/>
        <c:axId val="84018529"/>
      </c:lineChart>
      <c:catAx>
        <c:axId val="6745286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4018529"/>
        <c:crosses val="autoZero"/>
        <c:auto val="1"/>
        <c:lblAlgn val="ctr"/>
        <c:lblOffset val="100"/>
        <c:noMultiLvlLbl val="0"/>
      </c:catAx>
      <c:valAx>
        <c:axId val="840185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745286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2'!$S$19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2'!$T$19:$AE$19</c:f>
              <c:numCache>
                <c:formatCode>0%</c:formatCode>
                <c:ptCount val="12"/>
                <c:pt idx="0">
                  <c:v>0.93</c:v>
                </c:pt>
                <c:pt idx="1">
                  <c:v>0.93</c:v>
                </c:pt>
                <c:pt idx="2">
                  <c:v>0.93</c:v>
                </c:pt>
                <c:pt idx="3">
                  <c:v>0.93</c:v>
                </c:pt>
                <c:pt idx="4">
                  <c:v>0.93</c:v>
                </c:pt>
                <c:pt idx="5">
                  <c:v>0.93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7-4663-84EB-615100B4F10C}"/>
            </c:ext>
          </c:extLst>
        </c:ser>
        <c:ser>
          <c:idx val="1"/>
          <c:order val="1"/>
          <c:tx>
            <c:strRef>
              <c:f>'EST 2'!$S$20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2'!$T$20:$AE$20</c:f>
              <c:numCache>
                <c:formatCode>General</c:formatCode>
                <c:ptCount val="12"/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7-4663-84EB-615100B4F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6537321"/>
        <c:axId val="32281934"/>
      </c:lineChart>
      <c:catAx>
        <c:axId val="9653732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2281934"/>
        <c:crosses val="autoZero"/>
        <c:auto val="1"/>
        <c:lblAlgn val="ctr"/>
        <c:lblOffset val="100"/>
        <c:noMultiLvlLbl val="0"/>
      </c:catAx>
      <c:valAx>
        <c:axId val="3228193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653732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2'!$S$24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2'!$T$24:$AE$24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D-406F-AF0A-D1A0B8925E8B}"/>
            </c:ext>
          </c:extLst>
        </c:ser>
        <c:ser>
          <c:idx val="1"/>
          <c:order val="1"/>
          <c:tx>
            <c:strRef>
              <c:f>'EST 2'!$S$25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2'!$T$25:$AE$25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D-406F-AF0A-D1A0B8925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5212607"/>
        <c:axId val="48924329"/>
      </c:lineChart>
      <c:catAx>
        <c:axId val="3521260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8924329"/>
        <c:crosses val="autoZero"/>
        <c:auto val="1"/>
        <c:lblAlgn val="ctr"/>
        <c:lblOffset val="100"/>
        <c:noMultiLvlLbl val="0"/>
      </c:catAx>
      <c:valAx>
        <c:axId val="489243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521260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2'!$AI$14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2'!$AJ$14:$AU$14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DE-42ED-884F-FCCAFF8E02F1}"/>
            </c:ext>
          </c:extLst>
        </c:ser>
        <c:ser>
          <c:idx val="1"/>
          <c:order val="1"/>
          <c:tx>
            <c:strRef>
              <c:f>'EST 2'!$AI$15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2'!$AJ$15:$AU$15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E-42ED-884F-FCCAFF8E0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934892"/>
        <c:axId val="39671892"/>
      </c:lineChart>
      <c:catAx>
        <c:axId val="69348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9671892"/>
        <c:crosses val="autoZero"/>
        <c:auto val="1"/>
        <c:lblAlgn val="ctr"/>
        <c:lblOffset val="100"/>
        <c:noMultiLvlLbl val="0"/>
      </c:catAx>
      <c:valAx>
        <c:axId val="3967189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93489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2'!$AI$19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2'!$AJ$19:$AU$19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86-4466-8D9C-4E1EBBED8946}"/>
            </c:ext>
          </c:extLst>
        </c:ser>
        <c:ser>
          <c:idx val="1"/>
          <c:order val="1"/>
          <c:tx>
            <c:strRef>
              <c:f>'EST 2'!$AI$20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2'!$AJ$20:$AU$20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86-4466-8D9C-4E1EBBED8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7847638"/>
        <c:axId val="27076441"/>
      </c:lineChart>
      <c:catAx>
        <c:axId val="3784763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7076441"/>
        <c:crosses val="autoZero"/>
        <c:auto val="1"/>
        <c:lblAlgn val="ctr"/>
        <c:lblOffset val="100"/>
        <c:noMultiLvlLbl val="0"/>
      </c:catAx>
      <c:valAx>
        <c:axId val="2707644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784763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2'!$AI$24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2'!$AJ$24:$AU$24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C-44B3-ADB9-07A2F690A6FD}"/>
            </c:ext>
          </c:extLst>
        </c:ser>
        <c:ser>
          <c:idx val="1"/>
          <c:order val="1"/>
          <c:tx>
            <c:strRef>
              <c:f>'EST 2'!$AI$25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2'!$AJ$25:$AU$25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C-44B3-ADB9-07A2F690A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55148400"/>
        <c:axId val="60106989"/>
      </c:lineChart>
      <c:catAx>
        <c:axId val="551484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0106989"/>
        <c:crosses val="autoZero"/>
        <c:auto val="1"/>
        <c:lblAlgn val="ctr"/>
        <c:lblOffset val="100"/>
        <c:noMultiLvlLbl val="0"/>
      </c:catAx>
      <c:valAx>
        <c:axId val="601069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514840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2'!$AY$14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2'!$AZ$14:$BK$14</c:f>
              <c:numCache>
                <c:formatCode>General</c:formatCode>
                <c:ptCount val="12"/>
                <c:pt idx="0">
                  <c:v>1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CD-4C5F-903F-DAAAD2F0B451}"/>
            </c:ext>
          </c:extLst>
        </c:ser>
        <c:ser>
          <c:idx val="1"/>
          <c:order val="1"/>
          <c:tx>
            <c:strRef>
              <c:f>'EST 2'!$AY$15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2'!$AZ$15:$BK$15</c:f>
              <c:numCache>
                <c:formatCode>General</c:formatCode>
                <c:ptCount val="12"/>
                <c:pt idx="0">
                  <c:v>1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CD-4C5F-903F-DAAAD2F0B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13132222"/>
        <c:axId val="34752943"/>
      </c:lineChart>
      <c:catAx>
        <c:axId val="1313222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4752943"/>
        <c:crosses val="autoZero"/>
        <c:auto val="1"/>
        <c:lblAlgn val="ctr"/>
        <c:lblOffset val="100"/>
        <c:noMultiLvlLbl val="0"/>
      </c:catAx>
      <c:valAx>
        <c:axId val="347529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313222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2'!$AY$19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2'!$AZ$19:$BK$19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F3-4E3F-8948-861A4303150D}"/>
            </c:ext>
          </c:extLst>
        </c:ser>
        <c:ser>
          <c:idx val="1"/>
          <c:order val="1"/>
          <c:tx>
            <c:strRef>
              <c:f>'EST 2'!$AY$20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2'!$AZ$20:$BK$20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3-4E3F-8948-861A43031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1060761"/>
        <c:axId val="44073926"/>
      </c:lineChart>
      <c:catAx>
        <c:axId val="7106076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4073926"/>
        <c:crosses val="autoZero"/>
        <c:auto val="1"/>
        <c:lblAlgn val="ctr"/>
        <c:lblOffset val="100"/>
        <c:noMultiLvlLbl val="0"/>
      </c:catAx>
      <c:valAx>
        <c:axId val="4407392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106076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2'!$AY$24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2'!$AZ$24:$BK$24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26-4538-8492-792A4B342EDF}"/>
            </c:ext>
          </c:extLst>
        </c:ser>
        <c:ser>
          <c:idx val="1"/>
          <c:order val="1"/>
          <c:tx>
            <c:strRef>
              <c:f>'EST 2'!$AY$25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2'!$AZ$25:$BK$25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26-4538-8492-792A4B342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21057903"/>
        <c:axId val="81903727"/>
      </c:lineChart>
      <c:catAx>
        <c:axId val="210579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1903727"/>
        <c:crosses val="autoZero"/>
        <c:auto val="1"/>
        <c:lblAlgn val="ctr"/>
        <c:lblOffset val="100"/>
        <c:noMultiLvlLbl val="0"/>
      </c:catAx>
      <c:valAx>
        <c:axId val="8190372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105790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2'!$BO$14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2'!$BP$14:$CA$14</c:f>
              <c:numCache>
                <c:formatCode>General</c:formatCode>
                <c:ptCount val="12"/>
                <c:pt idx="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A6-497B-9D7E-9C2F38C34EFC}"/>
            </c:ext>
          </c:extLst>
        </c:ser>
        <c:ser>
          <c:idx val="1"/>
          <c:order val="1"/>
          <c:tx>
            <c:strRef>
              <c:f>'EST 2'!$BO$15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2'!$BP$15:$CA$15</c:f>
              <c:numCache>
                <c:formatCode>General</c:formatCode>
                <c:ptCount val="12"/>
                <c:pt idx="0">
                  <c:v>2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A6-497B-9D7E-9C2F38C34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7195498"/>
        <c:axId val="81884096"/>
      </c:lineChart>
      <c:catAx>
        <c:axId val="3719549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1884096"/>
        <c:crosses val="autoZero"/>
        <c:auto val="1"/>
        <c:lblAlgn val="ctr"/>
        <c:lblOffset val="100"/>
        <c:noMultiLvlLbl val="0"/>
      </c:catAx>
      <c:valAx>
        <c:axId val="8188409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719549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2'!$BO$19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2'!$BP$19:$CA$19</c:f>
              <c:numCache>
                <c:formatCode>General</c:formatCode>
                <c:ptCount val="12"/>
                <c:pt idx="0">
                  <c:v>2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69-436D-8C8C-D98D46FBB3A0}"/>
            </c:ext>
          </c:extLst>
        </c:ser>
        <c:ser>
          <c:idx val="1"/>
          <c:order val="1"/>
          <c:tx>
            <c:strRef>
              <c:f>'EST 2'!$BO$20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2'!$BP$20:$CA$20</c:f>
              <c:numCache>
                <c:formatCode>General</c:formatCode>
                <c:ptCount val="12"/>
                <c:pt idx="0">
                  <c:v>2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69-436D-8C8C-D98D46FBB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29667828"/>
        <c:axId val="22376807"/>
      </c:lineChart>
      <c:catAx>
        <c:axId val="296678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2376807"/>
        <c:crosses val="autoZero"/>
        <c:auto val="1"/>
        <c:lblAlgn val="ctr"/>
        <c:lblOffset val="100"/>
        <c:noMultiLvlLbl val="0"/>
      </c:catAx>
      <c:valAx>
        <c:axId val="2237680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966782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2'!$BO$24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2'!$BP$24:$CA$24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8-42DB-8DED-A9350BCCE2CA}"/>
            </c:ext>
          </c:extLst>
        </c:ser>
        <c:ser>
          <c:idx val="1"/>
          <c:order val="1"/>
          <c:tx>
            <c:strRef>
              <c:f>'EST 2'!$BO$25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2'!$BP$25:$CA$25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C8-42DB-8DED-A9350BCCE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4233263"/>
        <c:axId val="34966471"/>
      </c:lineChart>
      <c:catAx>
        <c:axId val="7423326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4966471"/>
        <c:crosses val="autoZero"/>
        <c:auto val="1"/>
        <c:lblAlgn val="ctr"/>
        <c:lblOffset val="100"/>
        <c:noMultiLvlLbl val="0"/>
      </c:catAx>
      <c:valAx>
        <c:axId val="3496647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423326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2'!$L$14</c:f>
              <c:strCache>
                <c:ptCount val="1"/>
                <c:pt idx="0">
                  <c:v>Aumentar: Número de clientes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2'!$M$13:$Q$13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2'!$M$14:$Q$14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8-4826-A27D-332DB025699A}"/>
            </c:ext>
          </c:extLst>
        </c:ser>
        <c:ser>
          <c:idx val="1"/>
          <c:order val="1"/>
          <c:tx>
            <c:strRef>
              <c:f>'GRAF 2'!$L$15</c:f>
              <c:strCache>
                <c:ptCount val="1"/>
                <c:pt idx="0">
                  <c:v>Aumentar: Índice de satisfação</c:v>
                </c:pt>
              </c:strCache>
            </c:strRef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2'!$M$13:$Q$13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2'!$M$15:$Q$15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8-4826-A27D-332DB025699A}"/>
            </c:ext>
          </c:extLst>
        </c:ser>
        <c:ser>
          <c:idx val="2"/>
          <c:order val="2"/>
          <c:tx>
            <c:strRef>
              <c:f>'GRAF 2'!$L$16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A5A5A5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2'!$M$13:$Q$13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2'!$M$16:$Q$16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8-4826-A27D-332DB025699A}"/>
            </c:ext>
          </c:extLst>
        </c:ser>
        <c:ser>
          <c:idx val="3"/>
          <c:order val="3"/>
          <c:tx>
            <c:strRef>
              <c:f>'GRAF 2'!$L$17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FFC000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 2'!$M$13:$Q$13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2'!$M$17:$Q$17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8-4826-A27D-332DB025699A}"/>
            </c:ext>
          </c:extLst>
        </c:ser>
        <c:ser>
          <c:idx val="4"/>
          <c:order val="4"/>
          <c:tx>
            <c:strRef>
              <c:f>'GRAF 2'!$L$18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5B9BD5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 2'!$M$13:$Q$13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2'!$M$18:$Q$18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8-4826-A27D-332DB0256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11208"/>
        <c:axId val="86866872"/>
      </c:barChart>
      <c:catAx>
        <c:axId val="27112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6866872"/>
        <c:crosses val="autoZero"/>
        <c:auto val="1"/>
        <c:lblAlgn val="ctr"/>
        <c:lblOffset val="100"/>
        <c:noMultiLvlLbl val="0"/>
      </c:catAx>
      <c:valAx>
        <c:axId val="8686687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711208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2'!$C$29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2'!$D$29:$O$29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2-4685-8E90-FA27FF354868}"/>
            </c:ext>
          </c:extLst>
        </c:ser>
        <c:ser>
          <c:idx val="1"/>
          <c:order val="1"/>
          <c:tx>
            <c:strRef>
              <c:f>'EST 2'!$C$30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2'!$D$30:$O$30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D2-4685-8E90-FA27FF35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21623823"/>
        <c:axId val="99857129"/>
      </c:lineChart>
      <c:catAx>
        <c:axId val="2162382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9857129"/>
        <c:crosses val="autoZero"/>
        <c:auto val="1"/>
        <c:lblAlgn val="ctr"/>
        <c:lblOffset val="100"/>
        <c:noMultiLvlLbl val="0"/>
      </c:catAx>
      <c:valAx>
        <c:axId val="998571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162382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2'!$C$34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2'!$D$34:$O$34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A-46A2-B749-92F4F98789B9}"/>
            </c:ext>
          </c:extLst>
        </c:ser>
        <c:ser>
          <c:idx val="1"/>
          <c:order val="1"/>
          <c:tx>
            <c:strRef>
              <c:f>'EST 2'!$C$35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2'!$D$35:$O$35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A-46A2-B749-92F4F9878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85115236"/>
        <c:axId val="20163053"/>
      </c:lineChart>
      <c:catAx>
        <c:axId val="851152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0163053"/>
        <c:crosses val="autoZero"/>
        <c:auto val="1"/>
        <c:lblAlgn val="ctr"/>
        <c:lblOffset val="100"/>
        <c:noMultiLvlLbl val="0"/>
      </c:catAx>
      <c:valAx>
        <c:axId val="2016305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511523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2'!$S$29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2'!$T$29:$AE$29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D-4197-92E5-D168E0C2390A}"/>
            </c:ext>
          </c:extLst>
        </c:ser>
        <c:ser>
          <c:idx val="1"/>
          <c:order val="1"/>
          <c:tx>
            <c:strRef>
              <c:f>'EST 2'!$S$30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2'!$T$30:$AE$30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5D-4197-92E5-D168E0C23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44522985"/>
        <c:axId val="17336143"/>
      </c:lineChart>
      <c:catAx>
        <c:axId val="4452298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7336143"/>
        <c:crosses val="autoZero"/>
        <c:auto val="1"/>
        <c:lblAlgn val="ctr"/>
        <c:lblOffset val="100"/>
        <c:noMultiLvlLbl val="0"/>
      </c:catAx>
      <c:valAx>
        <c:axId val="173361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452298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2'!$S$34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2'!$T$34:$AE$34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4-41EB-8397-0B544501132E}"/>
            </c:ext>
          </c:extLst>
        </c:ser>
        <c:ser>
          <c:idx val="1"/>
          <c:order val="1"/>
          <c:tx>
            <c:strRef>
              <c:f>'EST 2'!$S$35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2'!$T$35:$AE$35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34-41EB-8397-0B5445011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8249738"/>
        <c:axId val="63486578"/>
      </c:lineChart>
      <c:catAx>
        <c:axId val="9824973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3486578"/>
        <c:crosses val="autoZero"/>
        <c:auto val="1"/>
        <c:lblAlgn val="ctr"/>
        <c:lblOffset val="100"/>
        <c:noMultiLvlLbl val="0"/>
      </c:catAx>
      <c:valAx>
        <c:axId val="6348657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824973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2'!$AI$29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2'!$AJ$29:$AU$29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9-4EAD-A34D-6CBDE1E21CAA}"/>
            </c:ext>
          </c:extLst>
        </c:ser>
        <c:ser>
          <c:idx val="1"/>
          <c:order val="1"/>
          <c:tx>
            <c:strRef>
              <c:f>'EST 2'!$AI$30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2'!$AJ$30:$AU$30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9-4EAD-A34D-6CBDE1E21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1060306"/>
        <c:axId val="34115759"/>
      </c:lineChart>
      <c:catAx>
        <c:axId val="9106030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4115759"/>
        <c:crosses val="autoZero"/>
        <c:auto val="1"/>
        <c:lblAlgn val="ctr"/>
        <c:lblOffset val="100"/>
        <c:noMultiLvlLbl val="0"/>
      </c:catAx>
      <c:valAx>
        <c:axId val="3411575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106030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2'!$AI$34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2'!$AJ$34:$AU$34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B-4DD7-8304-644E2F1AFFB4}"/>
            </c:ext>
          </c:extLst>
        </c:ser>
        <c:ser>
          <c:idx val="1"/>
          <c:order val="1"/>
          <c:tx>
            <c:strRef>
              <c:f>'EST 2'!$AI$35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2'!$AJ$35:$AU$35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8B-4DD7-8304-644E2F1AF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23160280"/>
        <c:axId val="84873447"/>
      </c:lineChart>
      <c:catAx>
        <c:axId val="231602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4873447"/>
        <c:crosses val="autoZero"/>
        <c:auto val="1"/>
        <c:lblAlgn val="ctr"/>
        <c:lblOffset val="100"/>
        <c:noMultiLvlLbl val="0"/>
      </c:catAx>
      <c:valAx>
        <c:axId val="8487344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316028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2'!$AY$29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2'!$AZ$29:$BK$29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93-4E7A-9D07-7B92D22EA58C}"/>
            </c:ext>
          </c:extLst>
        </c:ser>
        <c:ser>
          <c:idx val="1"/>
          <c:order val="1"/>
          <c:tx>
            <c:strRef>
              <c:f>'EST 2'!$AY$30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2'!$AZ$30:$BK$30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93-4E7A-9D07-7B92D22EA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7560435"/>
        <c:axId val="16419480"/>
      </c:lineChart>
      <c:catAx>
        <c:axId val="6756043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6419480"/>
        <c:crosses val="autoZero"/>
        <c:auto val="1"/>
        <c:lblAlgn val="ctr"/>
        <c:lblOffset val="100"/>
        <c:noMultiLvlLbl val="0"/>
      </c:catAx>
      <c:valAx>
        <c:axId val="1641948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756043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2'!$AY$34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2'!$AZ$34:$BK$34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F9-429F-A5F8-084DC7D9E67A}"/>
            </c:ext>
          </c:extLst>
        </c:ser>
        <c:ser>
          <c:idx val="1"/>
          <c:order val="1"/>
          <c:tx>
            <c:strRef>
              <c:f>'EST 2'!$AY$35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2'!$AZ$35:$BK$35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9-429F-A5F8-084DC7D9E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48574997"/>
        <c:axId val="83462912"/>
      </c:lineChart>
      <c:catAx>
        <c:axId val="4857499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3462912"/>
        <c:crosses val="autoZero"/>
        <c:auto val="1"/>
        <c:lblAlgn val="ctr"/>
        <c:lblOffset val="100"/>
        <c:noMultiLvlLbl val="0"/>
      </c:catAx>
      <c:valAx>
        <c:axId val="8346291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857499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2'!$BO$29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2'!$BP$29:$CA$29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C6-4134-A043-868604E10703}"/>
            </c:ext>
          </c:extLst>
        </c:ser>
        <c:ser>
          <c:idx val="1"/>
          <c:order val="1"/>
          <c:tx>
            <c:strRef>
              <c:f>'EST 2'!$BO$30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2'!$BP$30:$CA$30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C6-4134-A043-868604E10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80273224"/>
        <c:axId val="41219285"/>
      </c:lineChart>
      <c:catAx>
        <c:axId val="802732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1219285"/>
        <c:crosses val="autoZero"/>
        <c:auto val="1"/>
        <c:lblAlgn val="ctr"/>
        <c:lblOffset val="100"/>
        <c:noMultiLvlLbl val="0"/>
      </c:catAx>
      <c:valAx>
        <c:axId val="4121928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027322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2'!$BO$34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2'!$BP$34:$CA$34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0-4122-930B-EC81B02F1C02}"/>
            </c:ext>
          </c:extLst>
        </c:ser>
        <c:ser>
          <c:idx val="1"/>
          <c:order val="1"/>
          <c:tx>
            <c:strRef>
              <c:f>'EST 2'!$BO$35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2'!$BP$33:$CA$33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2'!$BP$35:$CA$35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0-4122-930B-EC81B02F1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7888059"/>
        <c:axId val="34906929"/>
      </c:lineChart>
      <c:catAx>
        <c:axId val="9788805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4906929"/>
        <c:crosses val="autoZero"/>
        <c:auto val="1"/>
        <c:lblAlgn val="ctr"/>
        <c:lblOffset val="100"/>
        <c:noMultiLvlLbl val="0"/>
      </c:catAx>
      <c:valAx>
        <c:axId val="349069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788805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3'!$C$13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CC3333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3'!$B$14:$B$18</c:f>
              <c:strCache>
                <c:ptCount val="5"/>
                <c:pt idx="0">
                  <c:v>0</c:v>
                </c:pt>
                <c:pt idx="1">
                  <c:v>Diminuir: Índice de retrabalho</c:v>
                </c:pt>
                <c:pt idx="2">
                  <c:v>Diminuir: Tempo de montagem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'GRAF 3'!$C$14:$C$18</c:f>
              <c:numCache>
                <c:formatCode>General</c:formatCode>
                <c:ptCount val="5"/>
                <c:pt idx="0">
                  <c:v>11</c:v>
                </c:pt>
                <c:pt idx="1">
                  <c:v>12.98</c:v>
                </c:pt>
                <c:pt idx="2">
                  <c:v>29.3</c:v>
                </c:pt>
                <c:pt idx="3">
                  <c:v>29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B-431C-9180-F56FE8D42F97}"/>
            </c:ext>
          </c:extLst>
        </c:ser>
        <c:ser>
          <c:idx val="1"/>
          <c:order val="1"/>
          <c:tx>
            <c:strRef>
              <c:f>'GRAF 3'!$D$13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3'!$B$14:$B$18</c:f>
              <c:strCache>
                <c:ptCount val="5"/>
                <c:pt idx="0">
                  <c:v>0</c:v>
                </c:pt>
                <c:pt idx="1">
                  <c:v>Diminuir: Índice de retrabalho</c:v>
                </c:pt>
                <c:pt idx="2">
                  <c:v>Diminuir: Tempo de montagem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'GRAF 3'!$D$14:$D$18</c:f>
              <c:numCache>
                <c:formatCode>General</c:formatCode>
                <c:ptCount val="5"/>
                <c:pt idx="0">
                  <c:v>12</c:v>
                </c:pt>
                <c:pt idx="1">
                  <c:v>11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EB-431C-9180-F56FE8D42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650599"/>
        <c:axId val="17833094"/>
      </c:barChart>
      <c:catAx>
        <c:axId val="6365059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7833094"/>
        <c:crosses val="autoZero"/>
        <c:auto val="1"/>
        <c:lblAlgn val="ctr"/>
        <c:lblOffset val="100"/>
        <c:noMultiLvlLbl val="0"/>
      </c:catAx>
      <c:valAx>
        <c:axId val="1783309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3650599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3'!$C$14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3'!$D$14:$O$14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7-4F33-A091-9871CBC4CCA7}"/>
            </c:ext>
          </c:extLst>
        </c:ser>
        <c:ser>
          <c:idx val="1"/>
          <c:order val="1"/>
          <c:tx>
            <c:strRef>
              <c:f>'EST 3'!$C$15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3'!$D$15:$O$15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37-4F33-A091-9871CBC4C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50767558"/>
        <c:axId val="5508812"/>
      </c:lineChart>
      <c:catAx>
        <c:axId val="5076755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508812"/>
        <c:crosses val="autoZero"/>
        <c:auto val="1"/>
        <c:lblAlgn val="ctr"/>
        <c:lblOffset val="100"/>
        <c:noMultiLvlLbl val="0"/>
      </c:catAx>
      <c:valAx>
        <c:axId val="550881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076755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3'!$C$19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3'!$D$19:$O$19</c:f>
              <c:numCache>
                <c:formatCode>0%</c:formatCode>
                <c:ptCount val="12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9-417F-934F-242465FBE44C}"/>
            </c:ext>
          </c:extLst>
        </c:ser>
        <c:ser>
          <c:idx val="1"/>
          <c:order val="1"/>
          <c:tx>
            <c:strRef>
              <c:f>'EST 3'!$C$20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3'!$D$20:$O$20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B9-417F-934F-242465FBE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4167994"/>
        <c:axId val="36567941"/>
      </c:lineChart>
      <c:catAx>
        <c:axId val="3416799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6567941"/>
        <c:crosses val="autoZero"/>
        <c:auto val="1"/>
        <c:lblAlgn val="ctr"/>
        <c:lblOffset val="100"/>
        <c:noMultiLvlLbl val="0"/>
      </c:catAx>
      <c:valAx>
        <c:axId val="3656794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416799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3'!$C$24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3'!$D$24:$O$24</c:f>
              <c:numCache>
                <c:formatCode>0%</c:formatCode>
                <c:ptCount val="12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5-49E3-A041-58EFF1ED9043}"/>
            </c:ext>
          </c:extLst>
        </c:ser>
        <c:ser>
          <c:idx val="1"/>
          <c:order val="1"/>
          <c:tx>
            <c:strRef>
              <c:f>'EST 3'!$C$25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3'!$D$25:$O$25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85-49E3-A041-58EFF1ED9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4837887"/>
        <c:axId val="31172864"/>
      </c:lineChart>
      <c:catAx>
        <c:axId val="3483788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1172864"/>
        <c:crosses val="autoZero"/>
        <c:auto val="1"/>
        <c:lblAlgn val="ctr"/>
        <c:lblOffset val="100"/>
        <c:noMultiLvlLbl val="0"/>
      </c:catAx>
      <c:valAx>
        <c:axId val="311728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483788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3'!$S$14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3'!$T$14:$AE$14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E-47BC-BAB4-C2BDD10E86E3}"/>
            </c:ext>
          </c:extLst>
        </c:ser>
        <c:ser>
          <c:idx val="1"/>
          <c:order val="1"/>
          <c:tx>
            <c:strRef>
              <c:f>'EST 3'!$S$15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3'!$T$15:$AE$15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9E-47BC-BAB4-C2BDD10E8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3392774"/>
        <c:axId val="68775307"/>
      </c:lineChart>
      <c:catAx>
        <c:axId val="7339277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8775307"/>
        <c:crosses val="autoZero"/>
        <c:auto val="1"/>
        <c:lblAlgn val="ctr"/>
        <c:lblOffset val="100"/>
        <c:noMultiLvlLbl val="0"/>
      </c:catAx>
      <c:valAx>
        <c:axId val="6877530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339277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3'!$S$19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3'!$T$19:$AE$19</c:f>
              <c:numCache>
                <c:formatCode>0%</c:formatCode>
                <c:ptCount val="12"/>
                <c:pt idx="0">
                  <c:v>0.06</c:v>
                </c:pt>
                <c:pt idx="1">
                  <c:v>0.06</c:v>
                </c:pt>
                <c:pt idx="2">
                  <c:v>0.06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A-44D5-93C4-B698B4A791E2}"/>
            </c:ext>
          </c:extLst>
        </c:ser>
        <c:ser>
          <c:idx val="1"/>
          <c:order val="1"/>
          <c:tx>
            <c:strRef>
              <c:f>'EST 3'!$S$20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3'!$T$20:$AE$20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A-44D5-93C4-B698B4A79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6491148"/>
        <c:axId val="20832366"/>
      </c:lineChart>
      <c:catAx>
        <c:axId val="664911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0832366"/>
        <c:crosses val="autoZero"/>
        <c:auto val="1"/>
        <c:lblAlgn val="ctr"/>
        <c:lblOffset val="100"/>
        <c:noMultiLvlLbl val="0"/>
      </c:catAx>
      <c:valAx>
        <c:axId val="2083236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649114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3'!$S$24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3'!$T$24:$AE$24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00-4EC1-9F76-F482010D3FA9}"/>
            </c:ext>
          </c:extLst>
        </c:ser>
        <c:ser>
          <c:idx val="1"/>
          <c:order val="1"/>
          <c:tx>
            <c:strRef>
              <c:f>'EST 3'!$S$25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3'!$T$25:$AE$25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00-4EC1-9F76-F482010D3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9688037"/>
        <c:axId val="24949511"/>
      </c:lineChart>
      <c:catAx>
        <c:axId val="9968803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4949511"/>
        <c:crosses val="autoZero"/>
        <c:auto val="1"/>
        <c:lblAlgn val="ctr"/>
        <c:lblOffset val="100"/>
        <c:noMultiLvlLbl val="0"/>
      </c:catAx>
      <c:valAx>
        <c:axId val="2494951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968803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3'!$AI$14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3'!$AJ$14:$AU$14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C-43C8-A2C4-A2C6391EF41D}"/>
            </c:ext>
          </c:extLst>
        </c:ser>
        <c:ser>
          <c:idx val="1"/>
          <c:order val="1"/>
          <c:tx>
            <c:strRef>
              <c:f>'EST 3'!$AI$15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3'!$AJ$15:$AU$15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C-43C8-A2C4-A2C6391EF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0560839"/>
        <c:axId val="62978163"/>
      </c:lineChart>
      <c:catAx>
        <c:axId val="3056083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2978163"/>
        <c:crosses val="autoZero"/>
        <c:auto val="1"/>
        <c:lblAlgn val="ctr"/>
        <c:lblOffset val="100"/>
        <c:noMultiLvlLbl val="0"/>
      </c:catAx>
      <c:valAx>
        <c:axId val="6297816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056083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3'!$AI$19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3'!$AJ$19:$AU$19</c:f>
              <c:numCache>
                <c:formatCode>0%</c:formatCode>
                <c:ptCount val="12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CD-4676-8FAD-0968C402DC5F}"/>
            </c:ext>
          </c:extLst>
        </c:ser>
        <c:ser>
          <c:idx val="1"/>
          <c:order val="1"/>
          <c:tx>
            <c:strRef>
              <c:f>'EST 3'!$AI$20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3'!$AJ$20:$AU$20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CD-4676-8FAD-0968C402D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8084940"/>
        <c:axId val="75992039"/>
      </c:lineChart>
      <c:catAx>
        <c:axId val="380849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5992039"/>
        <c:crosses val="autoZero"/>
        <c:auto val="1"/>
        <c:lblAlgn val="ctr"/>
        <c:lblOffset val="100"/>
        <c:noMultiLvlLbl val="0"/>
      </c:catAx>
      <c:valAx>
        <c:axId val="7599203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808494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3'!$AI$24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3'!$AJ$24:$AU$24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0-4E65-ADC0-1AEA584B23E3}"/>
            </c:ext>
          </c:extLst>
        </c:ser>
        <c:ser>
          <c:idx val="1"/>
          <c:order val="1"/>
          <c:tx>
            <c:strRef>
              <c:f>'EST 3'!$AI$25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3'!$AJ$25:$AU$25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50-4E65-ADC0-1AEA584B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8631589"/>
        <c:axId val="1836053"/>
      </c:lineChart>
      <c:catAx>
        <c:axId val="6863158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836053"/>
        <c:crosses val="autoZero"/>
        <c:auto val="1"/>
        <c:lblAlgn val="ctr"/>
        <c:lblOffset val="100"/>
        <c:noMultiLvlLbl val="0"/>
      </c:catAx>
      <c:valAx>
        <c:axId val="183605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863158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3'!$AY$14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3'!$AZ$14:$BK$14</c:f>
              <c:numCache>
                <c:formatCode>General</c:formatCode>
                <c:ptCount val="12"/>
                <c:pt idx="0">
                  <c:v>1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1-4BB3-80C7-36F75949872D}"/>
            </c:ext>
          </c:extLst>
        </c:ser>
        <c:ser>
          <c:idx val="1"/>
          <c:order val="1"/>
          <c:tx>
            <c:strRef>
              <c:f>'EST 3'!$AY$15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3'!$AZ$15:$BK$15</c:f>
              <c:numCache>
                <c:formatCode>General</c:formatCode>
                <c:ptCount val="12"/>
                <c:pt idx="0">
                  <c:v>1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1-4BB3-80C7-36F759498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4756256"/>
        <c:axId val="60106310"/>
      </c:lineChart>
      <c:catAx>
        <c:axId val="47562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0106310"/>
        <c:crosses val="autoZero"/>
        <c:auto val="1"/>
        <c:lblAlgn val="ctr"/>
        <c:lblOffset val="100"/>
        <c:noMultiLvlLbl val="0"/>
      </c:catAx>
      <c:valAx>
        <c:axId val="6010631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75625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3'!$AY$19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3'!$AZ$19:$BK$19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E-4A1A-8EF4-E60FCB63BD70}"/>
            </c:ext>
          </c:extLst>
        </c:ser>
        <c:ser>
          <c:idx val="1"/>
          <c:order val="1"/>
          <c:tx>
            <c:strRef>
              <c:f>'EST 3'!$AY$20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3'!$AZ$20:$BK$20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E-4A1A-8EF4-E60FCB63B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84498266"/>
        <c:axId val="61734415"/>
      </c:lineChart>
      <c:catAx>
        <c:axId val="8449826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1734415"/>
        <c:crosses val="autoZero"/>
        <c:auto val="1"/>
        <c:lblAlgn val="ctr"/>
        <c:lblOffset val="100"/>
        <c:noMultiLvlLbl val="0"/>
      </c:catAx>
      <c:valAx>
        <c:axId val="6173441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449826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3'!$AY$24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3'!$AZ$24:$BK$24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F-43C3-93B7-01D6C2540E84}"/>
            </c:ext>
          </c:extLst>
        </c:ser>
        <c:ser>
          <c:idx val="1"/>
          <c:order val="1"/>
          <c:tx>
            <c:strRef>
              <c:f>'EST 3'!$AY$25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3'!$AZ$25:$BK$25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F-43C3-93B7-01D6C2540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56148133"/>
        <c:axId val="93098430"/>
      </c:lineChart>
      <c:catAx>
        <c:axId val="5614813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3098430"/>
        <c:crosses val="autoZero"/>
        <c:auto val="1"/>
        <c:lblAlgn val="ctr"/>
        <c:lblOffset val="100"/>
        <c:noMultiLvlLbl val="0"/>
      </c:catAx>
      <c:valAx>
        <c:axId val="9309843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614813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3'!$BO$14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3'!$BP$14:$CA$14</c:f>
              <c:numCache>
                <c:formatCode>General</c:formatCode>
                <c:ptCount val="12"/>
                <c:pt idx="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5A-4866-991F-D3A01D179932}"/>
            </c:ext>
          </c:extLst>
        </c:ser>
        <c:ser>
          <c:idx val="1"/>
          <c:order val="1"/>
          <c:tx>
            <c:strRef>
              <c:f>'EST 3'!$BO$15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3'!$BP$15:$CA$15</c:f>
              <c:numCache>
                <c:formatCode>General</c:formatCode>
                <c:ptCount val="12"/>
                <c:pt idx="0">
                  <c:v>2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5A-4866-991F-D3A01D179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378209"/>
        <c:axId val="1070274"/>
      </c:lineChart>
      <c:catAx>
        <c:axId val="937820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070274"/>
        <c:crosses val="autoZero"/>
        <c:auto val="1"/>
        <c:lblAlgn val="ctr"/>
        <c:lblOffset val="100"/>
        <c:noMultiLvlLbl val="0"/>
      </c:catAx>
      <c:valAx>
        <c:axId val="10702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37820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3'!$BO$19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3'!$BP$19:$CA$19</c:f>
              <c:numCache>
                <c:formatCode>General</c:formatCode>
                <c:ptCount val="12"/>
                <c:pt idx="0">
                  <c:v>2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9-4B50-8741-C3B02BA11F9F}"/>
            </c:ext>
          </c:extLst>
        </c:ser>
        <c:ser>
          <c:idx val="1"/>
          <c:order val="1"/>
          <c:tx>
            <c:strRef>
              <c:f>'EST 3'!$BO$20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3'!$BP$20:$CA$20</c:f>
              <c:numCache>
                <c:formatCode>General</c:formatCode>
                <c:ptCount val="12"/>
                <c:pt idx="0">
                  <c:v>2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99-4B50-8741-C3B02BA11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120088"/>
        <c:axId val="38803544"/>
      </c:lineChart>
      <c:catAx>
        <c:axId val="31200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8803544"/>
        <c:crosses val="autoZero"/>
        <c:auto val="1"/>
        <c:lblAlgn val="ctr"/>
        <c:lblOffset val="100"/>
        <c:noMultiLvlLbl val="0"/>
      </c:catAx>
      <c:valAx>
        <c:axId val="3880354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12008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3'!$BO$24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3'!$BP$24:$CA$24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C-493E-B90E-F4B138902540}"/>
            </c:ext>
          </c:extLst>
        </c:ser>
        <c:ser>
          <c:idx val="1"/>
          <c:order val="1"/>
          <c:tx>
            <c:strRef>
              <c:f>'EST 3'!$BO$25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3'!$BP$25:$CA$25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C-493E-B90E-F4B138902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24336119"/>
        <c:axId val="97012164"/>
      </c:lineChart>
      <c:catAx>
        <c:axId val="2433611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7012164"/>
        <c:crosses val="autoZero"/>
        <c:auto val="1"/>
        <c:lblAlgn val="ctr"/>
        <c:lblOffset val="100"/>
        <c:noMultiLvlLbl val="0"/>
      </c:catAx>
      <c:valAx>
        <c:axId val="970121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433611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3'!$L$14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3'!$M$13:$Q$13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3'!$M$14:$Q$14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96-4B62-9BC2-3710539D74E1}"/>
            </c:ext>
          </c:extLst>
        </c:ser>
        <c:ser>
          <c:idx val="1"/>
          <c:order val="1"/>
          <c:tx>
            <c:strRef>
              <c:f>'GRAF 3'!$L$15</c:f>
              <c:strCache>
                <c:ptCount val="1"/>
                <c:pt idx="0">
                  <c:v>Diminuir: Índice de retrabalho</c:v>
                </c:pt>
              </c:strCache>
            </c:strRef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3'!$M$13:$Q$13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3'!$M$15:$Q$15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96-4B62-9BC2-3710539D74E1}"/>
            </c:ext>
          </c:extLst>
        </c:ser>
        <c:ser>
          <c:idx val="2"/>
          <c:order val="2"/>
          <c:tx>
            <c:strRef>
              <c:f>'GRAF 3'!$L$16</c:f>
              <c:strCache>
                <c:ptCount val="1"/>
                <c:pt idx="0">
                  <c:v>Diminuir: Tempo de montagem</c:v>
                </c:pt>
              </c:strCache>
            </c:strRef>
          </c:tx>
          <c:spPr>
            <a:solidFill>
              <a:srgbClr val="A5A5A5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3'!$M$13:$Q$13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3'!$M$16:$Q$16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96-4B62-9BC2-3710539D74E1}"/>
            </c:ext>
          </c:extLst>
        </c:ser>
        <c:ser>
          <c:idx val="3"/>
          <c:order val="3"/>
          <c:tx>
            <c:strRef>
              <c:f>'GRAF 3'!$L$17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FFC000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 3'!$M$13:$Q$13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3'!$M$17:$Q$17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96-4B62-9BC2-3710539D74E1}"/>
            </c:ext>
          </c:extLst>
        </c:ser>
        <c:ser>
          <c:idx val="4"/>
          <c:order val="4"/>
          <c:tx>
            <c:strRef>
              <c:f>'GRAF 3'!$L$18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5B9BD5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 3'!$M$13:$Q$13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3'!$M$18:$Q$18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96-4B62-9BC2-3710539D7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495170"/>
        <c:axId val="64476751"/>
      </c:barChart>
      <c:catAx>
        <c:axId val="2849517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4476751"/>
        <c:crosses val="autoZero"/>
        <c:auto val="1"/>
        <c:lblAlgn val="ctr"/>
        <c:lblOffset val="100"/>
        <c:noMultiLvlLbl val="0"/>
      </c:catAx>
      <c:valAx>
        <c:axId val="6447675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8495170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3'!$C$29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3'!$D$29:$O$29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7A-4CDD-AEF0-0B18D7F6F74B}"/>
            </c:ext>
          </c:extLst>
        </c:ser>
        <c:ser>
          <c:idx val="1"/>
          <c:order val="1"/>
          <c:tx>
            <c:strRef>
              <c:f>'EST 3'!$C$30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3'!$D$30:$O$30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7A-4CDD-AEF0-0B18D7F6F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4454067"/>
        <c:axId val="21183969"/>
      </c:lineChart>
      <c:catAx>
        <c:axId val="445406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1183969"/>
        <c:crosses val="autoZero"/>
        <c:auto val="1"/>
        <c:lblAlgn val="ctr"/>
        <c:lblOffset val="100"/>
        <c:noMultiLvlLbl val="0"/>
      </c:catAx>
      <c:valAx>
        <c:axId val="2118396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45406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3'!$C$34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3'!$D$34:$O$34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E-4240-A467-E7894814804A}"/>
            </c:ext>
          </c:extLst>
        </c:ser>
        <c:ser>
          <c:idx val="1"/>
          <c:order val="1"/>
          <c:tx>
            <c:strRef>
              <c:f>'EST 3'!$C$35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3'!$D$35:$O$35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8E-4240-A467-E78948148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10181746"/>
        <c:axId val="21055680"/>
      </c:lineChart>
      <c:catAx>
        <c:axId val="1018174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1055680"/>
        <c:crosses val="autoZero"/>
        <c:auto val="1"/>
        <c:lblAlgn val="ctr"/>
        <c:lblOffset val="100"/>
        <c:noMultiLvlLbl val="0"/>
      </c:catAx>
      <c:valAx>
        <c:axId val="2105568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018174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3'!$S$29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3'!$T$29:$AE$29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F-4370-981B-12BDA5725005}"/>
            </c:ext>
          </c:extLst>
        </c:ser>
        <c:ser>
          <c:idx val="1"/>
          <c:order val="1"/>
          <c:tx>
            <c:strRef>
              <c:f>'EST 3'!$S$30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3'!$T$30:$AE$30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3F-4370-981B-12BDA572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0460273"/>
        <c:axId val="70090258"/>
      </c:lineChart>
      <c:catAx>
        <c:axId val="3046027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0090258"/>
        <c:crosses val="autoZero"/>
        <c:auto val="1"/>
        <c:lblAlgn val="ctr"/>
        <c:lblOffset val="100"/>
        <c:noMultiLvlLbl val="0"/>
      </c:catAx>
      <c:valAx>
        <c:axId val="7009025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046027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3'!$S$34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3'!$T$34:$AE$34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B-4ADD-BA93-30AD773A2B9E}"/>
            </c:ext>
          </c:extLst>
        </c:ser>
        <c:ser>
          <c:idx val="1"/>
          <c:order val="1"/>
          <c:tx>
            <c:strRef>
              <c:f>'EST 3'!$S$35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3'!$T$35:$AE$35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B-4ADD-BA93-30AD773A2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11883674"/>
        <c:axId val="75101345"/>
      </c:lineChart>
      <c:catAx>
        <c:axId val="1188367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5101345"/>
        <c:crosses val="autoZero"/>
        <c:auto val="1"/>
        <c:lblAlgn val="ctr"/>
        <c:lblOffset val="100"/>
        <c:noMultiLvlLbl val="0"/>
      </c:catAx>
      <c:valAx>
        <c:axId val="7510134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188367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3'!$AI$29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3'!$AJ$29:$AU$29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F-45BA-A2AD-A461079552DA}"/>
            </c:ext>
          </c:extLst>
        </c:ser>
        <c:ser>
          <c:idx val="1"/>
          <c:order val="1"/>
          <c:tx>
            <c:strRef>
              <c:f>'EST 3'!$AI$30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3'!$AJ$30:$AU$30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F-45BA-A2AD-A46107955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3678262"/>
        <c:axId val="11297586"/>
      </c:lineChart>
      <c:catAx>
        <c:axId val="6367826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1297586"/>
        <c:crosses val="autoZero"/>
        <c:auto val="1"/>
        <c:lblAlgn val="ctr"/>
        <c:lblOffset val="100"/>
        <c:noMultiLvlLbl val="0"/>
      </c:catAx>
      <c:valAx>
        <c:axId val="1129758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367826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3'!$AI$34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3'!$AJ$34:$AU$34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B3-4BCB-9E10-DF0BD188FA52}"/>
            </c:ext>
          </c:extLst>
        </c:ser>
        <c:ser>
          <c:idx val="1"/>
          <c:order val="1"/>
          <c:tx>
            <c:strRef>
              <c:f>'EST 3'!$AI$35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3'!$AJ$35:$AU$35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B3-4BCB-9E10-DF0BD188F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8260435"/>
        <c:axId val="12467607"/>
      </c:lineChart>
      <c:catAx>
        <c:axId val="6826043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2467607"/>
        <c:crosses val="autoZero"/>
        <c:auto val="1"/>
        <c:lblAlgn val="ctr"/>
        <c:lblOffset val="100"/>
        <c:noMultiLvlLbl val="0"/>
      </c:catAx>
      <c:valAx>
        <c:axId val="1246760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826043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3'!$AY$29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3'!$AZ$29:$BK$29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4-4BB9-9ACA-C41F97E325DA}"/>
            </c:ext>
          </c:extLst>
        </c:ser>
        <c:ser>
          <c:idx val="1"/>
          <c:order val="1"/>
          <c:tx>
            <c:strRef>
              <c:f>'EST 3'!$AY$30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3'!$AZ$30:$BK$30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34-4BB9-9ACA-C41F97E32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3955312"/>
        <c:axId val="1180364"/>
      </c:lineChart>
      <c:catAx>
        <c:axId val="339553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180364"/>
        <c:crosses val="autoZero"/>
        <c:auto val="1"/>
        <c:lblAlgn val="ctr"/>
        <c:lblOffset val="100"/>
        <c:noMultiLvlLbl val="0"/>
      </c:catAx>
      <c:valAx>
        <c:axId val="11803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395531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3'!$AY$34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3'!$AZ$34:$BK$34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7-4962-BF26-585196637257}"/>
            </c:ext>
          </c:extLst>
        </c:ser>
        <c:ser>
          <c:idx val="1"/>
          <c:order val="1"/>
          <c:tx>
            <c:strRef>
              <c:f>'EST 3'!$AY$35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3'!$AZ$35:$BK$35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7-4962-BF26-585196637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59002309"/>
        <c:axId val="60484474"/>
      </c:lineChart>
      <c:catAx>
        <c:axId val="5900230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0484474"/>
        <c:crosses val="autoZero"/>
        <c:auto val="1"/>
        <c:lblAlgn val="ctr"/>
        <c:lblOffset val="100"/>
        <c:noMultiLvlLbl val="0"/>
      </c:catAx>
      <c:valAx>
        <c:axId val="604844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900230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3'!$BO$29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3'!$BP$29:$CA$29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26-4DB3-90F5-A6F86588AC44}"/>
            </c:ext>
          </c:extLst>
        </c:ser>
        <c:ser>
          <c:idx val="1"/>
          <c:order val="1"/>
          <c:tx>
            <c:strRef>
              <c:f>'EST 3'!$BO$30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3'!$BP$30:$CA$30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26-4DB3-90F5-A6F86588A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479493"/>
        <c:axId val="8805967"/>
      </c:lineChart>
      <c:catAx>
        <c:axId val="47949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805967"/>
        <c:crosses val="autoZero"/>
        <c:auto val="1"/>
        <c:lblAlgn val="ctr"/>
        <c:lblOffset val="100"/>
        <c:noMultiLvlLbl val="0"/>
      </c:catAx>
      <c:valAx>
        <c:axId val="880596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7949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3'!$BO$34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3'!$BP$34:$CA$34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3A-49CF-B51F-540CB7C53390}"/>
            </c:ext>
          </c:extLst>
        </c:ser>
        <c:ser>
          <c:idx val="1"/>
          <c:order val="1"/>
          <c:tx>
            <c:strRef>
              <c:f>'EST 3'!$BO$35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3'!$BP$33:$CA$33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3'!$BP$35:$CA$35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3A-49CF-B51F-540CB7C53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5703425"/>
        <c:axId val="89115626"/>
      </c:lineChart>
      <c:catAx>
        <c:axId val="7570342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9115626"/>
        <c:crosses val="autoZero"/>
        <c:auto val="1"/>
        <c:lblAlgn val="ctr"/>
        <c:lblOffset val="100"/>
        <c:noMultiLvlLbl val="0"/>
      </c:catAx>
      <c:valAx>
        <c:axId val="8911562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570342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4'!$C$13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CC3333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4'!$B$14:$B$18</c:f>
              <c:strCache>
                <c:ptCount val="5"/>
                <c:pt idx="0">
                  <c:v>0</c:v>
                </c:pt>
                <c:pt idx="1">
                  <c:v>Aumentar: Número de inovações</c:v>
                </c:pt>
                <c:pt idx="2">
                  <c:v>Aumentar: Horas de capacitação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'GRAF 4'!$C$14:$C$18</c:f>
              <c:numCache>
                <c:formatCode>General</c:formatCode>
                <c:ptCount val="5"/>
                <c:pt idx="0">
                  <c:v>11</c:v>
                </c:pt>
                <c:pt idx="1">
                  <c:v>17</c:v>
                </c:pt>
                <c:pt idx="2">
                  <c:v>149</c:v>
                </c:pt>
                <c:pt idx="3">
                  <c:v>29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6-46B5-A20A-F93B2ACB5D8F}"/>
            </c:ext>
          </c:extLst>
        </c:ser>
        <c:ser>
          <c:idx val="1"/>
          <c:order val="1"/>
          <c:tx>
            <c:strRef>
              <c:f>'GRAF 4'!$D$13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4'!$B$14:$B$18</c:f>
              <c:strCache>
                <c:ptCount val="5"/>
                <c:pt idx="0">
                  <c:v>0</c:v>
                </c:pt>
                <c:pt idx="1">
                  <c:v>Aumentar: Número de inovações</c:v>
                </c:pt>
                <c:pt idx="2">
                  <c:v>Aumentar: Horas de capacitação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'GRAF 4'!$D$14:$D$18</c:f>
              <c:numCache>
                <c:formatCode>General</c:formatCode>
                <c:ptCount val="5"/>
                <c:pt idx="0">
                  <c:v>12</c:v>
                </c:pt>
                <c:pt idx="1">
                  <c:v>11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F6-46B5-A20A-F93B2ACB5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890690"/>
        <c:axId val="25251442"/>
      </c:barChart>
      <c:catAx>
        <c:axId val="4289069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5251442"/>
        <c:crosses val="autoZero"/>
        <c:auto val="1"/>
        <c:lblAlgn val="ctr"/>
        <c:lblOffset val="100"/>
        <c:noMultiLvlLbl val="0"/>
      </c:catAx>
      <c:valAx>
        <c:axId val="2525144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2890690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4'!$C$14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4'!$D$14:$O$14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DC-4700-BECB-2C7CEAEFCA82}"/>
            </c:ext>
          </c:extLst>
        </c:ser>
        <c:ser>
          <c:idx val="1"/>
          <c:order val="1"/>
          <c:tx>
            <c:strRef>
              <c:f>'EST 4'!$C$15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4'!$D$15:$O$15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DC-4700-BECB-2C7CEAEFC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59201657"/>
        <c:axId val="70688842"/>
      </c:lineChart>
      <c:catAx>
        <c:axId val="5920165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0688842"/>
        <c:crosses val="autoZero"/>
        <c:auto val="1"/>
        <c:lblAlgn val="ctr"/>
        <c:lblOffset val="100"/>
        <c:noMultiLvlLbl val="0"/>
      </c:catAx>
      <c:valAx>
        <c:axId val="7068884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920165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4'!$C$19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4'!$D$19:$O$19</c:f>
              <c:numCache>
                <c:formatCode>General</c:formatCode>
                <c:ptCount val="12"/>
                <c:pt idx="6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0-43D2-B2FF-CB2224DF9CAB}"/>
            </c:ext>
          </c:extLst>
        </c:ser>
        <c:ser>
          <c:idx val="1"/>
          <c:order val="1"/>
          <c:tx>
            <c:strRef>
              <c:f>'EST 4'!$C$20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4'!$D$20:$O$20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E0-43D2-B2FF-CB2224DF9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89266403"/>
        <c:axId val="44920631"/>
      </c:lineChart>
      <c:catAx>
        <c:axId val="892664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4920631"/>
        <c:crosses val="autoZero"/>
        <c:auto val="1"/>
        <c:lblAlgn val="ctr"/>
        <c:lblOffset val="100"/>
        <c:noMultiLvlLbl val="0"/>
      </c:catAx>
      <c:valAx>
        <c:axId val="4492063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926640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4'!$C$24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4'!$D$24:$O$24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3-4921-A200-1D1A714430AC}"/>
            </c:ext>
          </c:extLst>
        </c:ser>
        <c:ser>
          <c:idx val="1"/>
          <c:order val="1"/>
          <c:tx>
            <c:strRef>
              <c:f>'EST 4'!$C$25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4'!$D$25:$O$25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93-4921-A200-1D1A71443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55178965"/>
        <c:axId val="85099039"/>
      </c:lineChart>
      <c:catAx>
        <c:axId val="5517896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5099039"/>
        <c:crosses val="autoZero"/>
        <c:auto val="1"/>
        <c:lblAlgn val="ctr"/>
        <c:lblOffset val="100"/>
        <c:noMultiLvlLbl val="0"/>
      </c:catAx>
      <c:valAx>
        <c:axId val="8509903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517896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4'!$S$14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4'!$T$14:$AE$14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0-4DE0-9F90-8E1EAE9C7C28}"/>
            </c:ext>
          </c:extLst>
        </c:ser>
        <c:ser>
          <c:idx val="1"/>
          <c:order val="1"/>
          <c:tx>
            <c:strRef>
              <c:f>'EST 4'!$S$15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4'!$T$15:$AE$15</c:f>
              <c:numCache>
                <c:formatCode>0.0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0-4DE0-9F90-8E1EAE9C7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0525914"/>
        <c:axId val="15773458"/>
      </c:lineChart>
      <c:catAx>
        <c:axId val="9052591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5773458"/>
        <c:crosses val="autoZero"/>
        <c:auto val="1"/>
        <c:lblAlgn val="ctr"/>
        <c:lblOffset val="100"/>
        <c:noMultiLvlLbl val="0"/>
      </c:catAx>
      <c:valAx>
        <c:axId val="1577345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052591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4'!$S$19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4'!$T$19:$AE$19</c:f>
              <c:numCache>
                <c:formatCode>General</c:formatCode>
                <c:ptCount val="12"/>
                <c:pt idx="5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5-498D-AA22-564DB675FF2A}"/>
            </c:ext>
          </c:extLst>
        </c:ser>
        <c:ser>
          <c:idx val="1"/>
          <c:order val="1"/>
          <c:tx>
            <c:strRef>
              <c:f>'EST 4'!$S$20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4'!$T$20:$AE$20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5-498D-AA22-564DB675F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55610602"/>
        <c:axId val="69580316"/>
      </c:lineChart>
      <c:catAx>
        <c:axId val="5561060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9580316"/>
        <c:crosses val="autoZero"/>
        <c:auto val="1"/>
        <c:lblAlgn val="ctr"/>
        <c:lblOffset val="100"/>
        <c:noMultiLvlLbl val="0"/>
      </c:catAx>
      <c:valAx>
        <c:axId val="6958031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561060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4'!$S$24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4'!$T$24:$AE$24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1-4127-B196-103B97F9CAD3}"/>
            </c:ext>
          </c:extLst>
        </c:ser>
        <c:ser>
          <c:idx val="1"/>
          <c:order val="1"/>
          <c:tx>
            <c:strRef>
              <c:f>'EST 4'!$S$25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4'!$T$25:$AE$25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51-4127-B196-103B97F9C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1384008"/>
        <c:axId val="20746468"/>
      </c:lineChart>
      <c:catAx>
        <c:axId val="913840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0746468"/>
        <c:crosses val="autoZero"/>
        <c:auto val="1"/>
        <c:lblAlgn val="ctr"/>
        <c:lblOffset val="100"/>
        <c:noMultiLvlLbl val="0"/>
      </c:catAx>
      <c:valAx>
        <c:axId val="2074646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138400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4'!$AI$14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4'!$AJ$14:$AU$14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42-4811-B910-5716313F3751}"/>
            </c:ext>
          </c:extLst>
        </c:ser>
        <c:ser>
          <c:idx val="1"/>
          <c:order val="1"/>
          <c:tx>
            <c:strRef>
              <c:f>'EST 4'!$AI$15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4'!$AJ$15:$AU$15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42-4811-B910-5716313F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80770370"/>
        <c:axId val="12556967"/>
      </c:lineChart>
      <c:catAx>
        <c:axId val="8077037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2556967"/>
        <c:crosses val="autoZero"/>
        <c:auto val="1"/>
        <c:lblAlgn val="ctr"/>
        <c:lblOffset val="100"/>
        <c:noMultiLvlLbl val="0"/>
      </c:catAx>
      <c:valAx>
        <c:axId val="1255696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077037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4'!$AI$19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4'!$AJ$19:$AU$19</c:f>
              <c:numCache>
                <c:formatCode>General</c:formatCode>
                <c:ptCount val="12"/>
                <c:pt idx="5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A-43EE-83BE-F7B4643BBFA8}"/>
            </c:ext>
          </c:extLst>
        </c:ser>
        <c:ser>
          <c:idx val="1"/>
          <c:order val="1"/>
          <c:tx>
            <c:strRef>
              <c:f>'EST 4'!$AI$20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4'!$AJ$20:$AU$20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A-43EE-83BE-F7B4643BB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55925861"/>
        <c:axId val="60128123"/>
      </c:lineChart>
      <c:catAx>
        <c:axId val="5592586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0128123"/>
        <c:crosses val="autoZero"/>
        <c:auto val="1"/>
        <c:lblAlgn val="ctr"/>
        <c:lblOffset val="100"/>
        <c:noMultiLvlLbl val="0"/>
      </c:catAx>
      <c:valAx>
        <c:axId val="6012812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592586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4'!$AI$24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4'!$AJ$24:$AU$24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3D-4213-9D55-B03F7D3D83F1}"/>
            </c:ext>
          </c:extLst>
        </c:ser>
        <c:ser>
          <c:idx val="1"/>
          <c:order val="1"/>
          <c:tx>
            <c:strRef>
              <c:f>'EST 4'!$AI$25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4'!$AJ$25:$AU$25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3D-4213-9D55-B03F7D3D8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88842853"/>
        <c:axId val="68637646"/>
      </c:lineChart>
      <c:catAx>
        <c:axId val="8884285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8637646"/>
        <c:crosses val="autoZero"/>
        <c:auto val="1"/>
        <c:lblAlgn val="ctr"/>
        <c:lblOffset val="100"/>
        <c:noMultiLvlLbl val="0"/>
      </c:catAx>
      <c:valAx>
        <c:axId val="6863764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884285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4'!$AY$14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4'!$AZ$14:$BK$14</c:f>
              <c:numCache>
                <c:formatCode>General</c:formatCode>
                <c:ptCount val="12"/>
                <c:pt idx="0">
                  <c:v>1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6-4D88-B3C7-84A5199E9EC2}"/>
            </c:ext>
          </c:extLst>
        </c:ser>
        <c:ser>
          <c:idx val="1"/>
          <c:order val="1"/>
          <c:tx>
            <c:strRef>
              <c:f>'EST 4'!$AY$15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4'!$AZ$15:$BK$15</c:f>
              <c:numCache>
                <c:formatCode>General</c:formatCode>
                <c:ptCount val="12"/>
                <c:pt idx="0">
                  <c:v>1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6-4D88-B3C7-84A5199E9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2993106"/>
        <c:axId val="45093934"/>
      </c:lineChart>
      <c:catAx>
        <c:axId val="9299310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5093934"/>
        <c:crosses val="autoZero"/>
        <c:auto val="1"/>
        <c:lblAlgn val="ctr"/>
        <c:lblOffset val="100"/>
        <c:noMultiLvlLbl val="0"/>
      </c:catAx>
      <c:valAx>
        <c:axId val="4509393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299310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4'!$AY$19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4'!$AZ$19:$BK$19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E-482C-808B-C32B39DE1438}"/>
            </c:ext>
          </c:extLst>
        </c:ser>
        <c:ser>
          <c:idx val="1"/>
          <c:order val="1"/>
          <c:tx>
            <c:strRef>
              <c:f>'EST 4'!$AY$20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4'!$AZ$20:$BK$20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3E-482C-808B-C32B39DE1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16771116"/>
        <c:axId val="22407537"/>
      </c:lineChart>
      <c:catAx>
        <c:axId val="1677111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2407537"/>
        <c:crosses val="autoZero"/>
        <c:auto val="1"/>
        <c:lblAlgn val="ctr"/>
        <c:lblOffset val="100"/>
        <c:noMultiLvlLbl val="0"/>
      </c:catAx>
      <c:valAx>
        <c:axId val="2240753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677111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4'!$AY$24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4'!$AZ$24:$BK$24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E-4020-BF34-1020FDFC65F2}"/>
            </c:ext>
          </c:extLst>
        </c:ser>
        <c:ser>
          <c:idx val="1"/>
          <c:order val="1"/>
          <c:tx>
            <c:strRef>
              <c:f>'EST 4'!$AY$25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4'!$AZ$25:$BK$25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E-4020-BF34-1020FDFC6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0427492"/>
        <c:axId val="92831401"/>
      </c:lineChart>
      <c:catAx>
        <c:axId val="604274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2831401"/>
        <c:crosses val="autoZero"/>
        <c:auto val="1"/>
        <c:lblAlgn val="ctr"/>
        <c:lblOffset val="100"/>
        <c:noMultiLvlLbl val="0"/>
      </c:catAx>
      <c:valAx>
        <c:axId val="9283140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042749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4'!$BO$14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4'!$BP$14:$CA$14</c:f>
              <c:numCache>
                <c:formatCode>General</c:formatCode>
                <c:ptCount val="12"/>
                <c:pt idx="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5-418F-A56A-1FC1CF70FDA7}"/>
            </c:ext>
          </c:extLst>
        </c:ser>
        <c:ser>
          <c:idx val="1"/>
          <c:order val="1"/>
          <c:tx>
            <c:strRef>
              <c:f>'EST 4'!$BO$15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4'!$BP$15:$CA$15</c:f>
              <c:numCache>
                <c:formatCode>General</c:formatCode>
                <c:ptCount val="12"/>
                <c:pt idx="0">
                  <c:v>2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5-418F-A56A-1FC1CF70F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3494364"/>
        <c:axId val="91475212"/>
      </c:lineChart>
      <c:catAx>
        <c:axId val="734943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1475212"/>
        <c:crosses val="autoZero"/>
        <c:auto val="1"/>
        <c:lblAlgn val="ctr"/>
        <c:lblOffset val="100"/>
        <c:noMultiLvlLbl val="0"/>
      </c:catAx>
      <c:valAx>
        <c:axId val="9147521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349436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4'!$BO$19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4'!$BP$19:$CA$19</c:f>
              <c:numCache>
                <c:formatCode>General</c:formatCode>
                <c:ptCount val="12"/>
                <c:pt idx="0">
                  <c:v>2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2-46DA-9F75-C1A01C0B8809}"/>
            </c:ext>
          </c:extLst>
        </c:ser>
        <c:ser>
          <c:idx val="1"/>
          <c:order val="1"/>
          <c:tx>
            <c:strRef>
              <c:f>'EST 4'!$BO$20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4'!$BP$20:$CA$20</c:f>
              <c:numCache>
                <c:formatCode>General</c:formatCode>
                <c:ptCount val="12"/>
                <c:pt idx="0">
                  <c:v>2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C2-46DA-9F75-C1A01C0B8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57516503"/>
        <c:axId val="29434464"/>
      </c:lineChart>
      <c:catAx>
        <c:axId val="575165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9434464"/>
        <c:crosses val="autoZero"/>
        <c:auto val="1"/>
        <c:lblAlgn val="ctr"/>
        <c:lblOffset val="100"/>
        <c:noMultiLvlLbl val="0"/>
      </c:catAx>
      <c:valAx>
        <c:axId val="294344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751650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4'!$BO$24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4'!$BP$24:$CA$24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8-4265-8842-9015EB84FC5B}"/>
            </c:ext>
          </c:extLst>
        </c:ser>
        <c:ser>
          <c:idx val="1"/>
          <c:order val="1"/>
          <c:tx>
            <c:strRef>
              <c:f>'EST 4'!$BO$25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4'!$BP$25:$CA$25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F8-4265-8842-9015EB84F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4326381"/>
        <c:axId val="15082676"/>
      </c:lineChart>
      <c:catAx>
        <c:axId val="7432638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5082676"/>
        <c:crosses val="autoZero"/>
        <c:auto val="1"/>
        <c:lblAlgn val="ctr"/>
        <c:lblOffset val="100"/>
        <c:noMultiLvlLbl val="0"/>
      </c:catAx>
      <c:valAx>
        <c:axId val="1508267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432638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4'!$L$14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4'!$M$13:$Q$13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4'!$M$14:$Q$14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4-4DC1-9695-536E07C8588D}"/>
            </c:ext>
          </c:extLst>
        </c:ser>
        <c:ser>
          <c:idx val="1"/>
          <c:order val="1"/>
          <c:tx>
            <c:strRef>
              <c:f>'GRAF 4'!$L$15</c:f>
              <c:strCache>
                <c:ptCount val="1"/>
                <c:pt idx="0">
                  <c:v>Aumentar: Número de inovações</c:v>
                </c:pt>
              </c:strCache>
            </c:strRef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4'!$M$13:$Q$13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4'!$M$15:$Q$15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E4-4DC1-9695-536E07C8588D}"/>
            </c:ext>
          </c:extLst>
        </c:ser>
        <c:ser>
          <c:idx val="2"/>
          <c:order val="2"/>
          <c:tx>
            <c:strRef>
              <c:f>'GRAF 4'!$L$16</c:f>
              <c:strCache>
                <c:ptCount val="1"/>
                <c:pt idx="0">
                  <c:v>Aumentar: Horas de capacitação</c:v>
                </c:pt>
              </c:strCache>
            </c:strRef>
          </c:tx>
          <c:spPr>
            <a:solidFill>
              <a:srgbClr val="A5A5A5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900" b="0" u="none" strike="noStrike">
                    <a:solidFill>
                      <a:srgbClr val="40404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4'!$M$13:$Q$13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4'!$M$16:$Q$16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E4-4DC1-9695-536E07C8588D}"/>
            </c:ext>
          </c:extLst>
        </c:ser>
        <c:ser>
          <c:idx val="3"/>
          <c:order val="3"/>
          <c:tx>
            <c:strRef>
              <c:f>'GRAF 4'!$L$17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FFC000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 4'!$M$13:$Q$13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4'!$M$17:$Q$17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E4-4DC1-9695-536E07C8588D}"/>
            </c:ext>
          </c:extLst>
        </c:ser>
        <c:ser>
          <c:idx val="4"/>
          <c:order val="4"/>
          <c:tx>
            <c:strRef>
              <c:f>'GRAF 4'!$L$18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5B9BD5"/>
            </a:solidFill>
            <a:ln w="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 4'!$M$13:$Q$13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4'!$M$18:$Q$18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E4-4DC1-9695-536E07C85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304351"/>
        <c:axId val="25445988"/>
      </c:barChart>
      <c:catAx>
        <c:axId val="4030435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5445988"/>
        <c:crosses val="autoZero"/>
        <c:auto val="1"/>
        <c:lblAlgn val="ctr"/>
        <c:lblOffset val="100"/>
        <c:noMultiLvlLbl val="0"/>
      </c:catAx>
      <c:valAx>
        <c:axId val="2544598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0304351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4'!$C$29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4'!$D$29:$O$29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2D-4671-B976-2C144BFAC928}"/>
            </c:ext>
          </c:extLst>
        </c:ser>
        <c:ser>
          <c:idx val="1"/>
          <c:order val="1"/>
          <c:tx>
            <c:strRef>
              <c:f>'EST 4'!$C$30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4'!$D$30:$O$30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2D-4671-B976-2C144BFAC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45824160"/>
        <c:axId val="92342218"/>
      </c:lineChart>
      <c:catAx>
        <c:axId val="458241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2342218"/>
        <c:crosses val="autoZero"/>
        <c:auto val="1"/>
        <c:lblAlgn val="ctr"/>
        <c:lblOffset val="100"/>
        <c:noMultiLvlLbl val="0"/>
      </c:catAx>
      <c:valAx>
        <c:axId val="9234221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582416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4'!$C$34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4'!$D$34:$O$34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3A-465B-A47E-B78EEE097108}"/>
            </c:ext>
          </c:extLst>
        </c:ser>
        <c:ser>
          <c:idx val="1"/>
          <c:order val="1"/>
          <c:tx>
            <c:strRef>
              <c:f>'EST 4'!$C$35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4'!$D$35:$O$35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3A-465B-A47E-B78EEE097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3235845"/>
        <c:axId val="15052213"/>
      </c:lineChart>
      <c:catAx>
        <c:axId val="323584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5052213"/>
        <c:crosses val="autoZero"/>
        <c:auto val="1"/>
        <c:lblAlgn val="ctr"/>
        <c:lblOffset val="100"/>
        <c:noMultiLvlLbl val="0"/>
      </c:catAx>
      <c:valAx>
        <c:axId val="1505221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23584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4'!$S$29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4'!$T$29:$AE$29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B-49C9-8E91-9888ED3F0F31}"/>
            </c:ext>
          </c:extLst>
        </c:ser>
        <c:ser>
          <c:idx val="1"/>
          <c:order val="1"/>
          <c:tx>
            <c:strRef>
              <c:f>'EST 4'!$S$30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4'!$T$30:$AE$30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B-49C9-8E91-9888ED3F0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0237419"/>
        <c:axId val="34726531"/>
      </c:lineChart>
      <c:catAx>
        <c:axId val="9023741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34726531"/>
        <c:crosses val="autoZero"/>
        <c:auto val="1"/>
        <c:lblAlgn val="ctr"/>
        <c:lblOffset val="100"/>
        <c:noMultiLvlLbl val="0"/>
      </c:catAx>
      <c:valAx>
        <c:axId val="3472653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023741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4'!$S$34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4'!$T$34:$AE$34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9F-4BED-8F54-3994F655AB79}"/>
            </c:ext>
          </c:extLst>
        </c:ser>
        <c:ser>
          <c:idx val="1"/>
          <c:order val="1"/>
          <c:tx>
            <c:strRef>
              <c:f>'EST 4'!$S$35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4'!$T$35:$AE$35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9F-4BED-8F54-3994F655A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12901080"/>
        <c:axId val="92745331"/>
      </c:lineChart>
      <c:catAx>
        <c:axId val="129010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92745331"/>
        <c:crosses val="autoZero"/>
        <c:auto val="1"/>
        <c:lblAlgn val="ctr"/>
        <c:lblOffset val="100"/>
        <c:noMultiLvlLbl val="0"/>
      </c:catAx>
      <c:valAx>
        <c:axId val="9274533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290108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4'!$AI$29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4'!$AJ$29:$AU$29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A-4A52-8856-D78869EC0FD7}"/>
            </c:ext>
          </c:extLst>
        </c:ser>
        <c:ser>
          <c:idx val="1"/>
          <c:order val="1"/>
          <c:tx>
            <c:strRef>
              <c:f>'EST 4'!$AI$30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4'!$AJ$30:$AU$30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A-4A52-8856-D78869EC0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690515"/>
        <c:axId val="77702483"/>
      </c:lineChart>
      <c:catAx>
        <c:axId val="769051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7702483"/>
        <c:crosses val="autoZero"/>
        <c:auto val="1"/>
        <c:lblAlgn val="ctr"/>
        <c:lblOffset val="100"/>
        <c:noMultiLvlLbl val="0"/>
      </c:catAx>
      <c:valAx>
        <c:axId val="7770248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69051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4'!$AI$34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4'!$AJ$34:$AU$34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76-4FAB-935B-A9F79C6416EC}"/>
            </c:ext>
          </c:extLst>
        </c:ser>
        <c:ser>
          <c:idx val="1"/>
          <c:order val="1"/>
          <c:tx>
            <c:strRef>
              <c:f>'EST 4'!$AI$35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4'!$AJ$35:$AU$35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6-4FAB-935B-A9F79C641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5782071"/>
        <c:axId val="61115050"/>
      </c:lineChart>
      <c:catAx>
        <c:axId val="7578207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1115050"/>
        <c:crosses val="autoZero"/>
        <c:auto val="1"/>
        <c:lblAlgn val="ctr"/>
        <c:lblOffset val="100"/>
        <c:noMultiLvlLbl val="0"/>
      </c:catAx>
      <c:valAx>
        <c:axId val="6111505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578207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4'!$AY$29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4'!$AZ$29:$BK$29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7-43A5-86F7-0D24A0BCBB8E}"/>
            </c:ext>
          </c:extLst>
        </c:ser>
        <c:ser>
          <c:idx val="1"/>
          <c:order val="1"/>
          <c:tx>
            <c:strRef>
              <c:f>'EST 4'!$AY$30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4'!$AZ$30:$BK$30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7-43A5-86F7-0D24A0BCB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6137892"/>
        <c:axId val="53828305"/>
      </c:lineChart>
      <c:catAx>
        <c:axId val="661378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53828305"/>
        <c:crosses val="autoZero"/>
        <c:auto val="1"/>
        <c:lblAlgn val="ctr"/>
        <c:lblOffset val="100"/>
        <c:noMultiLvlLbl val="0"/>
      </c:catAx>
      <c:valAx>
        <c:axId val="5382830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6613789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4'!$AY$34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4'!$AZ$34:$BK$34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3-4DC1-82A7-4E557FF8612F}"/>
            </c:ext>
          </c:extLst>
        </c:ser>
        <c:ser>
          <c:idx val="1"/>
          <c:order val="1"/>
          <c:tx>
            <c:strRef>
              <c:f>'EST 4'!$AY$35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4'!$AZ$35:$BK$35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E3-4DC1-82A7-4E557FF86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81736720"/>
        <c:axId val="83707072"/>
      </c:lineChart>
      <c:catAx>
        <c:axId val="817367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3707072"/>
        <c:crosses val="autoZero"/>
        <c:auto val="1"/>
        <c:lblAlgn val="ctr"/>
        <c:lblOffset val="100"/>
        <c:noMultiLvlLbl val="0"/>
      </c:catAx>
      <c:valAx>
        <c:axId val="8370707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8173672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4'!$BO$29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4'!$BP$29:$CA$29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0-4CD5-AB67-17538661EAE1}"/>
            </c:ext>
          </c:extLst>
        </c:ser>
        <c:ser>
          <c:idx val="1"/>
          <c:order val="1"/>
          <c:tx>
            <c:strRef>
              <c:f>'EST 4'!$BO$30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4'!$BP$30:$CA$30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0-4CD5-AB67-17538661E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26592978"/>
        <c:axId val="18790962"/>
      </c:lineChart>
      <c:catAx>
        <c:axId val="2659297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18790962"/>
        <c:crosses val="autoZero"/>
        <c:auto val="1"/>
        <c:lblAlgn val="ctr"/>
        <c:lblOffset val="100"/>
        <c:noMultiLvlLbl val="0"/>
      </c:catAx>
      <c:valAx>
        <c:axId val="1879096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2659297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'EST 4'!$BO$34</c:f>
              <c:strCache>
                <c:ptCount val="1"/>
                <c:pt idx="0">
                  <c:v>Planejado</c:v>
                </c:pt>
              </c:strCache>
            </c:strRef>
          </c:tx>
          <c:spPr>
            <a:ln w="28440" cap="rnd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4'!$BP$34:$CA$34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4-498A-9808-F1AE4F39FEAB}"/>
            </c:ext>
          </c:extLst>
        </c:ser>
        <c:ser>
          <c:idx val="1"/>
          <c:order val="1"/>
          <c:tx>
            <c:strRef>
              <c:f>'EST 4'!$BO$35</c:f>
              <c:strCache>
                <c:ptCount val="1"/>
                <c:pt idx="0">
                  <c:v>Realizado</c:v>
                </c:pt>
              </c:strCache>
            </c:strRef>
          </c:tx>
          <c:spPr>
            <a:ln w="28440" cap="rnd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u="none" strike="noStrike">
                    <a:solidFill>
                      <a:srgbClr val="000000"/>
                    </a:solidFill>
                    <a:uFillTx/>
                    <a:latin typeface="Calibri"/>
                  </a:defRPr>
                </a:pPr>
                <a:endParaRPr lang="pt-BR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8440">
                      <a:solidFill>
                        <a:srgbClr val="000000"/>
                      </a:solidFill>
                    </a:ln>
                  </c:spPr>
                </c15:leaderLines>
              </c:ext>
            </c:extLst>
          </c:dLbls>
          <c:cat>
            <c:strRef>
              <c:f>'EST 4'!$BP$33:$CA$33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4'!$BP$35:$CA$35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4-498A-9808-F1AE4F39F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2515674"/>
        <c:axId val="44116432"/>
      </c:lineChart>
      <c:catAx>
        <c:axId val="7251567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10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44116432"/>
        <c:crosses val="autoZero"/>
        <c:auto val="1"/>
        <c:lblAlgn val="ctr"/>
        <c:lblOffset val="100"/>
        <c:noMultiLvlLbl val="0"/>
      </c:catAx>
      <c:valAx>
        <c:axId val="4411643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u="none" strike="noStrike">
                <a:solidFill>
                  <a:srgbClr val="595959"/>
                </a:solidFill>
                <a:uFillTx/>
                <a:latin typeface="Calibri"/>
              </a:defRPr>
            </a:pPr>
            <a:endParaRPr lang="pt-BR"/>
          </a:p>
        </c:txPr>
        <c:crossAx val="7251567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sz="900" b="0" u="none" strike="noStrike">
              <a:solidFill>
                <a:srgbClr val="595959"/>
              </a:solidFill>
              <a:uFillTx/>
              <a:latin typeface="Calibri"/>
            </a:defRPr>
          </a:pPr>
          <a:endParaRPr lang="pt-BR"/>
        </a:p>
      </c:txPr>
    </c:legend>
    <c:plotVisOnly val="1"/>
    <c:dispBlanksAs val="gap"/>
    <c:showDLblsOverMax val="1"/>
  </c:chart>
  <c:spPr>
    <a:noFill/>
    <a:ln w="9360">
      <a:solidFill>
        <a:srgbClr val="D9D9D9"/>
      </a:solidFill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Instru&#231;&#245;es!A1"/><Relationship Id="rId2" Type="http://schemas.openxmlformats.org/officeDocument/2006/relationships/hyperlink" Target="#DA!A1"/><Relationship Id="rId1" Type="http://schemas.openxmlformats.org/officeDocument/2006/relationships/image" Target="../media/image1.png"/><Relationship Id="rId6" Type="http://schemas.openxmlformats.org/officeDocument/2006/relationships/image" Target="../media/image4.jpe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Mapa!A1"/><Relationship Id="rId3" Type="http://schemas.openxmlformats.org/officeDocument/2006/relationships/image" Target="../media/image1.png"/><Relationship Id="rId7" Type="http://schemas.openxmlformats.org/officeDocument/2006/relationships/hyperlink" Target="#GRAF!A1"/><Relationship Id="rId2" Type="http://schemas.openxmlformats.org/officeDocument/2006/relationships/hyperlink" Target="#Menu!A1"/><Relationship Id="rId1" Type="http://schemas.openxmlformats.org/officeDocument/2006/relationships/hyperlink" Target="#DA!A1"/><Relationship Id="rId6" Type="http://schemas.openxmlformats.org/officeDocument/2006/relationships/hyperlink" Target="#RC!A1"/><Relationship Id="rId5" Type="http://schemas.openxmlformats.org/officeDocument/2006/relationships/hyperlink" Target="#PA!A1"/><Relationship Id="rId4" Type="http://schemas.openxmlformats.org/officeDocument/2006/relationships/hyperlink" Target="#EST!A1"/><Relationship Id="rId9" Type="http://schemas.openxmlformats.org/officeDocument/2006/relationships/hyperlink" Target="#Int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Mapa!A1"/><Relationship Id="rId3" Type="http://schemas.openxmlformats.org/officeDocument/2006/relationships/hyperlink" Target="#DA!A1"/><Relationship Id="rId7" Type="http://schemas.openxmlformats.org/officeDocument/2006/relationships/hyperlink" Target="#GRAF!A1"/><Relationship Id="rId2" Type="http://schemas.openxmlformats.org/officeDocument/2006/relationships/image" Target="../media/image1.png"/><Relationship Id="rId1" Type="http://schemas.openxmlformats.org/officeDocument/2006/relationships/hyperlink" Target="#Menu!A1"/><Relationship Id="rId6" Type="http://schemas.openxmlformats.org/officeDocument/2006/relationships/hyperlink" Target="#RC!A1"/><Relationship Id="rId5" Type="http://schemas.openxmlformats.org/officeDocument/2006/relationships/hyperlink" Target="#PA!A1"/><Relationship Id="rId4" Type="http://schemas.openxmlformats.org/officeDocument/2006/relationships/hyperlink" Target="#EST!A1"/><Relationship Id="rId9" Type="http://schemas.openxmlformats.org/officeDocument/2006/relationships/hyperlink" Target="#Int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EST!A1"/><Relationship Id="rId13" Type="http://schemas.openxmlformats.org/officeDocument/2006/relationships/hyperlink" Target="#Int!A1"/><Relationship Id="rId3" Type="http://schemas.openxmlformats.org/officeDocument/2006/relationships/hyperlink" Target="#'EST 3'!B1"/><Relationship Id="rId7" Type="http://schemas.openxmlformats.org/officeDocument/2006/relationships/image" Target="../media/image1.png"/><Relationship Id="rId12" Type="http://schemas.openxmlformats.org/officeDocument/2006/relationships/hyperlink" Target="#Mapa!A1"/><Relationship Id="rId2" Type="http://schemas.openxmlformats.org/officeDocument/2006/relationships/hyperlink" Target="#'EST 2'!B1"/><Relationship Id="rId1" Type="http://schemas.openxmlformats.org/officeDocument/2006/relationships/hyperlink" Target="#EST!B1"/><Relationship Id="rId6" Type="http://schemas.openxmlformats.org/officeDocument/2006/relationships/hyperlink" Target="#Menu!A1"/><Relationship Id="rId11" Type="http://schemas.openxmlformats.org/officeDocument/2006/relationships/hyperlink" Target="#GRAF!A1"/><Relationship Id="rId5" Type="http://schemas.openxmlformats.org/officeDocument/2006/relationships/hyperlink" Target="#DA!A1"/><Relationship Id="rId10" Type="http://schemas.openxmlformats.org/officeDocument/2006/relationships/hyperlink" Target="#RC!A1"/><Relationship Id="rId4" Type="http://schemas.openxmlformats.org/officeDocument/2006/relationships/hyperlink" Target="#'EST 4'!B1"/><Relationship Id="rId9" Type="http://schemas.openxmlformats.org/officeDocument/2006/relationships/hyperlink" Target="#PA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EST!A1"/><Relationship Id="rId13" Type="http://schemas.openxmlformats.org/officeDocument/2006/relationships/hyperlink" Target="#Int!A1"/><Relationship Id="rId3" Type="http://schemas.openxmlformats.org/officeDocument/2006/relationships/hyperlink" Target="#'EST 3'!B1"/><Relationship Id="rId7" Type="http://schemas.openxmlformats.org/officeDocument/2006/relationships/image" Target="../media/image1.png"/><Relationship Id="rId12" Type="http://schemas.openxmlformats.org/officeDocument/2006/relationships/hyperlink" Target="#Mapa!A1"/><Relationship Id="rId2" Type="http://schemas.openxmlformats.org/officeDocument/2006/relationships/hyperlink" Target="#'EST 2'!B1"/><Relationship Id="rId1" Type="http://schemas.openxmlformats.org/officeDocument/2006/relationships/hyperlink" Target="#EST!B1"/><Relationship Id="rId6" Type="http://schemas.openxmlformats.org/officeDocument/2006/relationships/hyperlink" Target="#Menu!A1"/><Relationship Id="rId11" Type="http://schemas.openxmlformats.org/officeDocument/2006/relationships/hyperlink" Target="#GRAF!A1"/><Relationship Id="rId5" Type="http://schemas.openxmlformats.org/officeDocument/2006/relationships/hyperlink" Target="#DA!A1"/><Relationship Id="rId10" Type="http://schemas.openxmlformats.org/officeDocument/2006/relationships/hyperlink" Target="#RC!A1"/><Relationship Id="rId4" Type="http://schemas.openxmlformats.org/officeDocument/2006/relationships/hyperlink" Target="#'EST 4'!B1"/><Relationship Id="rId9" Type="http://schemas.openxmlformats.org/officeDocument/2006/relationships/hyperlink" Target="#PA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EST!A1"/><Relationship Id="rId13" Type="http://schemas.openxmlformats.org/officeDocument/2006/relationships/hyperlink" Target="#Int!A1"/><Relationship Id="rId3" Type="http://schemas.openxmlformats.org/officeDocument/2006/relationships/hyperlink" Target="#'EST 3'!B1"/><Relationship Id="rId7" Type="http://schemas.openxmlformats.org/officeDocument/2006/relationships/image" Target="../media/image1.png"/><Relationship Id="rId12" Type="http://schemas.openxmlformats.org/officeDocument/2006/relationships/hyperlink" Target="#Mapa!A1"/><Relationship Id="rId2" Type="http://schemas.openxmlformats.org/officeDocument/2006/relationships/hyperlink" Target="#'EST 2'!B1"/><Relationship Id="rId1" Type="http://schemas.openxmlformats.org/officeDocument/2006/relationships/hyperlink" Target="#EST!B1"/><Relationship Id="rId6" Type="http://schemas.openxmlformats.org/officeDocument/2006/relationships/hyperlink" Target="#Menu!A1"/><Relationship Id="rId11" Type="http://schemas.openxmlformats.org/officeDocument/2006/relationships/hyperlink" Target="#GRAF!A1"/><Relationship Id="rId5" Type="http://schemas.openxmlformats.org/officeDocument/2006/relationships/hyperlink" Target="#DA!A1"/><Relationship Id="rId10" Type="http://schemas.openxmlformats.org/officeDocument/2006/relationships/hyperlink" Target="#RC!A1"/><Relationship Id="rId4" Type="http://schemas.openxmlformats.org/officeDocument/2006/relationships/hyperlink" Target="#'EST 4'!B1"/><Relationship Id="rId9" Type="http://schemas.openxmlformats.org/officeDocument/2006/relationships/hyperlink" Target="#PA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EST!A1"/><Relationship Id="rId13" Type="http://schemas.openxmlformats.org/officeDocument/2006/relationships/hyperlink" Target="#Int!A1"/><Relationship Id="rId3" Type="http://schemas.openxmlformats.org/officeDocument/2006/relationships/hyperlink" Target="#'EST 3'!B1"/><Relationship Id="rId7" Type="http://schemas.openxmlformats.org/officeDocument/2006/relationships/image" Target="../media/image1.png"/><Relationship Id="rId12" Type="http://schemas.openxmlformats.org/officeDocument/2006/relationships/hyperlink" Target="#Mapa!A1"/><Relationship Id="rId2" Type="http://schemas.openxmlformats.org/officeDocument/2006/relationships/hyperlink" Target="#'EST 2'!B1"/><Relationship Id="rId1" Type="http://schemas.openxmlformats.org/officeDocument/2006/relationships/hyperlink" Target="#EST!B1"/><Relationship Id="rId6" Type="http://schemas.openxmlformats.org/officeDocument/2006/relationships/hyperlink" Target="#Menu!A1"/><Relationship Id="rId11" Type="http://schemas.openxmlformats.org/officeDocument/2006/relationships/hyperlink" Target="#GRAF!A1"/><Relationship Id="rId5" Type="http://schemas.openxmlformats.org/officeDocument/2006/relationships/hyperlink" Target="#DA!A1"/><Relationship Id="rId10" Type="http://schemas.openxmlformats.org/officeDocument/2006/relationships/hyperlink" Target="#RC!A1"/><Relationship Id="rId4" Type="http://schemas.openxmlformats.org/officeDocument/2006/relationships/hyperlink" Target="#'EST 4'!B1"/><Relationship Id="rId9" Type="http://schemas.openxmlformats.org/officeDocument/2006/relationships/hyperlink" Target="#PA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EST!A1"/><Relationship Id="rId13" Type="http://schemas.openxmlformats.org/officeDocument/2006/relationships/hyperlink" Target="#Int!A1"/><Relationship Id="rId3" Type="http://schemas.openxmlformats.org/officeDocument/2006/relationships/hyperlink" Target="#'PA 3'!B1"/><Relationship Id="rId7" Type="http://schemas.openxmlformats.org/officeDocument/2006/relationships/image" Target="../media/image1.png"/><Relationship Id="rId12" Type="http://schemas.openxmlformats.org/officeDocument/2006/relationships/hyperlink" Target="#Mapa!A1"/><Relationship Id="rId2" Type="http://schemas.openxmlformats.org/officeDocument/2006/relationships/hyperlink" Target="#'PA 2'!B1"/><Relationship Id="rId1" Type="http://schemas.openxmlformats.org/officeDocument/2006/relationships/hyperlink" Target="#PA!B1"/><Relationship Id="rId6" Type="http://schemas.openxmlformats.org/officeDocument/2006/relationships/hyperlink" Target="#Menu!A1"/><Relationship Id="rId11" Type="http://schemas.openxmlformats.org/officeDocument/2006/relationships/hyperlink" Target="#GRAF!A1"/><Relationship Id="rId5" Type="http://schemas.openxmlformats.org/officeDocument/2006/relationships/hyperlink" Target="#DA!A1"/><Relationship Id="rId10" Type="http://schemas.openxmlformats.org/officeDocument/2006/relationships/hyperlink" Target="#RC!A1"/><Relationship Id="rId4" Type="http://schemas.openxmlformats.org/officeDocument/2006/relationships/hyperlink" Target="#'PA 4'!B1"/><Relationship Id="rId9" Type="http://schemas.openxmlformats.org/officeDocument/2006/relationships/hyperlink" Target="#PA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EST!A1"/><Relationship Id="rId13" Type="http://schemas.openxmlformats.org/officeDocument/2006/relationships/hyperlink" Target="#Int!A1"/><Relationship Id="rId3" Type="http://schemas.openxmlformats.org/officeDocument/2006/relationships/hyperlink" Target="#'PA 3'!B1"/><Relationship Id="rId7" Type="http://schemas.openxmlformats.org/officeDocument/2006/relationships/image" Target="../media/image1.png"/><Relationship Id="rId12" Type="http://schemas.openxmlformats.org/officeDocument/2006/relationships/hyperlink" Target="#Mapa!A1"/><Relationship Id="rId2" Type="http://schemas.openxmlformats.org/officeDocument/2006/relationships/hyperlink" Target="#'PA 2'!B1"/><Relationship Id="rId1" Type="http://schemas.openxmlformats.org/officeDocument/2006/relationships/hyperlink" Target="#PA!B1"/><Relationship Id="rId6" Type="http://schemas.openxmlformats.org/officeDocument/2006/relationships/hyperlink" Target="#Menu!A1"/><Relationship Id="rId11" Type="http://schemas.openxmlformats.org/officeDocument/2006/relationships/hyperlink" Target="#GRAF!A1"/><Relationship Id="rId5" Type="http://schemas.openxmlformats.org/officeDocument/2006/relationships/hyperlink" Target="#DA!A1"/><Relationship Id="rId10" Type="http://schemas.openxmlformats.org/officeDocument/2006/relationships/hyperlink" Target="#RC!A1"/><Relationship Id="rId4" Type="http://schemas.openxmlformats.org/officeDocument/2006/relationships/hyperlink" Target="#'PA 4'!B1"/><Relationship Id="rId9" Type="http://schemas.openxmlformats.org/officeDocument/2006/relationships/hyperlink" Target="#PA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EST!A1"/><Relationship Id="rId13" Type="http://schemas.openxmlformats.org/officeDocument/2006/relationships/hyperlink" Target="#Int!A1"/><Relationship Id="rId3" Type="http://schemas.openxmlformats.org/officeDocument/2006/relationships/hyperlink" Target="#'PA 3'!B1"/><Relationship Id="rId7" Type="http://schemas.openxmlformats.org/officeDocument/2006/relationships/image" Target="../media/image1.png"/><Relationship Id="rId12" Type="http://schemas.openxmlformats.org/officeDocument/2006/relationships/hyperlink" Target="#Mapa!A1"/><Relationship Id="rId2" Type="http://schemas.openxmlformats.org/officeDocument/2006/relationships/hyperlink" Target="#'PA 2'!B1"/><Relationship Id="rId1" Type="http://schemas.openxmlformats.org/officeDocument/2006/relationships/hyperlink" Target="#PA!B1"/><Relationship Id="rId6" Type="http://schemas.openxmlformats.org/officeDocument/2006/relationships/hyperlink" Target="#Menu!A1"/><Relationship Id="rId11" Type="http://schemas.openxmlformats.org/officeDocument/2006/relationships/hyperlink" Target="#GRAF!A1"/><Relationship Id="rId5" Type="http://schemas.openxmlformats.org/officeDocument/2006/relationships/hyperlink" Target="#DA!A1"/><Relationship Id="rId10" Type="http://schemas.openxmlformats.org/officeDocument/2006/relationships/hyperlink" Target="#RC!A1"/><Relationship Id="rId4" Type="http://schemas.openxmlformats.org/officeDocument/2006/relationships/hyperlink" Target="#'PA 4'!B1"/><Relationship Id="rId9" Type="http://schemas.openxmlformats.org/officeDocument/2006/relationships/hyperlink" Target="#PA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EST!A1"/><Relationship Id="rId13" Type="http://schemas.openxmlformats.org/officeDocument/2006/relationships/hyperlink" Target="#Int!A1"/><Relationship Id="rId3" Type="http://schemas.openxmlformats.org/officeDocument/2006/relationships/hyperlink" Target="#'PA 3'!B1"/><Relationship Id="rId7" Type="http://schemas.openxmlformats.org/officeDocument/2006/relationships/image" Target="../media/image1.png"/><Relationship Id="rId12" Type="http://schemas.openxmlformats.org/officeDocument/2006/relationships/hyperlink" Target="#Mapa!A1"/><Relationship Id="rId2" Type="http://schemas.openxmlformats.org/officeDocument/2006/relationships/hyperlink" Target="#'PA 2'!B1"/><Relationship Id="rId1" Type="http://schemas.openxmlformats.org/officeDocument/2006/relationships/hyperlink" Target="#PA!B1"/><Relationship Id="rId6" Type="http://schemas.openxmlformats.org/officeDocument/2006/relationships/hyperlink" Target="#Menu!A1"/><Relationship Id="rId11" Type="http://schemas.openxmlformats.org/officeDocument/2006/relationships/hyperlink" Target="#GRAF!A1"/><Relationship Id="rId5" Type="http://schemas.openxmlformats.org/officeDocument/2006/relationships/hyperlink" Target="#DA!A1"/><Relationship Id="rId10" Type="http://schemas.openxmlformats.org/officeDocument/2006/relationships/hyperlink" Target="#RC!A1"/><Relationship Id="rId4" Type="http://schemas.openxmlformats.org/officeDocument/2006/relationships/hyperlink" Target="#'PA 4'!B1"/><Relationship Id="rId9" Type="http://schemas.openxmlformats.org/officeDocument/2006/relationships/hyperlink" Target="#PA!A1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Mapa!A1"/><Relationship Id="rId3" Type="http://schemas.openxmlformats.org/officeDocument/2006/relationships/image" Target="../media/image1.png"/><Relationship Id="rId7" Type="http://schemas.openxmlformats.org/officeDocument/2006/relationships/hyperlink" Target="#GRAF!A1"/><Relationship Id="rId2" Type="http://schemas.openxmlformats.org/officeDocument/2006/relationships/hyperlink" Target="#Menu!A1"/><Relationship Id="rId1" Type="http://schemas.openxmlformats.org/officeDocument/2006/relationships/hyperlink" Target="#DA!A1"/><Relationship Id="rId6" Type="http://schemas.openxmlformats.org/officeDocument/2006/relationships/hyperlink" Target="#RC!A1"/><Relationship Id="rId5" Type="http://schemas.openxmlformats.org/officeDocument/2006/relationships/hyperlink" Target="#PA!A1"/><Relationship Id="rId4" Type="http://schemas.openxmlformats.org/officeDocument/2006/relationships/hyperlink" Target="#EST!A1"/><Relationship Id="rId9" Type="http://schemas.openxmlformats.org/officeDocument/2006/relationships/hyperlink" Target="#Int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GRAF!A1"/><Relationship Id="rId13" Type="http://schemas.openxmlformats.org/officeDocument/2006/relationships/hyperlink" Target="#Mapa!A1"/><Relationship Id="rId3" Type="http://schemas.openxmlformats.org/officeDocument/2006/relationships/image" Target="../media/image1.png"/><Relationship Id="rId7" Type="http://schemas.openxmlformats.org/officeDocument/2006/relationships/hyperlink" Target="#RC!A1"/><Relationship Id="rId12" Type="http://schemas.openxmlformats.org/officeDocument/2006/relationships/hyperlink" Target="#'GRAF 4'!B1"/><Relationship Id="rId2" Type="http://schemas.openxmlformats.org/officeDocument/2006/relationships/hyperlink" Target="#Menu!A1"/><Relationship Id="rId1" Type="http://schemas.openxmlformats.org/officeDocument/2006/relationships/chart" Target="../charts/chart1.xml"/><Relationship Id="rId6" Type="http://schemas.openxmlformats.org/officeDocument/2006/relationships/hyperlink" Target="#PA!A1"/><Relationship Id="rId11" Type="http://schemas.openxmlformats.org/officeDocument/2006/relationships/hyperlink" Target="#'GRAF 3'!B1"/><Relationship Id="rId5" Type="http://schemas.openxmlformats.org/officeDocument/2006/relationships/hyperlink" Target="#EST!A1"/><Relationship Id="rId15" Type="http://schemas.openxmlformats.org/officeDocument/2006/relationships/hyperlink" Target="#Gra!B1"/><Relationship Id="rId10" Type="http://schemas.openxmlformats.org/officeDocument/2006/relationships/hyperlink" Target="#'GRAF 2'!B1"/><Relationship Id="rId4" Type="http://schemas.openxmlformats.org/officeDocument/2006/relationships/hyperlink" Target="#DA!A1"/><Relationship Id="rId9" Type="http://schemas.openxmlformats.org/officeDocument/2006/relationships/hyperlink" Target="#GRAF!B1"/><Relationship Id="rId14" Type="http://schemas.openxmlformats.org/officeDocument/2006/relationships/hyperlink" Target="#Int!A1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9" Type="http://schemas.openxmlformats.org/officeDocument/2006/relationships/hyperlink" Target="#Mapa!A1"/><Relationship Id="rId21" Type="http://schemas.openxmlformats.org/officeDocument/2006/relationships/chart" Target="../charts/chart22.xml"/><Relationship Id="rId34" Type="http://schemas.openxmlformats.org/officeDocument/2006/relationships/hyperlink" Target="#GRAF!A1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29" Type="http://schemas.openxmlformats.org/officeDocument/2006/relationships/hyperlink" Target="#Menu!A1"/><Relationship Id="rId41" Type="http://schemas.openxmlformats.org/officeDocument/2006/relationships/hyperlink" Target="#Gra!B1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32" Type="http://schemas.openxmlformats.org/officeDocument/2006/relationships/hyperlink" Target="#PA!A1"/><Relationship Id="rId37" Type="http://schemas.openxmlformats.org/officeDocument/2006/relationships/hyperlink" Target="#'GRAF 3'!B1"/><Relationship Id="rId40" Type="http://schemas.openxmlformats.org/officeDocument/2006/relationships/hyperlink" Target="#Int!A1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28" Type="http://schemas.openxmlformats.org/officeDocument/2006/relationships/hyperlink" Target="#DA!A1"/><Relationship Id="rId36" Type="http://schemas.openxmlformats.org/officeDocument/2006/relationships/hyperlink" Target="#'GRAF 2'!B1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31" Type="http://schemas.openxmlformats.org/officeDocument/2006/relationships/hyperlink" Target="#EST!A1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Relationship Id="rId27" Type="http://schemas.openxmlformats.org/officeDocument/2006/relationships/chart" Target="../charts/chart28.xml"/><Relationship Id="rId30" Type="http://schemas.openxmlformats.org/officeDocument/2006/relationships/image" Target="../media/image1.png"/><Relationship Id="rId35" Type="http://schemas.openxmlformats.org/officeDocument/2006/relationships/hyperlink" Target="#GRAF!B1"/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33" Type="http://schemas.openxmlformats.org/officeDocument/2006/relationships/hyperlink" Target="#RC!A1"/><Relationship Id="rId38" Type="http://schemas.openxmlformats.org/officeDocument/2006/relationships/hyperlink" Target="#'GRAF 4'!B1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26" Type="http://schemas.openxmlformats.org/officeDocument/2006/relationships/chart" Target="../charts/chart54.xml"/><Relationship Id="rId39" Type="http://schemas.openxmlformats.org/officeDocument/2006/relationships/hyperlink" Target="#Mapa!A1"/><Relationship Id="rId21" Type="http://schemas.openxmlformats.org/officeDocument/2006/relationships/chart" Target="../charts/chart49.xml"/><Relationship Id="rId34" Type="http://schemas.openxmlformats.org/officeDocument/2006/relationships/hyperlink" Target="#GRAF!A1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29" Type="http://schemas.openxmlformats.org/officeDocument/2006/relationships/hyperlink" Target="#Menu!A1"/><Relationship Id="rId41" Type="http://schemas.openxmlformats.org/officeDocument/2006/relationships/hyperlink" Target="#Gra!B1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24" Type="http://schemas.openxmlformats.org/officeDocument/2006/relationships/chart" Target="../charts/chart52.xml"/><Relationship Id="rId32" Type="http://schemas.openxmlformats.org/officeDocument/2006/relationships/hyperlink" Target="#PA!A1"/><Relationship Id="rId37" Type="http://schemas.openxmlformats.org/officeDocument/2006/relationships/hyperlink" Target="#'GRAF 3'!B1"/><Relationship Id="rId40" Type="http://schemas.openxmlformats.org/officeDocument/2006/relationships/hyperlink" Target="#Int!A1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23" Type="http://schemas.openxmlformats.org/officeDocument/2006/relationships/chart" Target="../charts/chart51.xml"/><Relationship Id="rId28" Type="http://schemas.openxmlformats.org/officeDocument/2006/relationships/hyperlink" Target="#DA!A1"/><Relationship Id="rId36" Type="http://schemas.openxmlformats.org/officeDocument/2006/relationships/hyperlink" Target="#'GRAF 2'!B1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31" Type="http://schemas.openxmlformats.org/officeDocument/2006/relationships/hyperlink" Target="#EST!A1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Relationship Id="rId22" Type="http://schemas.openxmlformats.org/officeDocument/2006/relationships/chart" Target="../charts/chart50.xml"/><Relationship Id="rId27" Type="http://schemas.openxmlformats.org/officeDocument/2006/relationships/chart" Target="../charts/chart55.xml"/><Relationship Id="rId30" Type="http://schemas.openxmlformats.org/officeDocument/2006/relationships/image" Target="../media/image1.png"/><Relationship Id="rId35" Type="http://schemas.openxmlformats.org/officeDocument/2006/relationships/hyperlink" Target="#GRAF!B1"/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5" Type="http://schemas.openxmlformats.org/officeDocument/2006/relationships/chart" Target="../charts/chart53.xml"/><Relationship Id="rId33" Type="http://schemas.openxmlformats.org/officeDocument/2006/relationships/hyperlink" Target="#RC!A1"/><Relationship Id="rId38" Type="http://schemas.openxmlformats.org/officeDocument/2006/relationships/hyperlink" Target="#'GRAF 4'!B1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8.xml"/><Relationship Id="rId18" Type="http://schemas.openxmlformats.org/officeDocument/2006/relationships/chart" Target="../charts/chart73.xml"/><Relationship Id="rId26" Type="http://schemas.openxmlformats.org/officeDocument/2006/relationships/chart" Target="../charts/chart81.xml"/><Relationship Id="rId39" Type="http://schemas.openxmlformats.org/officeDocument/2006/relationships/hyperlink" Target="#Mapa!A1"/><Relationship Id="rId21" Type="http://schemas.openxmlformats.org/officeDocument/2006/relationships/chart" Target="../charts/chart76.xml"/><Relationship Id="rId34" Type="http://schemas.openxmlformats.org/officeDocument/2006/relationships/hyperlink" Target="#GRAF!A1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6" Type="http://schemas.openxmlformats.org/officeDocument/2006/relationships/chart" Target="../charts/chart71.xml"/><Relationship Id="rId20" Type="http://schemas.openxmlformats.org/officeDocument/2006/relationships/chart" Target="../charts/chart75.xml"/><Relationship Id="rId29" Type="http://schemas.openxmlformats.org/officeDocument/2006/relationships/hyperlink" Target="#Menu!A1"/><Relationship Id="rId41" Type="http://schemas.openxmlformats.org/officeDocument/2006/relationships/hyperlink" Target="#Gra!B1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24" Type="http://schemas.openxmlformats.org/officeDocument/2006/relationships/chart" Target="../charts/chart79.xml"/><Relationship Id="rId32" Type="http://schemas.openxmlformats.org/officeDocument/2006/relationships/hyperlink" Target="#PA!A1"/><Relationship Id="rId37" Type="http://schemas.openxmlformats.org/officeDocument/2006/relationships/hyperlink" Target="#'GRAF 3'!B1"/><Relationship Id="rId40" Type="http://schemas.openxmlformats.org/officeDocument/2006/relationships/hyperlink" Target="#Int!A1"/><Relationship Id="rId5" Type="http://schemas.openxmlformats.org/officeDocument/2006/relationships/chart" Target="../charts/chart60.xml"/><Relationship Id="rId15" Type="http://schemas.openxmlformats.org/officeDocument/2006/relationships/chart" Target="../charts/chart70.xml"/><Relationship Id="rId23" Type="http://schemas.openxmlformats.org/officeDocument/2006/relationships/chart" Target="../charts/chart78.xml"/><Relationship Id="rId28" Type="http://schemas.openxmlformats.org/officeDocument/2006/relationships/hyperlink" Target="#DA!A1"/><Relationship Id="rId36" Type="http://schemas.openxmlformats.org/officeDocument/2006/relationships/hyperlink" Target="#'GRAF 2'!B1"/><Relationship Id="rId10" Type="http://schemas.openxmlformats.org/officeDocument/2006/relationships/chart" Target="../charts/chart65.xml"/><Relationship Id="rId19" Type="http://schemas.openxmlformats.org/officeDocument/2006/relationships/chart" Target="../charts/chart74.xml"/><Relationship Id="rId31" Type="http://schemas.openxmlformats.org/officeDocument/2006/relationships/hyperlink" Target="#EST!A1"/><Relationship Id="rId4" Type="http://schemas.openxmlformats.org/officeDocument/2006/relationships/chart" Target="../charts/chart59.xml"/><Relationship Id="rId9" Type="http://schemas.openxmlformats.org/officeDocument/2006/relationships/chart" Target="../charts/chart64.xml"/><Relationship Id="rId14" Type="http://schemas.openxmlformats.org/officeDocument/2006/relationships/chart" Target="../charts/chart69.xml"/><Relationship Id="rId22" Type="http://schemas.openxmlformats.org/officeDocument/2006/relationships/chart" Target="../charts/chart77.xml"/><Relationship Id="rId27" Type="http://schemas.openxmlformats.org/officeDocument/2006/relationships/chart" Target="../charts/chart82.xml"/><Relationship Id="rId30" Type="http://schemas.openxmlformats.org/officeDocument/2006/relationships/image" Target="../media/image1.png"/><Relationship Id="rId35" Type="http://schemas.openxmlformats.org/officeDocument/2006/relationships/hyperlink" Target="#GRAF!B1"/><Relationship Id="rId8" Type="http://schemas.openxmlformats.org/officeDocument/2006/relationships/chart" Target="../charts/chart63.xml"/><Relationship Id="rId3" Type="http://schemas.openxmlformats.org/officeDocument/2006/relationships/chart" Target="../charts/chart58.xml"/><Relationship Id="rId12" Type="http://schemas.openxmlformats.org/officeDocument/2006/relationships/chart" Target="../charts/chart67.xml"/><Relationship Id="rId17" Type="http://schemas.openxmlformats.org/officeDocument/2006/relationships/chart" Target="../charts/chart72.xml"/><Relationship Id="rId25" Type="http://schemas.openxmlformats.org/officeDocument/2006/relationships/chart" Target="../charts/chart80.xml"/><Relationship Id="rId33" Type="http://schemas.openxmlformats.org/officeDocument/2006/relationships/hyperlink" Target="#RC!A1"/><Relationship Id="rId38" Type="http://schemas.openxmlformats.org/officeDocument/2006/relationships/hyperlink" Target="#'GRAF 4'!B1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95.xml"/><Relationship Id="rId18" Type="http://schemas.openxmlformats.org/officeDocument/2006/relationships/chart" Target="../charts/chart100.xml"/><Relationship Id="rId26" Type="http://schemas.openxmlformats.org/officeDocument/2006/relationships/chart" Target="../charts/chart108.xml"/><Relationship Id="rId39" Type="http://schemas.openxmlformats.org/officeDocument/2006/relationships/hyperlink" Target="#Mapa!A1"/><Relationship Id="rId21" Type="http://schemas.openxmlformats.org/officeDocument/2006/relationships/chart" Target="../charts/chart103.xml"/><Relationship Id="rId34" Type="http://schemas.openxmlformats.org/officeDocument/2006/relationships/hyperlink" Target="#GRAF!A1"/><Relationship Id="rId7" Type="http://schemas.openxmlformats.org/officeDocument/2006/relationships/chart" Target="../charts/chart89.xml"/><Relationship Id="rId2" Type="http://schemas.openxmlformats.org/officeDocument/2006/relationships/chart" Target="../charts/chart84.xml"/><Relationship Id="rId16" Type="http://schemas.openxmlformats.org/officeDocument/2006/relationships/chart" Target="../charts/chart98.xml"/><Relationship Id="rId20" Type="http://schemas.openxmlformats.org/officeDocument/2006/relationships/chart" Target="../charts/chart102.xml"/><Relationship Id="rId29" Type="http://schemas.openxmlformats.org/officeDocument/2006/relationships/hyperlink" Target="#Menu!A1"/><Relationship Id="rId41" Type="http://schemas.openxmlformats.org/officeDocument/2006/relationships/hyperlink" Target="#Gra!B1"/><Relationship Id="rId1" Type="http://schemas.openxmlformats.org/officeDocument/2006/relationships/chart" Target="../charts/chart83.xml"/><Relationship Id="rId6" Type="http://schemas.openxmlformats.org/officeDocument/2006/relationships/chart" Target="../charts/chart88.xml"/><Relationship Id="rId11" Type="http://schemas.openxmlformats.org/officeDocument/2006/relationships/chart" Target="../charts/chart93.xml"/><Relationship Id="rId24" Type="http://schemas.openxmlformats.org/officeDocument/2006/relationships/chart" Target="../charts/chart106.xml"/><Relationship Id="rId32" Type="http://schemas.openxmlformats.org/officeDocument/2006/relationships/hyperlink" Target="#PA!A1"/><Relationship Id="rId37" Type="http://schemas.openxmlformats.org/officeDocument/2006/relationships/hyperlink" Target="#'GRAF 3'!B1"/><Relationship Id="rId40" Type="http://schemas.openxmlformats.org/officeDocument/2006/relationships/hyperlink" Target="#Int!A1"/><Relationship Id="rId5" Type="http://schemas.openxmlformats.org/officeDocument/2006/relationships/chart" Target="../charts/chart87.xml"/><Relationship Id="rId15" Type="http://schemas.openxmlformats.org/officeDocument/2006/relationships/chart" Target="../charts/chart97.xml"/><Relationship Id="rId23" Type="http://schemas.openxmlformats.org/officeDocument/2006/relationships/chart" Target="../charts/chart105.xml"/><Relationship Id="rId28" Type="http://schemas.openxmlformats.org/officeDocument/2006/relationships/hyperlink" Target="#DA!A1"/><Relationship Id="rId36" Type="http://schemas.openxmlformats.org/officeDocument/2006/relationships/hyperlink" Target="#'GRAF 2'!B1"/><Relationship Id="rId10" Type="http://schemas.openxmlformats.org/officeDocument/2006/relationships/chart" Target="../charts/chart92.xml"/><Relationship Id="rId19" Type="http://schemas.openxmlformats.org/officeDocument/2006/relationships/chart" Target="../charts/chart101.xml"/><Relationship Id="rId31" Type="http://schemas.openxmlformats.org/officeDocument/2006/relationships/hyperlink" Target="#EST!A1"/><Relationship Id="rId4" Type="http://schemas.openxmlformats.org/officeDocument/2006/relationships/chart" Target="../charts/chart86.xml"/><Relationship Id="rId9" Type="http://schemas.openxmlformats.org/officeDocument/2006/relationships/chart" Target="../charts/chart91.xml"/><Relationship Id="rId14" Type="http://schemas.openxmlformats.org/officeDocument/2006/relationships/chart" Target="../charts/chart96.xml"/><Relationship Id="rId22" Type="http://schemas.openxmlformats.org/officeDocument/2006/relationships/chart" Target="../charts/chart104.xml"/><Relationship Id="rId27" Type="http://schemas.openxmlformats.org/officeDocument/2006/relationships/chart" Target="../charts/chart109.xml"/><Relationship Id="rId30" Type="http://schemas.openxmlformats.org/officeDocument/2006/relationships/image" Target="../media/image1.png"/><Relationship Id="rId35" Type="http://schemas.openxmlformats.org/officeDocument/2006/relationships/hyperlink" Target="#GRAF!B1"/><Relationship Id="rId8" Type="http://schemas.openxmlformats.org/officeDocument/2006/relationships/chart" Target="../charts/chart90.xml"/><Relationship Id="rId3" Type="http://schemas.openxmlformats.org/officeDocument/2006/relationships/chart" Target="../charts/chart85.xml"/><Relationship Id="rId12" Type="http://schemas.openxmlformats.org/officeDocument/2006/relationships/chart" Target="../charts/chart94.xml"/><Relationship Id="rId17" Type="http://schemas.openxmlformats.org/officeDocument/2006/relationships/chart" Target="../charts/chart99.xml"/><Relationship Id="rId25" Type="http://schemas.openxmlformats.org/officeDocument/2006/relationships/chart" Target="../charts/chart107.xml"/><Relationship Id="rId33" Type="http://schemas.openxmlformats.org/officeDocument/2006/relationships/hyperlink" Target="#RC!A1"/><Relationship Id="rId38" Type="http://schemas.openxmlformats.org/officeDocument/2006/relationships/hyperlink" Target="#'GRAF 4'!B1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Mapa!A1"/><Relationship Id="rId3" Type="http://schemas.openxmlformats.org/officeDocument/2006/relationships/image" Target="../media/image1.png"/><Relationship Id="rId7" Type="http://schemas.openxmlformats.org/officeDocument/2006/relationships/hyperlink" Target="#GRAF!A1"/><Relationship Id="rId2" Type="http://schemas.openxmlformats.org/officeDocument/2006/relationships/hyperlink" Target="#Menu!A1"/><Relationship Id="rId1" Type="http://schemas.openxmlformats.org/officeDocument/2006/relationships/hyperlink" Target="#DA!A1"/><Relationship Id="rId6" Type="http://schemas.openxmlformats.org/officeDocument/2006/relationships/hyperlink" Target="#RC!A1"/><Relationship Id="rId5" Type="http://schemas.openxmlformats.org/officeDocument/2006/relationships/hyperlink" Target="#PA!A1"/><Relationship Id="rId4" Type="http://schemas.openxmlformats.org/officeDocument/2006/relationships/hyperlink" Target="#EST!A1"/><Relationship Id="rId9" Type="http://schemas.openxmlformats.org/officeDocument/2006/relationships/hyperlink" Target="#Int!A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13" Type="http://schemas.openxmlformats.org/officeDocument/2006/relationships/image" Target="../media/image14.wmf"/><Relationship Id="rId3" Type="http://schemas.openxmlformats.org/officeDocument/2006/relationships/image" Target="../media/image7.wmf"/><Relationship Id="rId7" Type="http://schemas.openxmlformats.org/officeDocument/2006/relationships/hyperlink" Target="#Menu!A1"/><Relationship Id="rId12" Type="http://schemas.openxmlformats.org/officeDocument/2006/relationships/image" Target="../media/image13.wmf"/><Relationship Id="rId17" Type="http://schemas.openxmlformats.org/officeDocument/2006/relationships/image" Target="../media/image18.png"/><Relationship Id="rId2" Type="http://schemas.openxmlformats.org/officeDocument/2006/relationships/image" Target="../media/image6.wmf"/><Relationship Id="rId16" Type="http://schemas.openxmlformats.org/officeDocument/2006/relationships/image" Target="../media/image17.wmf"/><Relationship Id="rId1" Type="http://schemas.openxmlformats.org/officeDocument/2006/relationships/image" Target="../media/image5.wmf"/><Relationship Id="rId6" Type="http://schemas.openxmlformats.org/officeDocument/2006/relationships/image" Target="../media/image10.wmf"/><Relationship Id="rId11" Type="http://schemas.openxmlformats.org/officeDocument/2006/relationships/image" Target="../media/image12.wmf"/><Relationship Id="rId5" Type="http://schemas.openxmlformats.org/officeDocument/2006/relationships/image" Target="../media/image9.wmf"/><Relationship Id="rId15" Type="http://schemas.openxmlformats.org/officeDocument/2006/relationships/image" Target="../media/image16.wmf"/><Relationship Id="rId10" Type="http://schemas.openxmlformats.org/officeDocument/2006/relationships/image" Target="../media/image11.png"/><Relationship Id="rId4" Type="http://schemas.openxmlformats.org/officeDocument/2006/relationships/image" Target="../media/image8.png"/><Relationship Id="rId9" Type="http://schemas.openxmlformats.org/officeDocument/2006/relationships/hyperlink" Target="#DA!A1"/><Relationship Id="rId14" Type="http://schemas.openxmlformats.org/officeDocument/2006/relationships/image" Target="../media/image15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129600</xdr:colOff>
      <xdr:row>0</xdr:row>
      <xdr:rowOff>0</xdr:rowOff>
    </xdr:from>
    <xdr:to>
      <xdr:col>9</xdr:col>
      <xdr:colOff>460440</xdr:colOff>
      <xdr:row>4</xdr:row>
      <xdr:rowOff>9360</xdr:rowOff>
    </xdr:to>
    <xdr:sp macro="" textlink="">
      <xdr:nvSpPr>
        <xdr:cNvPr id="2" name="CaixaDeTexto 1"/>
        <xdr:cNvSpPr/>
      </xdr:nvSpPr>
      <xdr:spPr>
        <a:xfrm>
          <a:off x="2626560" y="0"/>
          <a:ext cx="345168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0</xdr:col>
      <xdr:colOff>320040</xdr:colOff>
      <xdr:row>0</xdr:row>
      <xdr:rowOff>0</xdr:rowOff>
    </xdr:from>
    <xdr:to>
      <xdr:col>3</xdr:col>
      <xdr:colOff>443880</xdr:colOff>
      <xdr:row>3</xdr:row>
      <xdr:rowOff>9000</xdr:rowOff>
    </xdr:to>
    <xdr:pic>
      <xdr:nvPicPr>
        <xdr:cNvPr id="3" name="Imagem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320040" y="0"/>
          <a:ext cx="1996560" cy="55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137160</xdr:colOff>
      <xdr:row>8</xdr:row>
      <xdr:rowOff>110520</xdr:rowOff>
    </xdr:from>
    <xdr:to>
      <xdr:col>6</xdr:col>
      <xdr:colOff>249480</xdr:colOff>
      <xdr:row>9</xdr:row>
      <xdr:rowOff>158760</xdr:rowOff>
    </xdr:to>
    <xdr:sp macro="" textlink="">
      <xdr:nvSpPr>
        <xdr:cNvPr id="4" name="CaixaDeTexto 3">
          <a:hlinkClick xmlns:r="http://schemas.openxmlformats.org/officeDocument/2006/relationships" r:id="rId2"/>
        </xdr:cNvPr>
        <xdr:cNvSpPr/>
      </xdr:nvSpPr>
      <xdr:spPr>
        <a:xfrm>
          <a:off x="2634120" y="843840"/>
          <a:ext cx="1360440" cy="2293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sp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Acessar a Planilha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oneCell">
    <xdr:from>
      <xdr:col>4</xdr:col>
      <xdr:colOff>129600</xdr:colOff>
      <xdr:row>10</xdr:row>
      <xdr:rowOff>152280</xdr:rowOff>
    </xdr:from>
    <xdr:to>
      <xdr:col>20</xdr:col>
      <xdr:colOff>582120</xdr:colOff>
      <xdr:row>23</xdr:row>
      <xdr:rowOff>176760</xdr:rowOff>
    </xdr:to>
    <xdr:sp macro="" textlink="">
      <xdr:nvSpPr>
        <xdr:cNvPr id="5" name="CaixaDeTexto 4"/>
        <xdr:cNvSpPr/>
      </xdr:nvSpPr>
      <xdr:spPr>
        <a:xfrm>
          <a:off x="2626560" y="1247760"/>
          <a:ext cx="10439640" cy="2377080"/>
        </a:xfrm>
        <a:prstGeom prst="rect">
          <a:avLst/>
        </a:prstGeom>
        <a:solidFill>
          <a:srgbClr val="E58F71"/>
        </a:solidFill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defTabSz="914400">
            <a:lnSpc>
              <a:spcPct val="100000"/>
            </a:lnSpc>
            <a:tabLst>
              <a:tab pos="0" algn="l"/>
            </a:tabLst>
          </a:pPr>
          <a:r>
            <a:rPr lang="pt-BR" sz="1400" b="1" u="none" strike="noStrike">
              <a:solidFill>
                <a:schemeClr val="lt1"/>
              </a:solidFill>
              <a:uFillTx/>
              <a:latin typeface="Calibri"/>
            </a:rPr>
            <a:t>Essa planilha deve possibilitar à empresária estruturar o seu planejamento com definição de estratégicas e plano de ação para execução, uma vez que é importante manter o controle do seu negócio. Defina objetivos e metas e acompanhe os respectivos resultados. O uso da planilha deverá reforçar para a empreendedora a identidade da empresa, a definição de metas e ações para alcançar os objetivos traçados, bem como o acompanhamento dos resultados alcançados.</a:t>
          </a:r>
          <a:endParaRPr lang="en-US" sz="1400" b="0" u="none" strike="noStrike">
            <a:uFillTx/>
            <a:latin typeface="Times New Roman"/>
          </a:endParaRPr>
        </a:p>
        <a:p>
          <a:pPr defTabSz="914400">
            <a:lnSpc>
              <a:spcPct val="100000"/>
            </a:lnSpc>
            <a:tabLst>
              <a:tab pos="0" algn="l"/>
            </a:tabLst>
          </a:pPr>
          <a:endParaRPr lang="en-US" sz="2000" b="0" u="none" strike="noStrike">
            <a:uFillTx/>
            <a:latin typeface="Times New Roman"/>
          </a:endParaRPr>
        </a:p>
      </xdr:txBody>
    </xdr:sp>
    <xdr:clientData/>
  </xdr:twoCellAnchor>
  <xdr:twoCellAnchor editAs="oneCell">
    <xdr:from>
      <xdr:col>17</xdr:col>
      <xdr:colOff>495360</xdr:colOff>
      <xdr:row>25</xdr:row>
      <xdr:rowOff>144720</xdr:rowOff>
    </xdr:from>
    <xdr:to>
      <xdr:col>21</xdr:col>
      <xdr:colOff>109080</xdr:colOff>
      <xdr:row>26</xdr:row>
      <xdr:rowOff>123840</xdr:rowOff>
    </xdr:to>
    <xdr:sp macro="" textlink="">
      <xdr:nvSpPr>
        <xdr:cNvPr id="6" name="CaixaDeTexto 6"/>
        <xdr:cNvSpPr/>
      </xdr:nvSpPr>
      <xdr:spPr>
        <a:xfrm>
          <a:off x="11106720" y="3954600"/>
          <a:ext cx="2110680" cy="229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t">
          <a:sp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lt1">
                  <a:lumMod val="65000"/>
                </a:schemeClr>
              </a:solidFill>
              <a:uFillTx/>
              <a:latin typeface="Calibri"/>
            </a:rPr>
            <a:t>Esta planilha foi desenvolvida por: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17</xdr:col>
      <xdr:colOff>495360</xdr:colOff>
      <xdr:row>27</xdr:row>
      <xdr:rowOff>39600</xdr:rowOff>
    </xdr:from>
    <xdr:to>
      <xdr:col>21</xdr:col>
      <xdr:colOff>469800</xdr:colOff>
      <xdr:row>30</xdr:row>
      <xdr:rowOff>30600</xdr:rowOff>
    </xdr:to>
    <xdr:pic>
      <xdr:nvPicPr>
        <xdr:cNvPr id="7" name="Imagem 7"/>
        <xdr:cNvPicPr/>
      </xdr:nvPicPr>
      <xdr:blipFill>
        <a:blip xmlns:r="http://schemas.openxmlformats.org/officeDocument/2006/relationships" r:embed="rId1"/>
        <a:srcRect t="10560" b="11116"/>
        <a:stretch/>
      </xdr:blipFill>
      <xdr:spPr>
        <a:xfrm>
          <a:off x="11106720" y="4280760"/>
          <a:ext cx="2471400" cy="53388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6</xdr:col>
      <xdr:colOff>551880</xdr:colOff>
      <xdr:row>27</xdr:row>
      <xdr:rowOff>123120</xdr:rowOff>
    </xdr:from>
    <xdr:to>
      <xdr:col>9</xdr:col>
      <xdr:colOff>396360</xdr:colOff>
      <xdr:row>30</xdr:row>
      <xdr:rowOff>47520</xdr:rowOff>
    </xdr:to>
    <xdr:grpSp>
      <xdr:nvGrpSpPr>
        <xdr:cNvPr id="8" name="Agrupar 8"/>
        <xdr:cNvGrpSpPr/>
      </xdr:nvGrpSpPr>
      <xdr:grpSpPr>
        <a:xfrm>
          <a:off x="4209480" y="4483453"/>
          <a:ext cx="1673280" cy="483200"/>
          <a:chOff x="4296960" y="4364280"/>
          <a:chExt cx="1717200" cy="467280"/>
        </a:xfrm>
      </xdr:grpSpPr>
      <xdr:sp macro="" textlink="">
        <xdr:nvSpPr>
          <xdr:cNvPr id="9" name="CaixaDeTexto 9">
            <a:hlinkClick xmlns:r="http://schemas.openxmlformats.org/officeDocument/2006/relationships" r:id="rId3"/>
          </xdr:cNvPr>
          <xdr:cNvSpPr/>
        </xdr:nvSpPr>
        <xdr:spPr>
          <a:xfrm>
            <a:off x="4575240" y="4462200"/>
            <a:ext cx="1438920" cy="369360"/>
          </a:xfrm>
          <a:prstGeom prst="rect">
            <a:avLst/>
          </a:prstGeom>
          <a:noFill/>
          <a:ln w="0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/>
        </xdr:style>
        <xdr:txBody>
          <a:bodyPr vertOverflow="clip" horzOverflow="clip" wrap="none" lIns="90000" tIns="45000" rIns="90000" bIns="45000" anchor="t">
            <a:noAutofit/>
          </a:bodyPr>
          <a:lstStyle/>
          <a:p>
            <a:pPr>
              <a:lnSpc>
                <a:spcPct val="100000"/>
              </a:lnSpc>
            </a:pPr>
            <a:r>
              <a:rPr lang="pt-BR" sz="1800" b="1" u="none" strike="noStrike">
                <a:solidFill>
                  <a:srgbClr val="A20E2E"/>
                </a:solidFill>
                <a:uFillTx/>
                <a:latin typeface="Calibri"/>
              </a:rPr>
              <a:t>INSTRUÇÕES</a:t>
            </a:r>
            <a:endParaRPr lang="en-US" sz="1800" b="0" u="none" strike="noStrike">
              <a:uFillTx/>
              <a:latin typeface="Times New Roman"/>
            </a:endParaRPr>
          </a:p>
        </xdr:txBody>
      </xdr:sp>
      <xdr:pic>
        <xdr:nvPicPr>
          <xdr:cNvPr id="10" name="Imagem 10"/>
          <xdr:cNvPicPr/>
        </xdr:nvPicPr>
        <xdr:blipFill>
          <a:blip xmlns:r="http://schemas.openxmlformats.org/officeDocument/2006/relationships" r:embed="rId4"/>
          <a:stretch/>
        </xdr:blipFill>
        <xdr:spPr>
          <a:xfrm>
            <a:off x="4296960" y="4364280"/>
            <a:ext cx="332280" cy="375840"/>
          </a:xfrm>
          <a:prstGeom prst="rect">
            <a:avLst/>
          </a:prstGeom>
          <a:ln w="0">
            <a:noFill/>
          </a:ln>
        </xdr:spPr>
      </xdr:pic>
    </xdr:grpSp>
    <xdr:clientData/>
  </xdr:twoCellAnchor>
  <xdr:twoCellAnchor>
    <xdr:from>
      <xdr:col>4</xdr:col>
      <xdr:colOff>160200</xdr:colOff>
      <xdr:row>27</xdr:row>
      <xdr:rowOff>100440</xdr:rowOff>
    </xdr:from>
    <xdr:to>
      <xdr:col>6</xdr:col>
      <xdr:colOff>327600</xdr:colOff>
      <xdr:row>30</xdr:row>
      <xdr:rowOff>51840</xdr:rowOff>
    </xdr:to>
    <xdr:grpSp>
      <xdr:nvGrpSpPr>
        <xdr:cNvPr id="11" name="Agrupar 11"/>
        <xdr:cNvGrpSpPr/>
      </xdr:nvGrpSpPr>
      <xdr:grpSpPr>
        <a:xfrm>
          <a:off x="2598600" y="4460773"/>
          <a:ext cx="1386600" cy="510200"/>
          <a:chOff x="2657160" y="4341600"/>
          <a:chExt cx="1415520" cy="494280"/>
        </a:xfrm>
      </xdr:grpSpPr>
      <xdr:pic>
        <xdr:nvPicPr>
          <xdr:cNvPr id="12" name="Imagem 12" descr="Play Red Button transparent PNG - StickPNG"/>
          <xdr:cNvPicPr/>
        </xdr:nvPicPr>
        <xdr:blipFill>
          <a:blip xmlns:r="http://schemas.openxmlformats.org/officeDocument/2006/relationships" r:embed="rId5"/>
          <a:stretch/>
        </xdr:blipFill>
        <xdr:spPr>
          <a:xfrm>
            <a:off x="2657160" y="4341600"/>
            <a:ext cx="497520" cy="417960"/>
          </a:xfrm>
          <a:prstGeom prst="rect">
            <a:avLst/>
          </a:prstGeom>
          <a:ln w="0">
            <a:noFill/>
          </a:ln>
        </xdr:spPr>
      </xdr:pic>
      <xdr:sp macro="" textlink="">
        <xdr:nvSpPr>
          <xdr:cNvPr id="13" name="CaixaDeTexto 13">
            <a:hlinkClick xmlns:r="http://schemas.openxmlformats.org/officeDocument/2006/relationships" r:id="rId2"/>
          </xdr:cNvPr>
          <xdr:cNvSpPr/>
        </xdr:nvSpPr>
        <xdr:spPr>
          <a:xfrm>
            <a:off x="3131640" y="4466520"/>
            <a:ext cx="941040" cy="369360"/>
          </a:xfrm>
          <a:prstGeom prst="rect">
            <a:avLst/>
          </a:prstGeom>
          <a:noFill/>
          <a:ln w="0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/>
        </xdr:style>
        <xdr:txBody>
          <a:bodyPr vertOverflow="clip" horzOverflow="clip" wrap="none" lIns="90000" tIns="45000" rIns="90000" bIns="45000" anchor="t">
            <a:noAutofit/>
          </a:bodyPr>
          <a:lstStyle/>
          <a:p>
            <a:pPr>
              <a:lnSpc>
                <a:spcPct val="100000"/>
              </a:lnSpc>
            </a:pPr>
            <a:r>
              <a:rPr lang="pt-BR" sz="1800" b="1" u="none" strike="noStrike">
                <a:solidFill>
                  <a:srgbClr val="A20E2E"/>
                </a:solidFill>
                <a:uFillTx/>
                <a:latin typeface="Calibri"/>
              </a:rPr>
              <a:t>INICIAR</a:t>
            </a:r>
            <a:endParaRPr lang="en-US" sz="1800" b="0" u="none" strike="noStrike">
              <a:uFillTx/>
              <a:latin typeface="Times New Roman"/>
            </a:endParaRPr>
          </a:p>
        </xdr:txBody>
      </xdr:sp>
    </xdr:grpSp>
    <xdr:clientData/>
  </xdr:twoCellAnchor>
  <xdr:twoCellAnchor editAs="oneCell">
    <xdr:from>
      <xdr:col>0</xdr:col>
      <xdr:colOff>0</xdr:colOff>
      <xdr:row>10</xdr:row>
      <xdr:rowOff>137880</xdr:rowOff>
    </xdr:from>
    <xdr:to>
      <xdr:col>4</xdr:col>
      <xdr:colOff>59400</xdr:colOff>
      <xdr:row>23</xdr:row>
      <xdr:rowOff>96480</xdr:rowOff>
    </xdr:to>
    <xdr:pic>
      <xdr:nvPicPr>
        <xdr:cNvPr id="14" name="Imagem 14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233360"/>
          <a:ext cx="2556360" cy="2311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753480</xdr:colOff>
      <xdr:row>0</xdr:row>
      <xdr:rowOff>0</xdr:rowOff>
    </xdr:from>
    <xdr:to>
      <xdr:col>9</xdr:col>
      <xdr:colOff>241920</xdr:colOff>
      <xdr:row>4</xdr:row>
      <xdr:rowOff>26640</xdr:rowOff>
    </xdr:to>
    <xdr:sp macro="" textlink="">
      <xdr:nvSpPr>
        <xdr:cNvPr id="13" name="CaixaDeTexto 18"/>
        <xdr:cNvSpPr/>
      </xdr:nvSpPr>
      <xdr:spPr>
        <a:xfrm>
          <a:off x="2102400" y="0"/>
          <a:ext cx="850860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Premissas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61200</xdr:rowOff>
    </xdr:from>
    <xdr:to>
      <xdr:col>2</xdr:col>
      <xdr:colOff>749160</xdr:colOff>
      <xdr:row>9</xdr:row>
      <xdr:rowOff>12960</xdr:rowOff>
    </xdr:to>
    <xdr:sp macro="" textlink="">
      <xdr:nvSpPr>
        <xdr:cNvPr id="14" name="CaixaDeTexto 19">
          <a:hlinkClick xmlns:r="http://schemas.openxmlformats.org/officeDocument/2006/relationships" r:id="rId1"/>
        </xdr:cNvPr>
        <xdr:cNvSpPr/>
      </xdr:nvSpPr>
      <xdr:spPr>
        <a:xfrm>
          <a:off x="753480" y="777600"/>
          <a:ext cx="1344600" cy="26604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r>
            <a:rPr lang="pt-BR" sz="1100" b="0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1</xdr:col>
      <xdr:colOff>491760</xdr:colOff>
      <xdr:row>9</xdr:row>
      <xdr:rowOff>39240</xdr:rowOff>
    </xdr:to>
    <xdr:sp macro="" textlink="">
      <xdr:nvSpPr>
        <xdr:cNvPr id="15" name="Seta: para a Direita 20">
          <a:hlinkClick xmlns:r="http://schemas.openxmlformats.org/officeDocument/2006/relationships" r:id="rId2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604080</xdr:colOff>
      <xdr:row>4</xdr:row>
      <xdr:rowOff>1800</xdr:rowOff>
    </xdr:to>
    <xdr:pic>
      <xdr:nvPicPr>
        <xdr:cNvPr id="16" name="Imagem 22">
          <a:hlinkClick xmlns:r="http://schemas.openxmlformats.org/officeDocument/2006/relationships" r:id="rId2"/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0"/>
          <a:ext cx="1953000" cy="546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0</xdr:colOff>
      <xdr:row>8</xdr:row>
      <xdr:rowOff>67680</xdr:rowOff>
    </xdr:from>
    <xdr:to>
      <xdr:col>6</xdr:col>
      <xdr:colOff>32760</xdr:colOff>
      <xdr:row>9</xdr:row>
      <xdr:rowOff>20520</xdr:rowOff>
    </xdr:to>
    <xdr:sp macro="" textlink="">
      <xdr:nvSpPr>
        <xdr:cNvPr id="17" name="CaixaDeTexto 23">
          <a:hlinkClick xmlns:r="http://schemas.openxmlformats.org/officeDocument/2006/relationships" r:id="rId4"/>
        </xdr:cNvPr>
        <xdr:cNvSpPr/>
      </xdr:nvSpPr>
      <xdr:spPr>
        <a:xfrm>
          <a:off x="3543480" y="784080"/>
          <a:ext cx="13107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67680</xdr:colOff>
      <xdr:row>8</xdr:row>
      <xdr:rowOff>67680</xdr:rowOff>
    </xdr:from>
    <xdr:to>
      <xdr:col>6</xdr:col>
      <xdr:colOff>1396080</xdr:colOff>
      <xdr:row>9</xdr:row>
      <xdr:rowOff>20520</xdr:rowOff>
    </xdr:to>
    <xdr:sp macro="" textlink="">
      <xdr:nvSpPr>
        <xdr:cNvPr id="18" name="CaixaDeTexto 7">
          <a:hlinkClick xmlns:r="http://schemas.openxmlformats.org/officeDocument/2006/relationships" r:id="rId5"/>
        </xdr:cNvPr>
        <xdr:cNvSpPr/>
      </xdr:nvSpPr>
      <xdr:spPr>
        <a:xfrm>
          <a:off x="488916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1431000</xdr:colOff>
      <xdr:row>8</xdr:row>
      <xdr:rowOff>67680</xdr:rowOff>
    </xdr:from>
    <xdr:to>
      <xdr:col>7</xdr:col>
      <xdr:colOff>989640</xdr:colOff>
      <xdr:row>9</xdr:row>
      <xdr:rowOff>20520</xdr:rowOff>
    </xdr:to>
    <xdr:sp macro="" textlink="">
      <xdr:nvSpPr>
        <xdr:cNvPr id="19" name="CaixaDeTexto 8">
          <a:hlinkClick xmlns:r="http://schemas.openxmlformats.org/officeDocument/2006/relationships" r:id="rId6"/>
        </xdr:cNvPr>
        <xdr:cNvSpPr/>
      </xdr:nvSpPr>
      <xdr:spPr>
        <a:xfrm>
          <a:off x="6252480" y="784080"/>
          <a:ext cx="13608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7</xdr:col>
      <xdr:colOff>1024560</xdr:colOff>
      <xdr:row>8</xdr:row>
      <xdr:rowOff>67680</xdr:rowOff>
    </xdr:from>
    <xdr:to>
      <xdr:col>7</xdr:col>
      <xdr:colOff>2352960</xdr:colOff>
      <xdr:row>9</xdr:row>
      <xdr:rowOff>20520</xdr:rowOff>
    </xdr:to>
    <xdr:sp macro="" textlink="">
      <xdr:nvSpPr>
        <xdr:cNvPr id="20" name="CaixaDeTexto 9">
          <a:hlinkClick xmlns:r="http://schemas.openxmlformats.org/officeDocument/2006/relationships" r:id="rId7"/>
        </xdr:cNvPr>
        <xdr:cNvSpPr/>
      </xdr:nvSpPr>
      <xdr:spPr>
        <a:xfrm>
          <a:off x="764820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7</xdr:col>
      <xdr:colOff>2387520</xdr:colOff>
      <xdr:row>8</xdr:row>
      <xdr:rowOff>59400</xdr:rowOff>
    </xdr:from>
    <xdr:to>
      <xdr:col>9</xdr:col>
      <xdr:colOff>41400</xdr:colOff>
      <xdr:row>9</xdr:row>
      <xdr:rowOff>11160</xdr:rowOff>
    </xdr:to>
    <xdr:sp macro="" textlink="">
      <xdr:nvSpPr>
        <xdr:cNvPr id="21" name="CaixaDeTexto 10">
          <a:hlinkClick xmlns:r="http://schemas.openxmlformats.org/officeDocument/2006/relationships" r:id="rId8"/>
        </xdr:cNvPr>
        <xdr:cNvSpPr/>
      </xdr:nvSpPr>
      <xdr:spPr>
        <a:xfrm>
          <a:off x="9011160" y="775800"/>
          <a:ext cx="139932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0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787320</xdr:colOff>
      <xdr:row>8</xdr:row>
      <xdr:rowOff>67680</xdr:rowOff>
    </xdr:from>
    <xdr:to>
      <xdr:col>3</xdr:col>
      <xdr:colOff>1031760</xdr:colOff>
      <xdr:row>9</xdr:row>
      <xdr:rowOff>20520</xdr:rowOff>
    </xdr:to>
    <xdr:sp macro="" textlink="">
      <xdr:nvSpPr>
        <xdr:cNvPr id="22" name="CaixaDeTexto 11">
          <a:hlinkClick xmlns:r="http://schemas.openxmlformats.org/officeDocument/2006/relationships" r:id="rId9"/>
        </xdr:cNvPr>
        <xdr:cNvSpPr/>
      </xdr:nvSpPr>
      <xdr:spPr>
        <a:xfrm>
          <a:off x="2136240" y="784080"/>
          <a:ext cx="13417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1897560</xdr:colOff>
      <xdr:row>0</xdr:row>
      <xdr:rowOff>0</xdr:rowOff>
    </xdr:from>
    <xdr:to>
      <xdr:col>27</xdr:col>
      <xdr:colOff>2025720</xdr:colOff>
      <xdr:row>4</xdr:row>
      <xdr:rowOff>9360</xdr:rowOff>
    </xdr:to>
    <xdr:sp macro="" textlink="">
      <xdr:nvSpPr>
        <xdr:cNvPr id="23" name="CaixaDeTexto 3"/>
        <xdr:cNvSpPr/>
      </xdr:nvSpPr>
      <xdr:spPr>
        <a:xfrm>
          <a:off x="2078640" y="0"/>
          <a:ext cx="826236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 defTabSz="914400">
            <a:lnSpc>
              <a:spcPct val="100000"/>
            </a:lnSpc>
            <a:tabLst>
              <a:tab pos="0" algn="l"/>
            </a:tabLst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Análise SWOT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1</xdr:col>
      <xdr:colOff>60120</xdr:colOff>
      <xdr:row>8</xdr:row>
      <xdr:rowOff>30600</xdr:rowOff>
    </xdr:from>
    <xdr:to>
      <xdr:col>1</xdr:col>
      <xdr:colOff>491760</xdr:colOff>
      <xdr:row>8</xdr:row>
      <xdr:rowOff>296640</xdr:rowOff>
    </xdr:to>
    <xdr:sp macro="" textlink="">
      <xdr:nvSpPr>
        <xdr:cNvPr id="24" name="Seta: para a Direita 4">
          <a:hlinkClick xmlns:r="http://schemas.openxmlformats.org/officeDocument/2006/relationships" r:id="rId1"/>
        </xdr:cNvPr>
        <xdr:cNvSpPr/>
      </xdr:nvSpPr>
      <xdr:spPr>
        <a:xfrm flipH="1">
          <a:off x="241200" y="763920"/>
          <a:ext cx="431640" cy="26604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</xdr:col>
      <xdr:colOff>1762200</xdr:colOff>
      <xdr:row>3</xdr:row>
      <xdr:rowOff>2160</xdr:rowOff>
    </xdr:to>
    <xdr:pic>
      <xdr:nvPicPr>
        <xdr:cNvPr id="25" name="Imagem 5">
          <a:hlinkClick xmlns:r="http://schemas.openxmlformats.org/officeDocument/2006/relationships" r:id="rId1"/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0"/>
          <a:ext cx="1943280" cy="545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541800</xdr:colOff>
      <xdr:row>8</xdr:row>
      <xdr:rowOff>36000</xdr:rowOff>
    </xdr:from>
    <xdr:to>
      <xdr:col>1</xdr:col>
      <xdr:colOff>1870200</xdr:colOff>
      <xdr:row>8</xdr:row>
      <xdr:rowOff>302040</xdr:rowOff>
    </xdr:to>
    <xdr:sp macro="" textlink="">
      <xdr:nvSpPr>
        <xdr:cNvPr id="26" name="CaixaDeTexto 8">
          <a:hlinkClick xmlns:r="http://schemas.openxmlformats.org/officeDocument/2006/relationships" r:id="rId3"/>
        </xdr:cNvPr>
        <xdr:cNvSpPr/>
      </xdr:nvSpPr>
      <xdr:spPr>
        <a:xfrm>
          <a:off x="722880" y="769320"/>
          <a:ext cx="1328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477360</xdr:colOff>
      <xdr:row>8</xdr:row>
      <xdr:rowOff>42480</xdr:rowOff>
    </xdr:from>
    <xdr:to>
      <xdr:col>3</xdr:col>
      <xdr:colOff>383040</xdr:colOff>
      <xdr:row>8</xdr:row>
      <xdr:rowOff>308520</xdr:rowOff>
    </xdr:to>
    <xdr:sp macro="" textlink="">
      <xdr:nvSpPr>
        <xdr:cNvPr id="27" name="CaixaDeTexto 9">
          <a:hlinkClick xmlns:r="http://schemas.openxmlformats.org/officeDocument/2006/relationships" r:id="rId4"/>
        </xdr:cNvPr>
        <xdr:cNvSpPr/>
      </xdr:nvSpPr>
      <xdr:spPr>
        <a:xfrm>
          <a:off x="3517920" y="775800"/>
          <a:ext cx="135504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418320</xdr:colOff>
      <xdr:row>8</xdr:row>
      <xdr:rowOff>42480</xdr:rowOff>
    </xdr:from>
    <xdr:to>
      <xdr:col>4</xdr:col>
      <xdr:colOff>324000</xdr:colOff>
      <xdr:row>8</xdr:row>
      <xdr:rowOff>308520</xdr:rowOff>
    </xdr:to>
    <xdr:sp macro="" textlink="">
      <xdr:nvSpPr>
        <xdr:cNvPr id="28" name="CaixaDeTexto 10">
          <a:hlinkClick xmlns:r="http://schemas.openxmlformats.org/officeDocument/2006/relationships" r:id="rId5"/>
        </xdr:cNvPr>
        <xdr:cNvSpPr/>
      </xdr:nvSpPr>
      <xdr:spPr>
        <a:xfrm>
          <a:off x="4908240" y="775800"/>
          <a:ext cx="1355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358920</xdr:colOff>
      <xdr:row>8</xdr:row>
      <xdr:rowOff>42480</xdr:rowOff>
    </xdr:from>
    <xdr:to>
      <xdr:col>5</xdr:col>
      <xdr:colOff>603360</xdr:colOff>
      <xdr:row>8</xdr:row>
      <xdr:rowOff>308520</xdr:rowOff>
    </xdr:to>
    <xdr:sp macro="" textlink="">
      <xdr:nvSpPr>
        <xdr:cNvPr id="29" name="CaixaDeTexto 11">
          <a:hlinkClick xmlns:r="http://schemas.openxmlformats.org/officeDocument/2006/relationships" r:id="rId6"/>
        </xdr:cNvPr>
        <xdr:cNvSpPr/>
      </xdr:nvSpPr>
      <xdr:spPr>
        <a:xfrm>
          <a:off x="6298560" y="775800"/>
          <a:ext cx="134172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638280</xdr:colOff>
      <xdr:row>8</xdr:row>
      <xdr:rowOff>42480</xdr:rowOff>
    </xdr:from>
    <xdr:to>
      <xdr:col>27</xdr:col>
      <xdr:colOff>687960</xdr:colOff>
      <xdr:row>8</xdr:row>
      <xdr:rowOff>308520</xdr:rowOff>
    </xdr:to>
    <xdr:sp macro="" textlink="">
      <xdr:nvSpPr>
        <xdr:cNvPr id="30" name="CaixaDeTexto 12">
          <a:hlinkClick xmlns:r="http://schemas.openxmlformats.org/officeDocument/2006/relationships" r:id="rId7"/>
        </xdr:cNvPr>
        <xdr:cNvSpPr/>
      </xdr:nvSpPr>
      <xdr:spPr>
        <a:xfrm>
          <a:off x="7675200" y="775800"/>
          <a:ext cx="132804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27</xdr:col>
      <xdr:colOff>722880</xdr:colOff>
      <xdr:row>8</xdr:row>
      <xdr:rowOff>33840</xdr:rowOff>
    </xdr:from>
    <xdr:to>
      <xdr:col>27</xdr:col>
      <xdr:colOff>2051280</xdr:colOff>
      <xdr:row>8</xdr:row>
      <xdr:rowOff>299880</xdr:rowOff>
    </xdr:to>
    <xdr:sp macro="" textlink="">
      <xdr:nvSpPr>
        <xdr:cNvPr id="31" name="CaixaDeTexto 13">
          <a:hlinkClick xmlns:r="http://schemas.openxmlformats.org/officeDocument/2006/relationships" r:id="rId8"/>
        </xdr:cNvPr>
        <xdr:cNvSpPr/>
      </xdr:nvSpPr>
      <xdr:spPr>
        <a:xfrm>
          <a:off x="9038160" y="767160"/>
          <a:ext cx="1328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1908360</xdr:colOff>
      <xdr:row>8</xdr:row>
      <xdr:rowOff>42480</xdr:rowOff>
    </xdr:from>
    <xdr:to>
      <xdr:col>2</xdr:col>
      <xdr:colOff>442440</xdr:colOff>
      <xdr:row>8</xdr:row>
      <xdr:rowOff>308520</xdr:rowOff>
    </xdr:to>
    <xdr:sp macro="" textlink="">
      <xdr:nvSpPr>
        <xdr:cNvPr id="32" name="CaixaDeTexto 14">
          <a:hlinkClick xmlns:r="http://schemas.openxmlformats.org/officeDocument/2006/relationships" r:id="rId9"/>
        </xdr:cNvPr>
        <xdr:cNvSpPr/>
      </xdr:nvSpPr>
      <xdr:spPr>
        <a:xfrm>
          <a:off x="2089440" y="775800"/>
          <a:ext cx="1393560" cy="26604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853920</xdr:colOff>
      <xdr:row>9</xdr:row>
      <xdr:rowOff>49680</xdr:rowOff>
    </xdr:from>
    <xdr:to>
      <xdr:col>6</xdr:col>
      <xdr:colOff>371880</xdr:colOff>
      <xdr:row>10</xdr:row>
      <xdr:rowOff>44640</xdr:rowOff>
    </xdr:to>
    <xdr:sp macro="" textlink="">
      <xdr:nvSpPr>
        <xdr:cNvPr id="33" name="Retângulo 17">
          <a:hlinkClick xmlns:r="http://schemas.openxmlformats.org/officeDocument/2006/relationships" r:id="rId1"/>
        </xdr:cNvPr>
        <xdr:cNvSpPr/>
      </xdr:nvSpPr>
      <xdr:spPr>
        <a:xfrm>
          <a:off x="3561480" y="1097280"/>
          <a:ext cx="223632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lt1"/>
              </a:solidFill>
              <a:uFillTx/>
              <a:latin typeface="Calibri"/>
            </a:rPr>
            <a:t>Perspectiva Financeira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417600</xdr:colOff>
      <xdr:row>9</xdr:row>
      <xdr:rowOff>49680</xdr:rowOff>
    </xdr:from>
    <xdr:to>
      <xdr:col>8</xdr:col>
      <xdr:colOff>848160</xdr:colOff>
      <xdr:row>10</xdr:row>
      <xdr:rowOff>44640</xdr:rowOff>
    </xdr:to>
    <xdr:sp macro="" textlink="">
      <xdr:nvSpPr>
        <xdr:cNvPr id="34" name="Retângulo 18">
          <a:hlinkClick xmlns:r="http://schemas.openxmlformats.org/officeDocument/2006/relationships" r:id="rId2"/>
        </xdr:cNvPr>
        <xdr:cNvSpPr/>
      </xdr:nvSpPr>
      <xdr:spPr>
        <a:xfrm>
          <a:off x="5843520" y="1097280"/>
          <a:ext cx="22431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12600</xdr:colOff>
      <xdr:row>9</xdr:row>
      <xdr:rowOff>49680</xdr:rowOff>
    </xdr:from>
    <xdr:to>
      <xdr:col>11</xdr:col>
      <xdr:colOff>423720</xdr:colOff>
      <xdr:row>10</xdr:row>
      <xdr:rowOff>44640</xdr:rowOff>
    </xdr:to>
    <xdr:sp macro="" textlink="">
      <xdr:nvSpPr>
        <xdr:cNvPr id="35" name="Retângulo 19">
          <a:hlinkClick xmlns:r="http://schemas.openxmlformats.org/officeDocument/2006/relationships" r:id="rId3"/>
        </xdr:cNvPr>
        <xdr:cNvSpPr/>
      </xdr:nvSpPr>
      <xdr:spPr>
        <a:xfrm>
          <a:off x="8157240" y="1097280"/>
          <a:ext cx="22233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11</xdr:col>
      <xdr:colOff>468720</xdr:colOff>
      <xdr:row>9</xdr:row>
      <xdr:rowOff>49680</xdr:rowOff>
    </xdr:from>
    <xdr:to>
      <xdr:col>14</xdr:col>
      <xdr:colOff>12240</xdr:colOff>
      <xdr:row>10</xdr:row>
      <xdr:rowOff>44640</xdr:rowOff>
    </xdr:to>
    <xdr:sp macro="" textlink="">
      <xdr:nvSpPr>
        <xdr:cNvPr id="36" name="Retângulo 20">
          <a:hlinkClick xmlns:r="http://schemas.openxmlformats.org/officeDocument/2006/relationships" r:id="rId4"/>
        </xdr:cNvPr>
        <xdr:cNvSpPr/>
      </xdr:nvSpPr>
      <xdr:spPr>
        <a:xfrm>
          <a:off x="10425600" y="1097280"/>
          <a:ext cx="22618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oneCell">
    <xdr:from>
      <xdr:col>2</xdr:col>
      <xdr:colOff>491040</xdr:colOff>
      <xdr:row>0</xdr:row>
      <xdr:rowOff>0</xdr:rowOff>
    </xdr:from>
    <xdr:to>
      <xdr:col>12</xdr:col>
      <xdr:colOff>90000</xdr:colOff>
      <xdr:row>4</xdr:row>
      <xdr:rowOff>9360</xdr:rowOff>
    </xdr:to>
    <xdr:sp macro="" textlink="">
      <xdr:nvSpPr>
        <xdr:cNvPr id="37" name="CaixaDeTexto 21"/>
        <xdr:cNvSpPr/>
      </xdr:nvSpPr>
      <xdr:spPr>
        <a:xfrm>
          <a:off x="2181960" y="0"/>
          <a:ext cx="877104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 defTabSz="914400">
            <a:lnSpc>
              <a:spcPct val="100000"/>
            </a:lnSpc>
            <a:tabLst>
              <a:tab pos="0" algn="l"/>
            </a:tabLst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Estratégia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52920</xdr:rowOff>
    </xdr:from>
    <xdr:to>
      <xdr:col>2</xdr:col>
      <xdr:colOff>427320</xdr:colOff>
      <xdr:row>9</xdr:row>
      <xdr:rowOff>5760</xdr:rowOff>
    </xdr:to>
    <xdr:sp macro="" textlink="">
      <xdr:nvSpPr>
        <xdr:cNvPr id="38" name="CaixaDeTexto 23">
          <a:hlinkClick xmlns:r="http://schemas.openxmlformats.org/officeDocument/2006/relationships" r:id="rId5"/>
        </xdr:cNvPr>
        <xdr:cNvSpPr/>
      </xdr:nvSpPr>
      <xdr:spPr>
        <a:xfrm>
          <a:off x="753480" y="786240"/>
          <a:ext cx="13647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30600</xdr:rowOff>
    </xdr:from>
    <xdr:to>
      <xdr:col>1</xdr:col>
      <xdr:colOff>491760</xdr:colOff>
      <xdr:row>9</xdr:row>
      <xdr:rowOff>22320</xdr:rowOff>
    </xdr:to>
    <xdr:sp macro="" textlink="">
      <xdr:nvSpPr>
        <xdr:cNvPr id="39" name="Seta: para a Direita 24">
          <a:hlinkClick xmlns:r="http://schemas.openxmlformats.org/officeDocument/2006/relationships"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282600</xdr:colOff>
      <xdr:row>3</xdr:row>
      <xdr:rowOff>3960</xdr:rowOff>
    </xdr:to>
    <xdr:pic>
      <xdr:nvPicPr>
        <xdr:cNvPr id="40" name="Imagem 25">
          <a:hlinkClick xmlns:r="http://schemas.openxmlformats.org/officeDocument/2006/relationships" r:id="rId6"/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0"/>
          <a:ext cx="197352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847080</xdr:colOff>
      <xdr:row>8</xdr:row>
      <xdr:rowOff>52920</xdr:rowOff>
    </xdr:from>
    <xdr:to>
      <xdr:col>5</xdr:col>
      <xdr:colOff>414360</xdr:colOff>
      <xdr:row>9</xdr:row>
      <xdr:rowOff>5760</xdr:rowOff>
    </xdr:to>
    <xdr:sp macro="" textlink="">
      <xdr:nvSpPr>
        <xdr:cNvPr id="41" name="CaixaDeTexto 26">
          <a:hlinkClick xmlns:r="http://schemas.openxmlformats.org/officeDocument/2006/relationships" r:id="rId8"/>
        </xdr:cNvPr>
        <xdr:cNvSpPr/>
      </xdr:nvSpPr>
      <xdr:spPr>
        <a:xfrm>
          <a:off x="3554640" y="786240"/>
          <a:ext cx="137952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451440</xdr:colOff>
      <xdr:row>8</xdr:row>
      <xdr:rowOff>52920</xdr:rowOff>
    </xdr:from>
    <xdr:to>
      <xdr:col>7</xdr:col>
      <xdr:colOff>18720</xdr:colOff>
      <xdr:row>9</xdr:row>
      <xdr:rowOff>5760</xdr:rowOff>
    </xdr:to>
    <xdr:sp macro="" textlink="">
      <xdr:nvSpPr>
        <xdr:cNvPr id="42" name="CaixaDeTexto 11">
          <a:hlinkClick xmlns:r="http://schemas.openxmlformats.org/officeDocument/2006/relationships" r:id="rId9"/>
        </xdr:cNvPr>
        <xdr:cNvSpPr/>
      </xdr:nvSpPr>
      <xdr:spPr>
        <a:xfrm>
          <a:off x="4971240" y="786240"/>
          <a:ext cx="13798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7</xdr:col>
      <xdr:colOff>55440</xdr:colOff>
      <xdr:row>8</xdr:row>
      <xdr:rowOff>52920</xdr:rowOff>
    </xdr:from>
    <xdr:to>
      <xdr:col>8</xdr:col>
      <xdr:colOff>503280</xdr:colOff>
      <xdr:row>9</xdr:row>
      <xdr:rowOff>5760</xdr:rowOff>
    </xdr:to>
    <xdr:sp macro="" textlink="">
      <xdr:nvSpPr>
        <xdr:cNvPr id="43" name="CaixaDeTexto 12">
          <a:hlinkClick xmlns:r="http://schemas.openxmlformats.org/officeDocument/2006/relationships" r:id="rId10"/>
        </xdr:cNvPr>
        <xdr:cNvSpPr/>
      </xdr:nvSpPr>
      <xdr:spPr>
        <a:xfrm>
          <a:off x="6387840" y="78624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540000</xdr:colOff>
      <xdr:row>8</xdr:row>
      <xdr:rowOff>52920</xdr:rowOff>
    </xdr:from>
    <xdr:to>
      <xdr:col>10</xdr:col>
      <xdr:colOff>107280</xdr:colOff>
      <xdr:row>9</xdr:row>
      <xdr:rowOff>5760</xdr:rowOff>
    </xdr:to>
    <xdr:sp macro="" textlink="">
      <xdr:nvSpPr>
        <xdr:cNvPr id="44" name="CaixaDeTexto 13">
          <a:hlinkClick xmlns:r="http://schemas.openxmlformats.org/officeDocument/2006/relationships" r:id="rId11"/>
        </xdr:cNvPr>
        <xdr:cNvSpPr/>
      </xdr:nvSpPr>
      <xdr:spPr>
        <a:xfrm>
          <a:off x="7778520" y="786240"/>
          <a:ext cx="1379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144000</xdr:colOff>
      <xdr:row>8</xdr:row>
      <xdr:rowOff>52920</xdr:rowOff>
    </xdr:from>
    <xdr:to>
      <xdr:col>11</xdr:col>
      <xdr:colOff>591840</xdr:colOff>
      <xdr:row>9</xdr:row>
      <xdr:rowOff>5760</xdr:rowOff>
    </xdr:to>
    <xdr:sp macro="" textlink="">
      <xdr:nvSpPr>
        <xdr:cNvPr id="45" name="CaixaDeTexto 14">
          <a:hlinkClick xmlns:r="http://schemas.openxmlformats.org/officeDocument/2006/relationships" r:id="rId12"/>
        </xdr:cNvPr>
        <xdr:cNvSpPr/>
      </xdr:nvSpPr>
      <xdr:spPr>
        <a:xfrm>
          <a:off x="9194760" y="78624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464400</xdr:colOff>
      <xdr:row>8</xdr:row>
      <xdr:rowOff>52920</xdr:rowOff>
    </xdr:from>
    <xdr:to>
      <xdr:col>3</xdr:col>
      <xdr:colOff>810360</xdr:colOff>
      <xdr:row>9</xdr:row>
      <xdr:rowOff>5760</xdr:rowOff>
    </xdr:to>
    <xdr:sp macro="" textlink="">
      <xdr:nvSpPr>
        <xdr:cNvPr id="46" name="CaixaDeTexto 15">
          <a:hlinkClick xmlns:r="http://schemas.openxmlformats.org/officeDocument/2006/relationships" r:id="rId13"/>
        </xdr:cNvPr>
        <xdr:cNvSpPr/>
      </xdr:nvSpPr>
      <xdr:spPr>
        <a:xfrm>
          <a:off x="2155320" y="786240"/>
          <a:ext cx="13626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499680</xdr:colOff>
      <xdr:row>0</xdr:row>
      <xdr:rowOff>0</xdr:rowOff>
    </xdr:from>
    <xdr:to>
      <xdr:col>12</xdr:col>
      <xdr:colOff>90360</xdr:colOff>
      <xdr:row>4</xdr:row>
      <xdr:rowOff>11160</xdr:rowOff>
    </xdr:to>
    <xdr:sp macro="" textlink="">
      <xdr:nvSpPr>
        <xdr:cNvPr id="47" name="CaixaDeTexto 21"/>
        <xdr:cNvSpPr/>
      </xdr:nvSpPr>
      <xdr:spPr>
        <a:xfrm>
          <a:off x="2190600" y="0"/>
          <a:ext cx="876276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Estratégia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853920</xdr:colOff>
      <xdr:row>9</xdr:row>
      <xdr:rowOff>45000</xdr:rowOff>
    </xdr:from>
    <xdr:to>
      <xdr:col>6</xdr:col>
      <xdr:colOff>371880</xdr:colOff>
      <xdr:row>10</xdr:row>
      <xdr:rowOff>39960</xdr:rowOff>
    </xdr:to>
    <xdr:sp macro="" textlink="">
      <xdr:nvSpPr>
        <xdr:cNvPr id="48" name="Retângulo 23">
          <a:hlinkClick xmlns:r="http://schemas.openxmlformats.org/officeDocument/2006/relationships" r:id="rId1"/>
        </xdr:cNvPr>
        <xdr:cNvSpPr/>
      </xdr:nvSpPr>
      <xdr:spPr>
        <a:xfrm>
          <a:off x="3561480" y="1090800"/>
          <a:ext cx="223632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417600</xdr:colOff>
      <xdr:row>9</xdr:row>
      <xdr:rowOff>45000</xdr:rowOff>
    </xdr:from>
    <xdr:to>
      <xdr:col>8</xdr:col>
      <xdr:colOff>848160</xdr:colOff>
      <xdr:row>10</xdr:row>
      <xdr:rowOff>39960</xdr:rowOff>
    </xdr:to>
    <xdr:sp macro="" textlink="">
      <xdr:nvSpPr>
        <xdr:cNvPr id="49" name="Retângulo 24">
          <a:hlinkClick xmlns:r="http://schemas.openxmlformats.org/officeDocument/2006/relationships" r:id="rId2"/>
        </xdr:cNvPr>
        <xdr:cNvSpPr/>
      </xdr:nvSpPr>
      <xdr:spPr>
        <a:xfrm>
          <a:off x="5843520" y="1090800"/>
          <a:ext cx="224316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lt1"/>
              </a:solidFill>
              <a:uFillTx/>
              <a:latin typeface="Calibri"/>
            </a:rPr>
            <a:t>Perspectiva de Clientes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12600</xdr:colOff>
      <xdr:row>9</xdr:row>
      <xdr:rowOff>45000</xdr:rowOff>
    </xdr:from>
    <xdr:to>
      <xdr:col>11</xdr:col>
      <xdr:colOff>423720</xdr:colOff>
      <xdr:row>10</xdr:row>
      <xdr:rowOff>39960</xdr:rowOff>
    </xdr:to>
    <xdr:sp macro="" textlink="">
      <xdr:nvSpPr>
        <xdr:cNvPr id="50" name="Retângulo 25">
          <a:hlinkClick xmlns:r="http://schemas.openxmlformats.org/officeDocument/2006/relationships" r:id="rId3"/>
        </xdr:cNvPr>
        <xdr:cNvSpPr/>
      </xdr:nvSpPr>
      <xdr:spPr>
        <a:xfrm>
          <a:off x="8157240" y="1090800"/>
          <a:ext cx="22233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11</xdr:col>
      <xdr:colOff>468720</xdr:colOff>
      <xdr:row>9</xdr:row>
      <xdr:rowOff>45000</xdr:rowOff>
    </xdr:from>
    <xdr:to>
      <xdr:col>14</xdr:col>
      <xdr:colOff>12240</xdr:colOff>
      <xdr:row>10</xdr:row>
      <xdr:rowOff>39960</xdr:rowOff>
    </xdr:to>
    <xdr:sp macro="" textlink="">
      <xdr:nvSpPr>
        <xdr:cNvPr id="51" name="Retângulo 26">
          <a:hlinkClick xmlns:r="http://schemas.openxmlformats.org/officeDocument/2006/relationships" r:id="rId4"/>
        </xdr:cNvPr>
        <xdr:cNvSpPr/>
      </xdr:nvSpPr>
      <xdr:spPr>
        <a:xfrm>
          <a:off x="10425600" y="1090800"/>
          <a:ext cx="22618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56520</xdr:rowOff>
    </xdr:from>
    <xdr:to>
      <xdr:col>2</xdr:col>
      <xdr:colOff>427320</xdr:colOff>
      <xdr:row>9</xdr:row>
      <xdr:rowOff>12600</xdr:rowOff>
    </xdr:to>
    <xdr:sp macro="" textlink="">
      <xdr:nvSpPr>
        <xdr:cNvPr id="52" name="CaixaDeTexto 28">
          <a:hlinkClick xmlns:r="http://schemas.openxmlformats.org/officeDocument/2006/relationships" r:id="rId5"/>
        </xdr:cNvPr>
        <xdr:cNvSpPr/>
      </xdr:nvSpPr>
      <xdr:spPr>
        <a:xfrm>
          <a:off x="753480" y="788040"/>
          <a:ext cx="1364760" cy="27036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34200</xdr:rowOff>
    </xdr:from>
    <xdr:to>
      <xdr:col>1</xdr:col>
      <xdr:colOff>491760</xdr:colOff>
      <xdr:row>9</xdr:row>
      <xdr:rowOff>25920</xdr:rowOff>
    </xdr:to>
    <xdr:sp macro="" textlink="">
      <xdr:nvSpPr>
        <xdr:cNvPr id="53" name="Seta: para a Direita 29">
          <a:hlinkClick xmlns:r="http://schemas.openxmlformats.org/officeDocument/2006/relationships" r:id="rId6"/>
        </xdr:cNvPr>
        <xdr:cNvSpPr/>
      </xdr:nvSpPr>
      <xdr:spPr>
        <a:xfrm flipH="1">
          <a:off x="241200" y="7657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282600</xdr:colOff>
      <xdr:row>3</xdr:row>
      <xdr:rowOff>5760</xdr:rowOff>
    </xdr:to>
    <xdr:pic>
      <xdr:nvPicPr>
        <xdr:cNvPr id="54" name="Imagem 30">
          <a:hlinkClick xmlns:r="http://schemas.openxmlformats.org/officeDocument/2006/relationships" r:id="rId6"/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0"/>
          <a:ext cx="197352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855000</xdr:colOff>
      <xdr:row>8</xdr:row>
      <xdr:rowOff>63000</xdr:rowOff>
    </xdr:from>
    <xdr:to>
      <xdr:col>5</xdr:col>
      <xdr:colOff>422280</xdr:colOff>
      <xdr:row>9</xdr:row>
      <xdr:rowOff>15840</xdr:rowOff>
    </xdr:to>
    <xdr:sp macro="" textlink="">
      <xdr:nvSpPr>
        <xdr:cNvPr id="55" name="CaixaDeTexto 31">
          <a:hlinkClick xmlns:r="http://schemas.openxmlformats.org/officeDocument/2006/relationships" r:id="rId8"/>
        </xdr:cNvPr>
        <xdr:cNvSpPr/>
      </xdr:nvSpPr>
      <xdr:spPr>
        <a:xfrm>
          <a:off x="3562560" y="794520"/>
          <a:ext cx="137952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448560</xdr:colOff>
      <xdr:row>8</xdr:row>
      <xdr:rowOff>63000</xdr:rowOff>
    </xdr:from>
    <xdr:to>
      <xdr:col>7</xdr:col>
      <xdr:colOff>15840</xdr:colOff>
      <xdr:row>9</xdr:row>
      <xdr:rowOff>15840</xdr:rowOff>
    </xdr:to>
    <xdr:sp macro="" textlink="">
      <xdr:nvSpPr>
        <xdr:cNvPr id="56" name="CaixaDeTexto 11">
          <a:hlinkClick xmlns:r="http://schemas.openxmlformats.org/officeDocument/2006/relationships" r:id="rId9"/>
        </xdr:cNvPr>
        <xdr:cNvSpPr/>
      </xdr:nvSpPr>
      <xdr:spPr>
        <a:xfrm>
          <a:off x="4968360" y="794520"/>
          <a:ext cx="13798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7</xdr:col>
      <xdr:colOff>50760</xdr:colOff>
      <xdr:row>8</xdr:row>
      <xdr:rowOff>63000</xdr:rowOff>
    </xdr:from>
    <xdr:to>
      <xdr:col>8</xdr:col>
      <xdr:colOff>498600</xdr:colOff>
      <xdr:row>9</xdr:row>
      <xdr:rowOff>15840</xdr:rowOff>
    </xdr:to>
    <xdr:sp macro="" textlink="">
      <xdr:nvSpPr>
        <xdr:cNvPr id="57" name="CaixaDeTexto 12">
          <a:hlinkClick xmlns:r="http://schemas.openxmlformats.org/officeDocument/2006/relationships" r:id="rId10"/>
        </xdr:cNvPr>
        <xdr:cNvSpPr/>
      </xdr:nvSpPr>
      <xdr:spPr>
        <a:xfrm>
          <a:off x="6383160" y="79452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533520</xdr:colOff>
      <xdr:row>8</xdr:row>
      <xdr:rowOff>54360</xdr:rowOff>
    </xdr:from>
    <xdr:to>
      <xdr:col>10</xdr:col>
      <xdr:colOff>100800</xdr:colOff>
      <xdr:row>9</xdr:row>
      <xdr:rowOff>10440</xdr:rowOff>
    </xdr:to>
    <xdr:sp macro="" textlink="">
      <xdr:nvSpPr>
        <xdr:cNvPr id="58" name="CaixaDeTexto 13">
          <a:hlinkClick xmlns:r="http://schemas.openxmlformats.org/officeDocument/2006/relationships" r:id="rId11"/>
        </xdr:cNvPr>
        <xdr:cNvSpPr/>
      </xdr:nvSpPr>
      <xdr:spPr>
        <a:xfrm>
          <a:off x="7772040" y="785880"/>
          <a:ext cx="1379520" cy="27036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135360</xdr:colOff>
      <xdr:row>8</xdr:row>
      <xdr:rowOff>46080</xdr:rowOff>
    </xdr:from>
    <xdr:to>
      <xdr:col>11</xdr:col>
      <xdr:colOff>583200</xdr:colOff>
      <xdr:row>8</xdr:row>
      <xdr:rowOff>312120</xdr:rowOff>
    </xdr:to>
    <xdr:sp macro="" textlink="">
      <xdr:nvSpPr>
        <xdr:cNvPr id="59" name="CaixaDeTexto 14">
          <a:hlinkClick xmlns:r="http://schemas.openxmlformats.org/officeDocument/2006/relationships" r:id="rId12"/>
        </xdr:cNvPr>
        <xdr:cNvSpPr/>
      </xdr:nvSpPr>
      <xdr:spPr>
        <a:xfrm>
          <a:off x="9186120" y="777600"/>
          <a:ext cx="135396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474120</xdr:colOff>
      <xdr:row>8</xdr:row>
      <xdr:rowOff>63000</xdr:rowOff>
    </xdr:from>
    <xdr:to>
      <xdr:col>3</xdr:col>
      <xdr:colOff>820080</xdr:colOff>
      <xdr:row>9</xdr:row>
      <xdr:rowOff>15840</xdr:rowOff>
    </xdr:to>
    <xdr:sp macro="" textlink="">
      <xdr:nvSpPr>
        <xdr:cNvPr id="60" name="CaixaDeTexto 15">
          <a:hlinkClick xmlns:r="http://schemas.openxmlformats.org/officeDocument/2006/relationships" r:id="rId13"/>
        </xdr:cNvPr>
        <xdr:cNvSpPr/>
      </xdr:nvSpPr>
      <xdr:spPr>
        <a:xfrm>
          <a:off x="2165040" y="794520"/>
          <a:ext cx="13626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0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491040</xdr:colOff>
      <xdr:row>0</xdr:row>
      <xdr:rowOff>0</xdr:rowOff>
    </xdr:from>
    <xdr:to>
      <xdr:col>12</xdr:col>
      <xdr:colOff>90000</xdr:colOff>
      <xdr:row>4</xdr:row>
      <xdr:rowOff>26640</xdr:rowOff>
    </xdr:to>
    <xdr:sp macro="" textlink="">
      <xdr:nvSpPr>
        <xdr:cNvPr id="61" name="CaixaDeTexto 23"/>
        <xdr:cNvSpPr/>
      </xdr:nvSpPr>
      <xdr:spPr>
        <a:xfrm>
          <a:off x="2181960" y="0"/>
          <a:ext cx="877104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Estratégia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845640</xdr:colOff>
      <xdr:row>9</xdr:row>
      <xdr:rowOff>49680</xdr:rowOff>
    </xdr:from>
    <xdr:to>
      <xdr:col>6</xdr:col>
      <xdr:colOff>363600</xdr:colOff>
      <xdr:row>10</xdr:row>
      <xdr:rowOff>44640</xdr:rowOff>
    </xdr:to>
    <xdr:sp macro="" textlink="">
      <xdr:nvSpPr>
        <xdr:cNvPr id="62" name="Retângulo 24">
          <a:hlinkClick xmlns:r="http://schemas.openxmlformats.org/officeDocument/2006/relationships" r:id="rId1"/>
        </xdr:cNvPr>
        <xdr:cNvSpPr/>
      </xdr:nvSpPr>
      <xdr:spPr>
        <a:xfrm>
          <a:off x="3553200" y="1080360"/>
          <a:ext cx="223632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408960</xdr:colOff>
      <xdr:row>9</xdr:row>
      <xdr:rowOff>49680</xdr:rowOff>
    </xdr:from>
    <xdr:to>
      <xdr:col>8</xdr:col>
      <xdr:colOff>839520</xdr:colOff>
      <xdr:row>10</xdr:row>
      <xdr:rowOff>44640</xdr:rowOff>
    </xdr:to>
    <xdr:sp macro="" textlink="">
      <xdr:nvSpPr>
        <xdr:cNvPr id="63" name="Retângulo 25">
          <a:hlinkClick xmlns:r="http://schemas.openxmlformats.org/officeDocument/2006/relationships" r:id="rId2"/>
        </xdr:cNvPr>
        <xdr:cNvSpPr/>
      </xdr:nvSpPr>
      <xdr:spPr>
        <a:xfrm>
          <a:off x="5834880" y="1080360"/>
          <a:ext cx="22431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3960</xdr:colOff>
      <xdr:row>9</xdr:row>
      <xdr:rowOff>49680</xdr:rowOff>
    </xdr:from>
    <xdr:to>
      <xdr:col>11</xdr:col>
      <xdr:colOff>415080</xdr:colOff>
      <xdr:row>10</xdr:row>
      <xdr:rowOff>44640</xdr:rowOff>
    </xdr:to>
    <xdr:sp macro="" textlink="">
      <xdr:nvSpPr>
        <xdr:cNvPr id="64" name="Retângulo 26">
          <a:hlinkClick xmlns:r="http://schemas.openxmlformats.org/officeDocument/2006/relationships" r:id="rId3"/>
        </xdr:cNvPr>
        <xdr:cNvSpPr/>
      </xdr:nvSpPr>
      <xdr:spPr>
        <a:xfrm>
          <a:off x="8148600" y="1080360"/>
          <a:ext cx="222336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lt1"/>
              </a:solidFill>
              <a:uFillTx/>
              <a:latin typeface="Calibri"/>
            </a:rPr>
            <a:t>Perspectiva de Processos Internos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11</xdr:col>
      <xdr:colOff>460440</xdr:colOff>
      <xdr:row>9</xdr:row>
      <xdr:rowOff>49680</xdr:rowOff>
    </xdr:from>
    <xdr:to>
      <xdr:col>14</xdr:col>
      <xdr:colOff>3960</xdr:colOff>
      <xdr:row>10</xdr:row>
      <xdr:rowOff>44640</xdr:rowOff>
    </xdr:to>
    <xdr:sp macro="" textlink="">
      <xdr:nvSpPr>
        <xdr:cNvPr id="65" name="Retângulo 28">
          <a:hlinkClick xmlns:r="http://schemas.openxmlformats.org/officeDocument/2006/relationships" r:id="rId4"/>
        </xdr:cNvPr>
        <xdr:cNvSpPr/>
      </xdr:nvSpPr>
      <xdr:spPr>
        <a:xfrm>
          <a:off x="10417320" y="1080360"/>
          <a:ext cx="22618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69840</xdr:rowOff>
    </xdr:from>
    <xdr:to>
      <xdr:col>2</xdr:col>
      <xdr:colOff>427320</xdr:colOff>
      <xdr:row>9</xdr:row>
      <xdr:rowOff>22680</xdr:rowOff>
    </xdr:to>
    <xdr:sp macro="" textlink="">
      <xdr:nvSpPr>
        <xdr:cNvPr id="66" name="CaixaDeTexto 29">
          <a:hlinkClick xmlns:r="http://schemas.openxmlformats.org/officeDocument/2006/relationships" r:id="rId5"/>
        </xdr:cNvPr>
        <xdr:cNvSpPr/>
      </xdr:nvSpPr>
      <xdr:spPr>
        <a:xfrm>
          <a:off x="753480" y="786240"/>
          <a:ext cx="13647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1</xdr:col>
      <xdr:colOff>491760</xdr:colOff>
      <xdr:row>9</xdr:row>
      <xdr:rowOff>39240</xdr:rowOff>
    </xdr:to>
    <xdr:sp macro="" textlink="">
      <xdr:nvSpPr>
        <xdr:cNvPr id="67" name="Seta: para a Direita 30">
          <a:hlinkClick xmlns:r="http://schemas.openxmlformats.org/officeDocument/2006/relationships"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282600</xdr:colOff>
      <xdr:row>4</xdr:row>
      <xdr:rowOff>720</xdr:rowOff>
    </xdr:to>
    <xdr:pic>
      <xdr:nvPicPr>
        <xdr:cNvPr id="68" name="Imagem 31">
          <a:hlinkClick xmlns:r="http://schemas.openxmlformats.org/officeDocument/2006/relationships" r:id="rId6"/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0"/>
          <a:ext cx="1973520" cy="545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846720</xdr:colOff>
      <xdr:row>8</xdr:row>
      <xdr:rowOff>67680</xdr:rowOff>
    </xdr:from>
    <xdr:to>
      <xdr:col>5</xdr:col>
      <xdr:colOff>414000</xdr:colOff>
      <xdr:row>9</xdr:row>
      <xdr:rowOff>20520</xdr:rowOff>
    </xdr:to>
    <xdr:sp macro="" textlink="">
      <xdr:nvSpPr>
        <xdr:cNvPr id="69" name="CaixaDeTexto 32">
          <a:hlinkClick xmlns:r="http://schemas.openxmlformats.org/officeDocument/2006/relationships" r:id="rId8"/>
        </xdr:cNvPr>
        <xdr:cNvSpPr/>
      </xdr:nvSpPr>
      <xdr:spPr>
        <a:xfrm>
          <a:off x="3554280" y="784080"/>
          <a:ext cx="137952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440280</xdr:colOff>
      <xdr:row>8</xdr:row>
      <xdr:rowOff>76320</xdr:rowOff>
    </xdr:from>
    <xdr:to>
      <xdr:col>7</xdr:col>
      <xdr:colOff>7560</xdr:colOff>
      <xdr:row>9</xdr:row>
      <xdr:rowOff>29160</xdr:rowOff>
    </xdr:to>
    <xdr:sp macro="" textlink="">
      <xdr:nvSpPr>
        <xdr:cNvPr id="70" name="CaixaDeTexto 11">
          <a:hlinkClick xmlns:r="http://schemas.openxmlformats.org/officeDocument/2006/relationships" r:id="rId9"/>
        </xdr:cNvPr>
        <xdr:cNvSpPr/>
      </xdr:nvSpPr>
      <xdr:spPr>
        <a:xfrm>
          <a:off x="4960080" y="792720"/>
          <a:ext cx="13798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7</xdr:col>
      <xdr:colOff>42480</xdr:colOff>
      <xdr:row>8</xdr:row>
      <xdr:rowOff>76320</xdr:rowOff>
    </xdr:from>
    <xdr:to>
      <xdr:col>8</xdr:col>
      <xdr:colOff>490320</xdr:colOff>
      <xdr:row>9</xdr:row>
      <xdr:rowOff>29160</xdr:rowOff>
    </xdr:to>
    <xdr:sp macro="" textlink="">
      <xdr:nvSpPr>
        <xdr:cNvPr id="71" name="CaixaDeTexto 12">
          <a:hlinkClick xmlns:r="http://schemas.openxmlformats.org/officeDocument/2006/relationships" r:id="rId10"/>
        </xdr:cNvPr>
        <xdr:cNvSpPr/>
      </xdr:nvSpPr>
      <xdr:spPr>
        <a:xfrm>
          <a:off x="6374880" y="79272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533520</xdr:colOff>
      <xdr:row>8</xdr:row>
      <xdr:rowOff>76320</xdr:rowOff>
    </xdr:from>
    <xdr:to>
      <xdr:col>10</xdr:col>
      <xdr:colOff>100800</xdr:colOff>
      <xdr:row>9</xdr:row>
      <xdr:rowOff>29160</xdr:rowOff>
    </xdr:to>
    <xdr:sp macro="" textlink="">
      <xdr:nvSpPr>
        <xdr:cNvPr id="72" name="CaixaDeTexto 13">
          <a:hlinkClick xmlns:r="http://schemas.openxmlformats.org/officeDocument/2006/relationships" r:id="rId11"/>
        </xdr:cNvPr>
        <xdr:cNvSpPr/>
      </xdr:nvSpPr>
      <xdr:spPr>
        <a:xfrm>
          <a:off x="7772040" y="792720"/>
          <a:ext cx="1379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135360</xdr:colOff>
      <xdr:row>8</xdr:row>
      <xdr:rowOff>67680</xdr:rowOff>
    </xdr:from>
    <xdr:to>
      <xdr:col>11</xdr:col>
      <xdr:colOff>583200</xdr:colOff>
      <xdr:row>9</xdr:row>
      <xdr:rowOff>20520</xdr:rowOff>
    </xdr:to>
    <xdr:sp macro="" textlink="">
      <xdr:nvSpPr>
        <xdr:cNvPr id="73" name="CaixaDeTexto 14">
          <a:hlinkClick xmlns:r="http://schemas.openxmlformats.org/officeDocument/2006/relationships" r:id="rId12"/>
        </xdr:cNvPr>
        <xdr:cNvSpPr/>
      </xdr:nvSpPr>
      <xdr:spPr>
        <a:xfrm>
          <a:off x="9186120" y="78408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465840</xdr:colOff>
      <xdr:row>8</xdr:row>
      <xdr:rowOff>67680</xdr:rowOff>
    </xdr:from>
    <xdr:to>
      <xdr:col>3</xdr:col>
      <xdr:colOff>811800</xdr:colOff>
      <xdr:row>9</xdr:row>
      <xdr:rowOff>20520</xdr:rowOff>
    </xdr:to>
    <xdr:sp macro="" textlink="">
      <xdr:nvSpPr>
        <xdr:cNvPr id="74" name="CaixaDeTexto 15">
          <a:hlinkClick xmlns:r="http://schemas.openxmlformats.org/officeDocument/2006/relationships" r:id="rId13"/>
        </xdr:cNvPr>
        <xdr:cNvSpPr/>
      </xdr:nvSpPr>
      <xdr:spPr>
        <a:xfrm>
          <a:off x="2156760" y="784080"/>
          <a:ext cx="13626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491040</xdr:colOff>
      <xdr:row>0</xdr:row>
      <xdr:rowOff>0</xdr:rowOff>
    </xdr:from>
    <xdr:to>
      <xdr:col>12</xdr:col>
      <xdr:colOff>90000</xdr:colOff>
      <xdr:row>4</xdr:row>
      <xdr:rowOff>26640</xdr:rowOff>
    </xdr:to>
    <xdr:sp macro="" textlink="">
      <xdr:nvSpPr>
        <xdr:cNvPr id="75" name="CaixaDeTexto 21"/>
        <xdr:cNvSpPr/>
      </xdr:nvSpPr>
      <xdr:spPr>
        <a:xfrm>
          <a:off x="2181960" y="0"/>
          <a:ext cx="877104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Estratégia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845640</xdr:colOff>
      <xdr:row>9</xdr:row>
      <xdr:rowOff>58320</xdr:rowOff>
    </xdr:from>
    <xdr:to>
      <xdr:col>6</xdr:col>
      <xdr:colOff>363600</xdr:colOff>
      <xdr:row>10</xdr:row>
      <xdr:rowOff>53280</xdr:rowOff>
    </xdr:to>
    <xdr:sp macro="" textlink="">
      <xdr:nvSpPr>
        <xdr:cNvPr id="76" name="Retângulo 23">
          <a:hlinkClick xmlns:r="http://schemas.openxmlformats.org/officeDocument/2006/relationships" r:id="rId1"/>
        </xdr:cNvPr>
        <xdr:cNvSpPr/>
      </xdr:nvSpPr>
      <xdr:spPr>
        <a:xfrm>
          <a:off x="3553200" y="1089000"/>
          <a:ext cx="223632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408960</xdr:colOff>
      <xdr:row>9</xdr:row>
      <xdr:rowOff>58320</xdr:rowOff>
    </xdr:from>
    <xdr:to>
      <xdr:col>8</xdr:col>
      <xdr:colOff>839520</xdr:colOff>
      <xdr:row>10</xdr:row>
      <xdr:rowOff>53280</xdr:rowOff>
    </xdr:to>
    <xdr:sp macro="" textlink="">
      <xdr:nvSpPr>
        <xdr:cNvPr id="77" name="Retângulo 24">
          <a:hlinkClick xmlns:r="http://schemas.openxmlformats.org/officeDocument/2006/relationships" r:id="rId2"/>
        </xdr:cNvPr>
        <xdr:cNvSpPr/>
      </xdr:nvSpPr>
      <xdr:spPr>
        <a:xfrm>
          <a:off x="5834880" y="1089000"/>
          <a:ext cx="22431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3960</xdr:colOff>
      <xdr:row>9</xdr:row>
      <xdr:rowOff>58320</xdr:rowOff>
    </xdr:from>
    <xdr:to>
      <xdr:col>11</xdr:col>
      <xdr:colOff>415080</xdr:colOff>
      <xdr:row>10</xdr:row>
      <xdr:rowOff>53280</xdr:rowOff>
    </xdr:to>
    <xdr:sp macro="" textlink="">
      <xdr:nvSpPr>
        <xdr:cNvPr id="78" name="Retângulo 25">
          <a:hlinkClick xmlns:r="http://schemas.openxmlformats.org/officeDocument/2006/relationships" r:id="rId3"/>
        </xdr:cNvPr>
        <xdr:cNvSpPr/>
      </xdr:nvSpPr>
      <xdr:spPr>
        <a:xfrm>
          <a:off x="8148600" y="1089000"/>
          <a:ext cx="22233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11</xdr:col>
      <xdr:colOff>460440</xdr:colOff>
      <xdr:row>9</xdr:row>
      <xdr:rowOff>58320</xdr:rowOff>
    </xdr:from>
    <xdr:to>
      <xdr:col>14</xdr:col>
      <xdr:colOff>3960</xdr:colOff>
      <xdr:row>10</xdr:row>
      <xdr:rowOff>53280</xdr:rowOff>
    </xdr:to>
    <xdr:sp macro="" textlink="">
      <xdr:nvSpPr>
        <xdr:cNvPr id="79" name="Retângulo 26">
          <a:hlinkClick xmlns:r="http://schemas.openxmlformats.org/officeDocument/2006/relationships" r:id="rId4"/>
        </xdr:cNvPr>
        <xdr:cNvSpPr/>
      </xdr:nvSpPr>
      <xdr:spPr>
        <a:xfrm>
          <a:off x="10417320" y="1089000"/>
          <a:ext cx="226188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en-US" sz="1050" b="0" u="none" strike="noStrike">
              <a:solidFill>
                <a:schemeClr val="lt1"/>
              </a:solidFill>
              <a:uFillTx/>
              <a:latin typeface="Calibri"/>
            </a:rPr>
            <a:t>Perspectiva de Aprendizagem</a:t>
          </a:r>
          <a:endParaRPr lang="en-US" sz="105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69840</xdr:rowOff>
    </xdr:from>
    <xdr:to>
      <xdr:col>2</xdr:col>
      <xdr:colOff>427320</xdr:colOff>
      <xdr:row>9</xdr:row>
      <xdr:rowOff>22680</xdr:rowOff>
    </xdr:to>
    <xdr:sp macro="" textlink="">
      <xdr:nvSpPr>
        <xdr:cNvPr id="80" name="CaixaDeTexto 27">
          <a:hlinkClick xmlns:r="http://schemas.openxmlformats.org/officeDocument/2006/relationships" r:id="rId5"/>
        </xdr:cNvPr>
        <xdr:cNvSpPr/>
      </xdr:nvSpPr>
      <xdr:spPr>
        <a:xfrm>
          <a:off x="753480" y="786240"/>
          <a:ext cx="13647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1</xdr:col>
      <xdr:colOff>491760</xdr:colOff>
      <xdr:row>9</xdr:row>
      <xdr:rowOff>39240</xdr:rowOff>
    </xdr:to>
    <xdr:sp macro="" textlink="">
      <xdr:nvSpPr>
        <xdr:cNvPr id="81" name="Seta: para a Direita 28">
          <a:hlinkClick xmlns:r="http://schemas.openxmlformats.org/officeDocument/2006/relationships"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282600</xdr:colOff>
      <xdr:row>4</xdr:row>
      <xdr:rowOff>2160</xdr:rowOff>
    </xdr:to>
    <xdr:pic>
      <xdr:nvPicPr>
        <xdr:cNvPr id="82" name="Imagem 29">
          <a:hlinkClick xmlns:r="http://schemas.openxmlformats.org/officeDocument/2006/relationships" r:id="rId6"/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0"/>
          <a:ext cx="197352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846720</xdr:colOff>
      <xdr:row>8</xdr:row>
      <xdr:rowOff>76320</xdr:rowOff>
    </xdr:from>
    <xdr:to>
      <xdr:col>5</xdr:col>
      <xdr:colOff>414000</xdr:colOff>
      <xdr:row>9</xdr:row>
      <xdr:rowOff>29160</xdr:rowOff>
    </xdr:to>
    <xdr:sp macro="" textlink="">
      <xdr:nvSpPr>
        <xdr:cNvPr id="83" name="CaixaDeTexto 30">
          <a:hlinkClick xmlns:r="http://schemas.openxmlformats.org/officeDocument/2006/relationships" r:id="rId8"/>
        </xdr:cNvPr>
        <xdr:cNvSpPr/>
      </xdr:nvSpPr>
      <xdr:spPr>
        <a:xfrm>
          <a:off x="3554280" y="792720"/>
          <a:ext cx="137952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448560</xdr:colOff>
      <xdr:row>8</xdr:row>
      <xdr:rowOff>84600</xdr:rowOff>
    </xdr:from>
    <xdr:to>
      <xdr:col>7</xdr:col>
      <xdr:colOff>15840</xdr:colOff>
      <xdr:row>9</xdr:row>
      <xdr:rowOff>37440</xdr:rowOff>
    </xdr:to>
    <xdr:sp macro="" textlink="">
      <xdr:nvSpPr>
        <xdr:cNvPr id="84" name="CaixaDeTexto 10">
          <a:hlinkClick xmlns:r="http://schemas.openxmlformats.org/officeDocument/2006/relationships" r:id="rId9"/>
        </xdr:cNvPr>
        <xdr:cNvSpPr/>
      </xdr:nvSpPr>
      <xdr:spPr>
        <a:xfrm>
          <a:off x="4968360" y="801000"/>
          <a:ext cx="13798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7</xdr:col>
      <xdr:colOff>50760</xdr:colOff>
      <xdr:row>8</xdr:row>
      <xdr:rowOff>84600</xdr:rowOff>
    </xdr:from>
    <xdr:to>
      <xdr:col>8</xdr:col>
      <xdr:colOff>498600</xdr:colOff>
      <xdr:row>9</xdr:row>
      <xdr:rowOff>37440</xdr:rowOff>
    </xdr:to>
    <xdr:sp macro="" textlink="">
      <xdr:nvSpPr>
        <xdr:cNvPr id="85" name="CaixaDeTexto 11">
          <a:hlinkClick xmlns:r="http://schemas.openxmlformats.org/officeDocument/2006/relationships" r:id="rId10"/>
        </xdr:cNvPr>
        <xdr:cNvSpPr/>
      </xdr:nvSpPr>
      <xdr:spPr>
        <a:xfrm>
          <a:off x="6383160" y="80100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533520</xdr:colOff>
      <xdr:row>8</xdr:row>
      <xdr:rowOff>76320</xdr:rowOff>
    </xdr:from>
    <xdr:to>
      <xdr:col>10</xdr:col>
      <xdr:colOff>100800</xdr:colOff>
      <xdr:row>9</xdr:row>
      <xdr:rowOff>29160</xdr:rowOff>
    </xdr:to>
    <xdr:sp macro="" textlink="">
      <xdr:nvSpPr>
        <xdr:cNvPr id="86" name="CaixaDeTexto 12">
          <a:hlinkClick xmlns:r="http://schemas.openxmlformats.org/officeDocument/2006/relationships" r:id="rId11"/>
        </xdr:cNvPr>
        <xdr:cNvSpPr/>
      </xdr:nvSpPr>
      <xdr:spPr>
        <a:xfrm>
          <a:off x="7772040" y="792720"/>
          <a:ext cx="1379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135360</xdr:colOff>
      <xdr:row>8</xdr:row>
      <xdr:rowOff>67680</xdr:rowOff>
    </xdr:from>
    <xdr:to>
      <xdr:col>11</xdr:col>
      <xdr:colOff>583200</xdr:colOff>
      <xdr:row>9</xdr:row>
      <xdr:rowOff>20520</xdr:rowOff>
    </xdr:to>
    <xdr:sp macro="" textlink="">
      <xdr:nvSpPr>
        <xdr:cNvPr id="87" name="CaixaDeTexto 13">
          <a:hlinkClick xmlns:r="http://schemas.openxmlformats.org/officeDocument/2006/relationships" r:id="rId12"/>
        </xdr:cNvPr>
        <xdr:cNvSpPr/>
      </xdr:nvSpPr>
      <xdr:spPr>
        <a:xfrm>
          <a:off x="9186120" y="78408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465840</xdr:colOff>
      <xdr:row>8</xdr:row>
      <xdr:rowOff>76320</xdr:rowOff>
    </xdr:from>
    <xdr:to>
      <xdr:col>3</xdr:col>
      <xdr:colOff>811800</xdr:colOff>
      <xdr:row>9</xdr:row>
      <xdr:rowOff>29160</xdr:rowOff>
    </xdr:to>
    <xdr:sp macro="" textlink="">
      <xdr:nvSpPr>
        <xdr:cNvPr id="88" name="CaixaDeTexto 14">
          <a:hlinkClick xmlns:r="http://schemas.openxmlformats.org/officeDocument/2006/relationships" r:id="rId13"/>
        </xdr:cNvPr>
        <xdr:cNvSpPr/>
      </xdr:nvSpPr>
      <xdr:spPr>
        <a:xfrm>
          <a:off x="2156760" y="792720"/>
          <a:ext cx="13626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6</xdr:col>
      <xdr:colOff>2037240</xdr:colOff>
      <xdr:row>4</xdr:row>
      <xdr:rowOff>9360</xdr:rowOff>
    </xdr:to>
    <xdr:sp macro="" textlink="">
      <xdr:nvSpPr>
        <xdr:cNvPr id="89" name="CaixaDeTexto 7"/>
        <xdr:cNvSpPr/>
      </xdr:nvSpPr>
      <xdr:spPr>
        <a:xfrm>
          <a:off x="2103840" y="0"/>
          <a:ext cx="828000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Plano de Ação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1455120</xdr:colOff>
      <xdr:row>9</xdr:row>
      <xdr:rowOff>49680</xdr:rowOff>
    </xdr:from>
    <xdr:to>
      <xdr:col>4</xdr:col>
      <xdr:colOff>185760</xdr:colOff>
      <xdr:row>10</xdr:row>
      <xdr:rowOff>44640</xdr:rowOff>
    </xdr:to>
    <xdr:sp macro="" textlink="">
      <xdr:nvSpPr>
        <xdr:cNvPr id="90" name="Retângulo 8">
          <a:hlinkClick xmlns:r="http://schemas.openxmlformats.org/officeDocument/2006/relationships" r:id="rId1"/>
        </xdr:cNvPr>
        <xdr:cNvSpPr/>
      </xdr:nvSpPr>
      <xdr:spPr>
        <a:xfrm>
          <a:off x="3558960" y="1097280"/>
          <a:ext cx="225468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lt1"/>
              </a:solidFill>
              <a:uFillTx/>
              <a:latin typeface="Calibri"/>
            </a:rPr>
            <a:t>Perspectiva Financeira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231120</xdr:colOff>
      <xdr:row>9</xdr:row>
      <xdr:rowOff>49680</xdr:rowOff>
    </xdr:from>
    <xdr:to>
      <xdr:col>5</xdr:col>
      <xdr:colOff>1245600</xdr:colOff>
      <xdr:row>10</xdr:row>
      <xdr:rowOff>44640</xdr:rowOff>
    </xdr:to>
    <xdr:sp macro="" textlink="">
      <xdr:nvSpPr>
        <xdr:cNvPr id="91" name="Retângulo 9">
          <a:hlinkClick xmlns:r="http://schemas.openxmlformats.org/officeDocument/2006/relationships" r:id="rId2"/>
        </xdr:cNvPr>
        <xdr:cNvSpPr/>
      </xdr:nvSpPr>
      <xdr:spPr>
        <a:xfrm>
          <a:off x="5859000" y="1097280"/>
          <a:ext cx="222300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1290960</xdr:colOff>
      <xdr:row>9</xdr:row>
      <xdr:rowOff>49680</xdr:rowOff>
    </xdr:from>
    <xdr:to>
      <xdr:col>6</xdr:col>
      <xdr:colOff>1989720</xdr:colOff>
      <xdr:row>10</xdr:row>
      <xdr:rowOff>44640</xdr:rowOff>
    </xdr:to>
    <xdr:sp macro="" textlink="">
      <xdr:nvSpPr>
        <xdr:cNvPr id="92" name="Retângulo 10">
          <a:hlinkClick xmlns:r="http://schemas.openxmlformats.org/officeDocument/2006/relationships" r:id="rId3"/>
        </xdr:cNvPr>
        <xdr:cNvSpPr/>
      </xdr:nvSpPr>
      <xdr:spPr>
        <a:xfrm>
          <a:off x="8127360" y="1097280"/>
          <a:ext cx="22089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2035080</xdr:colOff>
      <xdr:row>9</xdr:row>
      <xdr:rowOff>49680</xdr:rowOff>
    </xdr:from>
    <xdr:to>
      <xdr:col>7</xdr:col>
      <xdr:colOff>2880</xdr:colOff>
      <xdr:row>10</xdr:row>
      <xdr:rowOff>44640</xdr:rowOff>
    </xdr:to>
    <xdr:sp macro="" textlink="">
      <xdr:nvSpPr>
        <xdr:cNvPr id="93" name="Retângulo 11">
          <a:hlinkClick xmlns:r="http://schemas.openxmlformats.org/officeDocument/2006/relationships" r:id="rId4"/>
        </xdr:cNvPr>
        <xdr:cNvSpPr/>
      </xdr:nvSpPr>
      <xdr:spPr>
        <a:xfrm>
          <a:off x="10381680" y="1097280"/>
          <a:ext cx="23378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52920</xdr:rowOff>
    </xdr:from>
    <xdr:to>
      <xdr:col>3</xdr:col>
      <xdr:colOff>38160</xdr:colOff>
      <xdr:row>9</xdr:row>
      <xdr:rowOff>5760</xdr:rowOff>
    </xdr:to>
    <xdr:sp macro="" textlink="">
      <xdr:nvSpPr>
        <xdr:cNvPr id="94" name="CaixaDeTexto 12">
          <a:hlinkClick xmlns:r="http://schemas.openxmlformats.org/officeDocument/2006/relationships" r:id="rId5"/>
        </xdr:cNvPr>
        <xdr:cNvSpPr/>
      </xdr:nvSpPr>
      <xdr:spPr>
        <a:xfrm>
          <a:off x="753480" y="786240"/>
          <a:ext cx="1388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30600</xdr:rowOff>
    </xdr:from>
    <xdr:to>
      <xdr:col>1</xdr:col>
      <xdr:colOff>491760</xdr:colOff>
      <xdr:row>9</xdr:row>
      <xdr:rowOff>22320</xdr:rowOff>
    </xdr:to>
    <xdr:sp macro="" textlink="">
      <xdr:nvSpPr>
        <xdr:cNvPr id="95" name="Seta: para a Direita 13">
          <a:hlinkClick xmlns:r="http://schemas.openxmlformats.org/officeDocument/2006/relationships"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875160</xdr:colOff>
      <xdr:row>3</xdr:row>
      <xdr:rowOff>3960</xdr:rowOff>
    </xdr:to>
    <xdr:pic>
      <xdr:nvPicPr>
        <xdr:cNvPr id="96" name="Imagem 14">
          <a:hlinkClick xmlns:r="http://schemas.openxmlformats.org/officeDocument/2006/relationships" r:id="rId6"/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0"/>
          <a:ext cx="196236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1456200</xdr:colOff>
      <xdr:row>8</xdr:row>
      <xdr:rowOff>67680</xdr:rowOff>
    </xdr:from>
    <xdr:to>
      <xdr:col>3</xdr:col>
      <xdr:colOff>2784600</xdr:colOff>
      <xdr:row>9</xdr:row>
      <xdr:rowOff>20520</xdr:rowOff>
    </xdr:to>
    <xdr:sp macro="" textlink="">
      <xdr:nvSpPr>
        <xdr:cNvPr id="97" name="CaixaDeTexto 15">
          <a:hlinkClick xmlns:r="http://schemas.openxmlformats.org/officeDocument/2006/relationships" r:id="rId8"/>
        </xdr:cNvPr>
        <xdr:cNvSpPr/>
      </xdr:nvSpPr>
      <xdr:spPr>
        <a:xfrm>
          <a:off x="3560040" y="80100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2836440</xdr:colOff>
      <xdr:row>8</xdr:row>
      <xdr:rowOff>67680</xdr:rowOff>
    </xdr:from>
    <xdr:to>
      <xdr:col>4</xdr:col>
      <xdr:colOff>735840</xdr:colOff>
      <xdr:row>9</xdr:row>
      <xdr:rowOff>20520</xdr:rowOff>
    </xdr:to>
    <xdr:sp macro="" textlink="">
      <xdr:nvSpPr>
        <xdr:cNvPr id="98" name="CaixaDeTexto 16">
          <a:hlinkClick xmlns:r="http://schemas.openxmlformats.org/officeDocument/2006/relationships" r:id="rId9"/>
        </xdr:cNvPr>
        <xdr:cNvSpPr/>
      </xdr:nvSpPr>
      <xdr:spPr>
        <a:xfrm>
          <a:off x="4940280" y="801000"/>
          <a:ext cx="14234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787320</xdr:colOff>
      <xdr:row>8</xdr:row>
      <xdr:rowOff>67680</xdr:rowOff>
    </xdr:from>
    <xdr:to>
      <xdr:col>5</xdr:col>
      <xdr:colOff>938880</xdr:colOff>
      <xdr:row>9</xdr:row>
      <xdr:rowOff>20520</xdr:rowOff>
    </xdr:to>
    <xdr:sp macro="" textlink="">
      <xdr:nvSpPr>
        <xdr:cNvPr id="99" name="CaixaDeTexto 17">
          <a:hlinkClick xmlns:r="http://schemas.openxmlformats.org/officeDocument/2006/relationships" r:id="rId10"/>
        </xdr:cNvPr>
        <xdr:cNvSpPr/>
      </xdr:nvSpPr>
      <xdr:spPr>
        <a:xfrm>
          <a:off x="6415200" y="801000"/>
          <a:ext cx="13600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982080</xdr:colOff>
      <xdr:row>8</xdr:row>
      <xdr:rowOff>67680</xdr:rowOff>
    </xdr:from>
    <xdr:to>
      <xdr:col>6</xdr:col>
      <xdr:colOff>837000</xdr:colOff>
      <xdr:row>9</xdr:row>
      <xdr:rowOff>20520</xdr:rowOff>
    </xdr:to>
    <xdr:sp macro="" textlink="">
      <xdr:nvSpPr>
        <xdr:cNvPr id="100" name="CaixaDeTexto 18">
          <a:hlinkClick xmlns:r="http://schemas.openxmlformats.org/officeDocument/2006/relationships" r:id="rId11"/>
        </xdr:cNvPr>
        <xdr:cNvSpPr/>
      </xdr:nvSpPr>
      <xdr:spPr>
        <a:xfrm>
          <a:off x="7818480" y="801000"/>
          <a:ext cx="13651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871920</xdr:colOff>
      <xdr:row>8</xdr:row>
      <xdr:rowOff>59400</xdr:rowOff>
    </xdr:from>
    <xdr:to>
      <xdr:col>6</xdr:col>
      <xdr:colOff>2200320</xdr:colOff>
      <xdr:row>9</xdr:row>
      <xdr:rowOff>12240</xdr:rowOff>
    </xdr:to>
    <xdr:sp macro="" textlink="">
      <xdr:nvSpPr>
        <xdr:cNvPr id="101" name="CaixaDeTexto 23">
          <a:hlinkClick xmlns:r="http://schemas.openxmlformats.org/officeDocument/2006/relationships" r:id="rId12"/>
        </xdr:cNvPr>
        <xdr:cNvSpPr/>
      </xdr:nvSpPr>
      <xdr:spPr>
        <a:xfrm>
          <a:off x="9218520" y="79272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84600</xdr:colOff>
      <xdr:row>8</xdr:row>
      <xdr:rowOff>50760</xdr:rowOff>
    </xdr:from>
    <xdr:to>
      <xdr:col>3</xdr:col>
      <xdr:colOff>1413000</xdr:colOff>
      <xdr:row>9</xdr:row>
      <xdr:rowOff>3600</xdr:rowOff>
    </xdr:to>
    <xdr:sp macro="" textlink="">
      <xdr:nvSpPr>
        <xdr:cNvPr id="102" name="CaixaDeTexto 19">
          <a:hlinkClick xmlns:r="http://schemas.openxmlformats.org/officeDocument/2006/relationships" r:id="rId13"/>
        </xdr:cNvPr>
        <xdr:cNvSpPr/>
      </xdr:nvSpPr>
      <xdr:spPr>
        <a:xfrm>
          <a:off x="218844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6</xdr:col>
      <xdr:colOff>2037240</xdr:colOff>
      <xdr:row>4</xdr:row>
      <xdr:rowOff>26640</xdr:rowOff>
    </xdr:to>
    <xdr:sp macro="" textlink="">
      <xdr:nvSpPr>
        <xdr:cNvPr id="103" name="CaixaDeTexto 7"/>
        <xdr:cNvSpPr/>
      </xdr:nvSpPr>
      <xdr:spPr>
        <a:xfrm>
          <a:off x="2103840" y="0"/>
          <a:ext cx="828000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Plano de Ação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1472040</xdr:colOff>
      <xdr:row>9</xdr:row>
      <xdr:rowOff>49680</xdr:rowOff>
    </xdr:from>
    <xdr:to>
      <xdr:col>4</xdr:col>
      <xdr:colOff>202680</xdr:colOff>
      <xdr:row>10</xdr:row>
      <xdr:rowOff>44640</xdr:rowOff>
    </xdr:to>
    <xdr:sp macro="" textlink="">
      <xdr:nvSpPr>
        <xdr:cNvPr id="104" name="Retângulo 17">
          <a:hlinkClick xmlns:r="http://schemas.openxmlformats.org/officeDocument/2006/relationships" r:id="rId1"/>
        </xdr:cNvPr>
        <xdr:cNvSpPr/>
      </xdr:nvSpPr>
      <xdr:spPr>
        <a:xfrm>
          <a:off x="3575880" y="1080360"/>
          <a:ext cx="22546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248040</xdr:colOff>
      <xdr:row>9</xdr:row>
      <xdr:rowOff>49680</xdr:rowOff>
    </xdr:from>
    <xdr:to>
      <xdr:col>5</xdr:col>
      <xdr:colOff>1262520</xdr:colOff>
      <xdr:row>10</xdr:row>
      <xdr:rowOff>44640</xdr:rowOff>
    </xdr:to>
    <xdr:sp macro="" textlink="">
      <xdr:nvSpPr>
        <xdr:cNvPr id="105" name="Retângulo 22">
          <a:hlinkClick xmlns:r="http://schemas.openxmlformats.org/officeDocument/2006/relationships" r:id="rId2"/>
        </xdr:cNvPr>
        <xdr:cNvSpPr/>
      </xdr:nvSpPr>
      <xdr:spPr>
        <a:xfrm>
          <a:off x="5875920" y="1080360"/>
          <a:ext cx="222300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lt1"/>
              </a:solidFill>
              <a:uFillTx/>
              <a:latin typeface="Calibri"/>
            </a:rPr>
            <a:t>Perspectiva de Clientes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1307880</xdr:colOff>
      <xdr:row>9</xdr:row>
      <xdr:rowOff>49680</xdr:rowOff>
    </xdr:from>
    <xdr:to>
      <xdr:col>6</xdr:col>
      <xdr:colOff>2006640</xdr:colOff>
      <xdr:row>10</xdr:row>
      <xdr:rowOff>44640</xdr:rowOff>
    </xdr:to>
    <xdr:sp macro="" textlink="">
      <xdr:nvSpPr>
        <xdr:cNvPr id="106" name="Retângulo 23">
          <a:hlinkClick xmlns:r="http://schemas.openxmlformats.org/officeDocument/2006/relationships" r:id="rId3"/>
        </xdr:cNvPr>
        <xdr:cNvSpPr/>
      </xdr:nvSpPr>
      <xdr:spPr>
        <a:xfrm>
          <a:off x="8144280" y="1080360"/>
          <a:ext cx="22089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2052000</xdr:colOff>
      <xdr:row>9</xdr:row>
      <xdr:rowOff>49680</xdr:rowOff>
    </xdr:from>
    <xdr:to>
      <xdr:col>7</xdr:col>
      <xdr:colOff>720</xdr:colOff>
      <xdr:row>10</xdr:row>
      <xdr:rowOff>44640</xdr:rowOff>
    </xdr:to>
    <xdr:sp macro="" textlink="">
      <xdr:nvSpPr>
        <xdr:cNvPr id="107" name="Retângulo 24">
          <a:hlinkClick xmlns:r="http://schemas.openxmlformats.org/officeDocument/2006/relationships" r:id="rId4"/>
        </xdr:cNvPr>
        <xdr:cNvSpPr/>
      </xdr:nvSpPr>
      <xdr:spPr>
        <a:xfrm>
          <a:off x="10398600" y="1080360"/>
          <a:ext cx="23187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69840</xdr:rowOff>
    </xdr:from>
    <xdr:to>
      <xdr:col>3</xdr:col>
      <xdr:colOff>38160</xdr:colOff>
      <xdr:row>9</xdr:row>
      <xdr:rowOff>22680</xdr:rowOff>
    </xdr:to>
    <xdr:sp macro="" textlink="">
      <xdr:nvSpPr>
        <xdr:cNvPr id="108" name="CaixaDeTexto 25">
          <a:hlinkClick xmlns:r="http://schemas.openxmlformats.org/officeDocument/2006/relationships" r:id="rId5"/>
        </xdr:cNvPr>
        <xdr:cNvSpPr/>
      </xdr:nvSpPr>
      <xdr:spPr>
        <a:xfrm>
          <a:off x="753480" y="786240"/>
          <a:ext cx="1388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1</xdr:col>
      <xdr:colOff>491760</xdr:colOff>
      <xdr:row>9</xdr:row>
      <xdr:rowOff>39240</xdr:rowOff>
    </xdr:to>
    <xdr:sp macro="" textlink="">
      <xdr:nvSpPr>
        <xdr:cNvPr id="109" name="Seta: para a Direita 26">
          <a:hlinkClick xmlns:r="http://schemas.openxmlformats.org/officeDocument/2006/relationships"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875160</xdr:colOff>
      <xdr:row>4</xdr:row>
      <xdr:rowOff>2160</xdr:rowOff>
    </xdr:to>
    <xdr:pic>
      <xdr:nvPicPr>
        <xdr:cNvPr id="110" name="Imagem 27">
          <a:hlinkClick xmlns:r="http://schemas.openxmlformats.org/officeDocument/2006/relationships" r:id="rId6"/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0"/>
          <a:ext cx="196236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1473120</xdr:colOff>
      <xdr:row>8</xdr:row>
      <xdr:rowOff>67680</xdr:rowOff>
    </xdr:from>
    <xdr:to>
      <xdr:col>3</xdr:col>
      <xdr:colOff>2801520</xdr:colOff>
      <xdr:row>9</xdr:row>
      <xdr:rowOff>20520</xdr:rowOff>
    </xdr:to>
    <xdr:sp macro="" textlink="">
      <xdr:nvSpPr>
        <xdr:cNvPr id="111" name="CaixaDeTexto 28">
          <a:hlinkClick xmlns:r="http://schemas.openxmlformats.org/officeDocument/2006/relationships" r:id="rId8"/>
        </xdr:cNvPr>
        <xdr:cNvSpPr/>
      </xdr:nvSpPr>
      <xdr:spPr>
        <a:xfrm>
          <a:off x="357696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2853360</xdr:colOff>
      <xdr:row>8</xdr:row>
      <xdr:rowOff>67680</xdr:rowOff>
    </xdr:from>
    <xdr:to>
      <xdr:col>4</xdr:col>
      <xdr:colOff>752760</xdr:colOff>
      <xdr:row>9</xdr:row>
      <xdr:rowOff>20520</xdr:rowOff>
    </xdr:to>
    <xdr:sp macro="" textlink="">
      <xdr:nvSpPr>
        <xdr:cNvPr id="112" name="CaixaDeTexto 29">
          <a:hlinkClick xmlns:r="http://schemas.openxmlformats.org/officeDocument/2006/relationships" r:id="rId9"/>
        </xdr:cNvPr>
        <xdr:cNvSpPr/>
      </xdr:nvSpPr>
      <xdr:spPr>
        <a:xfrm>
          <a:off x="4957200" y="784080"/>
          <a:ext cx="14234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787320</xdr:colOff>
      <xdr:row>8</xdr:row>
      <xdr:rowOff>67680</xdr:rowOff>
    </xdr:from>
    <xdr:to>
      <xdr:col>5</xdr:col>
      <xdr:colOff>938880</xdr:colOff>
      <xdr:row>9</xdr:row>
      <xdr:rowOff>20520</xdr:rowOff>
    </xdr:to>
    <xdr:sp macro="" textlink="">
      <xdr:nvSpPr>
        <xdr:cNvPr id="113" name="CaixaDeTexto 30">
          <a:hlinkClick xmlns:r="http://schemas.openxmlformats.org/officeDocument/2006/relationships" r:id="rId10"/>
        </xdr:cNvPr>
        <xdr:cNvSpPr/>
      </xdr:nvSpPr>
      <xdr:spPr>
        <a:xfrm>
          <a:off x="6415200" y="784080"/>
          <a:ext cx="13600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973800</xdr:colOff>
      <xdr:row>8</xdr:row>
      <xdr:rowOff>67680</xdr:rowOff>
    </xdr:from>
    <xdr:to>
      <xdr:col>6</xdr:col>
      <xdr:colOff>828720</xdr:colOff>
      <xdr:row>9</xdr:row>
      <xdr:rowOff>20520</xdr:rowOff>
    </xdr:to>
    <xdr:sp macro="" textlink="">
      <xdr:nvSpPr>
        <xdr:cNvPr id="114" name="CaixaDeTexto 32">
          <a:hlinkClick xmlns:r="http://schemas.openxmlformats.org/officeDocument/2006/relationships" r:id="rId11"/>
        </xdr:cNvPr>
        <xdr:cNvSpPr/>
      </xdr:nvSpPr>
      <xdr:spPr>
        <a:xfrm>
          <a:off x="7810200" y="784080"/>
          <a:ext cx="13651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863640</xdr:colOff>
      <xdr:row>8</xdr:row>
      <xdr:rowOff>59400</xdr:rowOff>
    </xdr:from>
    <xdr:to>
      <xdr:col>6</xdr:col>
      <xdr:colOff>2192040</xdr:colOff>
      <xdr:row>9</xdr:row>
      <xdr:rowOff>11160</xdr:rowOff>
    </xdr:to>
    <xdr:sp macro="" textlink="">
      <xdr:nvSpPr>
        <xdr:cNvPr id="115" name="CaixaDeTexto 34">
          <a:hlinkClick xmlns:r="http://schemas.openxmlformats.org/officeDocument/2006/relationships" r:id="rId12"/>
        </xdr:cNvPr>
        <xdr:cNvSpPr/>
      </xdr:nvSpPr>
      <xdr:spPr>
        <a:xfrm>
          <a:off x="9210240" y="775800"/>
          <a:ext cx="1328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93240</xdr:colOff>
      <xdr:row>8</xdr:row>
      <xdr:rowOff>67680</xdr:rowOff>
    </xdr:from>
    <xdr:to>
      <xdr:col>3</xdr:col>
      <xdr:colOff>1421640</xdr:colOff>
      <xdr:row>9</xdr:row>
      <xdr:rowOff>20520</xdr:rowOff>
    </xdr:to>
    <xdr:sp macro="" textlink="">
      <xdr:nvSpPr>
        <xdr:cNvPr id="116" name="CaixaDeTexto 14">
          <a:hlinkClick xmlns:r="http://schemas.openxmlformats.org/officeDocument/2006/relationships" r:id="rId13"/>
        </xdr:cNvPr>
        <xdr:cNvSpPr/>
      </xdr:nvSpPr>
      <xdr:spPr>
        <a:xfrm>
          <a:off x="219708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6</xdr:col>
      <xdr:colOff>2037240</xdr:colOff>
      <xdr:row>4</xdr:row>
      <xdr:rowOff>26640</xdr:rowOff>
    </xdr:to>
    <xdr:sp macro="" textlink="">
      <xdr:nvSpPr>
        <xdr:cNvPr id="117" name="CaixaDeTexto 7"/>
        <xdr:cNvSpPr/>
      </xdr:nvSpPr>
      <xdr:spPr>
        <a:xfrm>
          <a:off x="2103840" y="0"/>
          <a:ext cx="828000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Plano de Ação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1438200</xdr:colOff>
      <xdr:row>9</xdr:row>
      <xdr:rowOff>49680</xdr:rowOff>
    </xdr:from>
    <xdr:to>
      <xdr:col>4</xdr:col>
      <xdr:colOff>168840</xdr:colOff>
      <xdr:row>10</xdr:row>
      <xdr:rowOff>44640</xdr:rowOff>
    </xdr:to>
    <xdr:sp macro="" textlink="">
      <xdr:nvSpPr>
        <xdr:cNvPr id="118" name="Retângulo 17">
          <a:hlinkClick xmlns:r="http://schemas.openxmlformats.org/officeDocument/2006/relationships" r:id="rId1"/>
        </xdr:cNvPr>
        <xdr:cNvSpPr/>
      </xdr:nvSpPr>
      <xdr:spPr>
        <a:xfrm>
          <a:off x="3542040" y="1080360"/>
          <a:ext cx="22546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214200</xdr:colOff>
      <xdr:row>9</xdr:row>
      <xdr:rowOff>49680</xdr:rowOff>
    </xdr:from>
    <xdr:to>
      <xdr:col>5</xdr:col>
      <xdr:colOff>1228680</xdr:colOff>
      <xdr:row>10</xdr:row>
      <xdr:rowOff>44640</xdr:rowOff>
    </xdr:to>
    <xdr:sp macro="" textlink="">
      <xdr:nvSpPr>
        <xdr:cNvPr id="119" name="Retângulo 22">
          <a:hlinkClick xmlns:r="http://schemas.openxmlformats.org/officeDocument/2006/relationships" r:id="rId2"/>
        </xdr:cNvPr>
        <xdr:cNvSpPr/>
      </xdr:nvSpPr>
      <xdr:spPr>
        <a:xfrm>
          <a:off x="5842080" y="1080360"/>
          <a:ext cx="222300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1274040</xdr:colOff>
      <xdr:row>9</xdr:row>
      <xdr:rowOff>49680</xdr:rowOff>
    </xdr:from>
    <xdr:to>
      <xdr:col>6</xdr:col>
      <xdr:colOff>1972800</xdr:colOff>
      <xdr:row>10</xdr:row>
      <xdr:rowOff>44640</xdr:rowOff>
    </xdr:to>
    <xdr:sp macro="" textlink="">
      <xdr:nvSpPr>
        <xdr:cNvPr id="120" name="Retângulo 23">
          <a:hlinkClick xmlns:r="http://schemas.openxmlformats.org/officeDocument/2006/relationships" r:id="rId3"/>
        </xdr:cNvPr>
        <xdr:cNvSpPr/>
      </xdr:nvSpPr>
      <xdr:spPr>
        <a:xfrm>
          <a:off x="8110440" y="1080360"/>
          <a:ext cx="220896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lt1"/>
              </a:solidFill>
              <a:uFillTx/>
              <a:latin typeface="Calibri"/>
            </a:rPr>
            <a:t>Perspectiva de Processos Internos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2018160</xdr:colOff>
      <xdr:row>9</xdr:row>
      <xdr:rowOff>49680</xdr:rowOff>
    </xdr:from>
    <xdr:to>
      <xdr:col>7</xdr:col>
      <xdr:colOff>5040</xdr:colOff>
      <xdr:row>10</xdr:row>
      <xdr:rowOff>44640</xdr:rowOff>
    </xdr:to>
    <xdr:sp macro="" textlink="">
      <xdr:nvSpPr>
        <xdr:cNvPr id="121" name="Retângulo 24">
          <a:hlinkClick xmlns:r="http://schemas.openxmlformats.org/officeDocument/2006/relationships" r:id="rId4"/>
        </xdr:cNvPr>
        <xdr:cNvSpPr/>
      </xdr:nvSpPr>
      <xdr:spPr>
        <a:xfrm>
          <a:off x="10364760" y="1080360"/>
          <a:ext cx="235692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69840</xdr:rowOff>
    </xdr:from>
    <xdr:to>
      <xdr:col>3</xdr:col>
      <xdr:colOff>38160</xdr:colOff>
      <xdr:row>9</xdr:row>
      <xdr:rowOff>22680</xdr:rowOff>
    </xdr:to>
    <xdr:sp macro="" textlink="">
      <xdr:nvSpPr>
        <xdr:cNvPr id="122" name="CaixaDeTexto 25">
          <a:hlinkClick xmlns:r="http://schemas.openxmlformats.org/officeDocument/2006/relationships" r:id="rId5"/>
        </xdr:cNvPr>
        <xdr:cNvSpPr/>
      </xdr:nvSpPr>
      <xdr:spPr>
        <a:xfrm>
          <a:off x="753480" y="786240"/>
          <a:ext cx="1388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1</xdr:col>
      <xdr:colOff>491760</xdr:colOff>
      <xdr:row>9</xdr:row>
      <xdr:rowOff>39240</xdr:rowOff>
    </xdr:to>
    <xdr:sp macro="" textlink="">
      <xdr:nvSpPr>
        <xdr:cNvPr id="123" name="Seta: para a Direita 26">
          <a:hlinkClick xmlns:r="http://schemas.openxmlformats.org/officeDocument/2006/relationships"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875160</xdr:colOff>
      <xdr:row>4</xdr:row>
      <xdr:rowOff>2160</xdr:rowOff>
    </xdr:to>
    <xdr:pic>
      <xdr:nvPicPr>
        <xdr:cNvPr id="124" name="Imagem 27">
          <a:hlinkClick xmlns:r="http://schemas.openxmlformats.org/officeDocument/2006/relationships" r:id="rId6"/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0"/>
          <a:ext cx="196236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1439280</xdr:colOff>
      <xdr:row>8</xdr:row>
      <xdr:rowOff>67680</xdr:rowOff>
    </xdr:from>
    <xdr:to>
      <xdr:col>3</xdr:col>
      <xdr:colOff>2767680</xdr:colOff>
      <xdr:row>9</xdr:row>
      <xdr:rowOff>20520</xdr:rowOff>
    </xdr:to>
    <xdr:sp macro="" textlink="">
      <xdr:nvSpPr>
        <xdr:cNvPr id="125" name="CaixaDeTexto 28">
          <a:hlinkClick xmlns:r="http://schemas.openxmlformats.org/officeDocument/2006/relationships" r:id="rId8"/>
        </xdr:cNvPr>
        <xdr:cNvSpPr/>
      </xdr:nvSpPr>
      <xdr:spPr>
        <a:xfrm>
          <a:off x="354312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2819520</xdr:colOff>
      <xdr:row>8</xdr:row>
      <xdr:rowOff>67680</xdr:rowOff>
    </xdr:from>
    <xdr:to>
      <xdr:col>4</xdr:col>
      <xdr:colOff>718920</xdr:colOff>
      <xdr:row>9</xdr:row>
      <xdr:rowOff>20520</xdr:rowOff>
    </xdr:to>
    <xdr:sp macro="" textlink="">
      <xdr:nvSpPr>
        <xdr:cNvPr id="126" name="CaixaDeTexto 29">
          <a:hlinkClick xmlns:r="http://schemas.openxmlformats.org/officeDocument/2006/relationships" r:id="rId9"/>
        </xdr:cNvPr>
        <xdr:cNvSpPr/>
      </xdr:nvSpPr>
      <xdr:spPr>
        <a:xfrm>
          <a:off x="4923360" y="784080"/>
          <a:ext cx="14234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753480</xdr:colOff>
      <xdr:row>8</xdr:row>
      <xdr:rowOff>59400</xdr:rowOff>
    </xdr:from>
    <xdr:to>
      <xdr:col>5</xdr:col>
      <xdr:colOff>905040</xdr:colOff>
      <xdr:row>9</xdr:row>
      <xdr:rowOff>11160</xdr:rowOff>
    </xdr:to>
    <xdr:sp macro="" textlink="">
      <xdr:nvSpPr>
        <xdr:cNvPr id="127" name="CaixaDeTexto 30">
          <a:hlinkClick xmlns:r="http://schemas.openxmlformats.org/officeDocument/2006/relationships" r:id="rId10"/>
        </xdr:cNvPr>
        <xdr:cNvSpPr/>
      </xdr:nvSpPr>
      <xdr:spPr>
        <a:xfrm>
          <a:off x="6381360" y="775800"/>
          <a:ext cx="136008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939960</xdr:colOff>
      <xdr:row>8</xdr:row>
      <xdr:rowOff>59400</xdr:rowOff>
    </xdr:from>
    <xdr:to>
      <xdr:col>6</xdr:col>
      <xdr:colOff>794880</xdr:colOff>
      <xdr:row>9</xdr:row>
      <xdr:rowOff>11160</xdr:rowOff>
    </xdr:to>
    <xdr:sp macro="" textlink="">
      <xdr:nvSpPr>
        <xdr:cNvPr id="128" name="CaixaDeTexto 31">
          <a:hlinkClick xmlns:r="http://schemas.openxmlformats.org/officeDocument/2006/relationships" r:id="rId11"/>
        </xdr:cNvPr>
        <xdr:cNvSpPr/>
      </xdr:nvSpPr>
      <xdr:spPr>
        <a:xfrm>
          <a:off x="7776360" y="775800"/>
          <a:ext cx="136512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829800</xdr:colOff>
      <xdr:row>8</xdr:row>
      <xdr:rowOff>50760</xdr:rowOff>
    </xdr:from>
    <xdr:to>
      <xdr:col>6</xdr:col>
      <xdr:colOff>2158200</xdr:colOff>
      <xdr:row>9</xdr:row>
      <xdr:rowOff>2520</xdr:rowOff>
    </xdr:to>
    <xdr:sp macro="" textlink="">
      <xdr:nvSpPr>
        <xdr:cNvPr id="129" name="CaixaDeTexto 33">
          <a:hlinkClick xmlns:r="http://schemas.openxmlformats.org/officeDocument/2006/relationships" r:id="rId12"/>
        </xdr:cNvPr>
        <xdr:cNvSpPr/>
      </xdr:nvSpPr>
      <xdr:spPr>
        <a:xfrm>
          <a:off x="9176400" y="767160"/>
          <a:ext cx="1328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76320</xdr:colOff>
      <xdr:row>8</xdr:row>
      <xdr:rowOff>67680</xdr:rowOff>
    </xdr:from>
    <xdr:to>
      <xdr:col>3</xdr:col>
      <xdr:colOff>1404720</xdr:colOff>
      <xdr:row>9</xdr:row>
      <xdr:rowOff>20520</xdr:rowOff>
    </xdr:to>
    <xdr:sp macro="" textlink="">
      <xdr:nvSpPr>
        <xdr:cNvPr id="130" name="CaixaDeTexto 14">
          <a:hlinkClick xmlns:r="http://schemas.openxmlformats.org/officeDocument/2006/relationships" r:id="rId13"/>
        </xdr:cNvPr>
        <xdr:cNvSpPr/>
      </xdr:nvSpPr>
      <xdr:spPr>
        <a:xfrm>
          <a:off x="218016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6</xdr:col>
      <xdr:colOff>2037240</xdr:colOff>
      <xdr:row>4</xdr:row>
      <xdr:rowOff>26640</xdr:rowOff>
    </xdr:to>
    <xdr:sp macro="" textlink="">
      <xdr:nvSpPr>
        <xdr:cNvPr id="131" name="CaixaDeTexto 7"/>
        <xdr:cNvSpPr/>
      </xdr:nvSpPr>
      <xdr:spPr>
        <a:xfrm>
          <a:off x="2103840" y="0"/>
          <a:ext cx="828000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Plano de Ação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1438200</xdr:colOff>
      <xdr:row>9</xdr:row>
      <xdr:rowOff>58320</xdr:rowOff>
    </xdr:from>
    <xdr:to>
      <xdr:col>4</xdr:col>
      <xdr:colOff>168840</xdr:colOff>
      <xdr:row>10</xdr:row>
      <xdr:rowOff>53280</xdr:rowOff>
    </xdr:to>
    <xdr:sp macro="" textlink="">
      <xdr:nvSpPr>
        <xdr:cNvPr id="132" name="Retângulo 17">
          <a:hlinkClick xmlns:r="http://schemas.openxmlformats.org/officeDocument/2006/relationships" r:id="rId1"/>
        </xdr:cNvPr>
        <xdr:cNvSpPr/>
      </xdr:nvSpPr>
      <xdr:spPr>
        <a:xfrm>
          <a:off x="3542040" y="1089000"/>
          <a:ext cx="22546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214200</xdr:colOff>
      <xdr:row>9</xdr:row>
      <xdr:rowOff>58320</xdr:rowOff>
    </xdr:from>
    <xdr:to>
      <xdr:col>5</xdr:col>
      <xdr:colOff>1228680</xdr:colOff>
      <xdr:row>10</xdr:row>
      <xdr:rowOff>53280</xdr:rowOff>
    </xdr:to>
    <xdr:sp macro="" textlink="">
      <xdr:nvSpPr>
        <xdr:cNvPr id="133" name="Retângulo 22">
          <a:hlinkClick xmlns:r="http://schemas.openxmlformats.org/officeDocument/2006/relationships" r:id="rId2"/>
        </xdr:cNvPr>
        <xdr:cNvSpPr/>
      </xdr:nvSpPr>
      <xdr:spPr>
        <a:xfrm>
          <a:off x="5842080" y="1089000"/>
          <a:ext cx="222300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1274040</xdr:colOff>
      <xdr:row>9</xdr:row>
      <xdr:rowOff>58320</xdr:rowOff>
    </xdr:from>
    <xdr:to>
      <xdr:col>6</xdr:col>
      <xdr:colOff>1972800</xdr:colOff>
      <xdr:row>10</xdr:row>
      <xdr:rowOff>53280</xdr:rowOff>
    </xdr:to>
    <xdr:sp macro="" textlink="">
      <xdr:nvSpPr>
        <xdr:cNvPr id="134" name="Retângulo 24">
          <a:hlinkClick xmlns:r="http://schemas.openxmlformats.org/officeDocument/2006/relationships" r:id="rId3"/>
        </xdr:cNvPr>
        <xdr:cNvSpPr/>
      </xdr:nvSpPr>
      <xdr:spPr>
        <a:xfrm>
          <a:off x="8110440" y="1089000"/>
          <a:ext cx="22089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2018160</xdr:colOff>
      <xdr:row>9</xdr:row>
      <xdr:rowOff>58320</xdr:rowOff>
    </xdr:from>
    <xdr:to>
      <xdr:col>7</xdr:col>
      <xdr:colOff>5040</xdr:colOff>
      <xdr:row>10</xdr:row>
      <xdr:rowOff>53280</xdr:rowOff>
    </xdr:to>
    <xdr:sp macro="" textlink="">
      <xdr:nvSpPr>
        <xdr:cNvPr id="135" name="Retângulo 25">
          <a:hlinkClick xmlns:r="http://schemas.openxmlformats.org/officeDocument/2006/relationships" r:id="rId4"/>
        </xdr:cNvPr>
        <xdr:cNvSpPr/>
      </xdr:nvSpPr>
      <xdr:spPr>
        <a:xfrm>
          <a:off x="10364760" y="1089000"/>
          <a:ext cx="235692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lt1"/>
              </a:solidFill>
              <a:uFillTx/>
              <a:latin typeface="Calibri"/>
            </a:rPr>
            <a:t>Perspectiva de Aprendizagem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69840</xdr:rowOff>
    </xdr:from>
    <xdr:to>
      <xdr:col>3</xdr:col>
      <xdr:colOff>38160</xdr:colOff>
      <xdr:row>9</xdr:row>
      <xdr:rowOff>22680</xdr:rowOff>
    </xdr:to>
    <xdr:sp macro="" textlink="">
      <xdr:nvSpPr>
        <xdr:cNvPr id="136" name="CaixaDeTexto 26">
          <a:hlinkClick xmlns:r="http://schemas.openxmlformats.org/officeDocument/2006/relationships" r:id="rId5"/>
        </xdr:cNvPr>
        <xdr:cNvSpPr/>
      </xdr:nvSpPr>
      <xdr:spPr>
        <a:xfrm>
          <a:off x="753480" y="786240"/>
          <a:ext cx="1388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1</xdr:col>
      <xdr:colOff>491760</xdr:colOff>
      <xdr:row>9</xdr:row>
      <xdr:rowOff>39240</xdr:rowOff>
    </xdr:to>
    <xdr:sp macro="" textlink="">
      <xdr:nvSpPr>
        <xdr:cNvPr id="137" name="Seta: para a Direita 27">
          <a:hlinkClick xmlns:r="http://schemas.openxmlformats.org/officeDocument/2006/relationships"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875160</xdr:colOff>
      <xdr:row>4</xdr:row>
      <xdr:rowOff>2160</xdr:rowOff>
    </xdr:to>
    <xdr:pic>
      <xdr:nvPicPr>
        <xdr:cNvPr id="138" name="Imagem 28">
          <a:hlinkClick xmlns:r="http://schemas.openxmlformats.org/officeDocument/2006/relationships" r:id="rId6"/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0"/>
          <a:ext cx="196236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1439280</xdr:colOff>
      <xdr:row>8</xdr:row>
      <xdr:rowOff>76320</xdr:rowOff>
    </xdr:from>
    <xdr:to>
      <xdr:col>3</xdr:col>
      <xdr:colOff>2767680</xdr:colOff>
      <xdr:row>9</xdr:row>
      <xdr:rowOff>29160</xdr:rowOff>
    </xdr:to>
    <xdr:sp macro="" textlink="">
      <xdr:nvSpPr>
        <xdr:cNvPr id="139" name="CaixaDeTexto 29">
          <a:hlinkClick xmlns:r="http://schemas.openxmlformats.org/officeDocument/2006/relationships" r:id="rId8"/>
        </xdr:cNvPr>
        <xdr:cNvSpPr/>
      </xdr:nvSpPr>
      <xdr:spPr>
        <a:xfrm>
          <a:off x="3543120" y="79272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2819520</xdr:colOff>
      <xdr:row>8</xdr:row>
      <xdr:rowOff>76320</xdr:rowOff>
    </xdr:from>
    <xdr:to>
      <xdr:col>4</xdr:col>
      <xdr:colOff>718920</xdr:colOff>
      <xdr:row>9</xdr:row>
      <xdr:rowOff>29160</xdr:rowOff>
    </xdr:to>
    <xdr:sp macro="" textlink="">
      <xdr:nvSpPr>
        <xdr:cNvPr id="140" name="CaixaDeTexto 31">
          <a:hlinkClick xmlns:r="http://schemas.openxmlformats.org/officeDocument/2006/relationships" r:id="rId9"/>
        </xdr:cNvPr>
        <xdr:cNvSpPr/>
      </xdr:nvSpPr>
      <xdr:spPr>
        <a:xfrm>
          <a:off x="4923360" y="792720"/>
          <a:ext cx="14234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753480</xdr:colOff>
      <xdr:row>8</xdr:row>
      <xdr:rowOff>76320</xdr:rowOff>
    </xdr:from>
    <xdr:to>
      <xdr:col>5</xdr:col>
      <xdr:colOff>905040</xdr:colOff>
      <xdr:row>9</xdr:row>
      <xdr:rowOff>29160</xdr:rowOff>
    </xdr:to>
    <xdr:sp macro="" textlink="">
      <xdr:nvSpPr>
        <xdr:cNvPr id="141" name="CaixaDeTexto 32">
          <a:hlinkClick xmlns:r="http://schemas.openxmlformats.org/officeDocument/2006/relationships" r:id="rId10"/>
        </xdr:cNvPr>
        <xdr:cNvSpPr/>
      </xdr:nvSpPr>
      <xdr:spPr>
        <a:xfrm>
          <a:off x="6381360" y="792720"/>
          <a:ext cx="13600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948240</xdr:colOff>
      <xdr:row>8</xdr:row>
      <xdr:rowOff>76320</xdr:rowOff>
    </xdr:from>
    <xdr:to>
      <xdr:col>6</xdr:col>
      <xdr:colOff>803160</xdr:colOff>
      <xdr:row>9</xdr:row>
      <xdr:rowOff>29160</xdr:rowOff>
    </xdr:to>
    <xdr:sp macro="" textlink="">
      <xdr:nvSpPr>
        <xdr:cNvPr id="142" name="CaixaDeTexto 33">
          <a:hlinkClick xmlns:r="http://schemas.openxmlformats.org/officeDocument/2006/relationships" r:id="rId11"/>
        </xdr:cNvPr>
        <xdr:cNvSpPr/>
      </xdr:nvSpPr>
      <xdr:spPr>
        <a:xfrm>
          <a:off x="7784640" y="792720"/>
          <a:ext cx="13651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838080</xdr:colOff>
      <xdr:row>8</xdr:row>
      <xdr:rowOff>67680</xdr:rowOff>
    </xdr:from>
    <xdr:to>
      <xdr:col>6</xdr:col>
      <xdr:colOff>2166480</xdr:colOff>
      <xdr:row>9</xdr:row>
      <xdr:rowOff>20520</xdr:rowOff>
    </xdr:to>
    <xdr:sp macro="" textlink="">
      <xdr:nvSpPr>
        <xdr:cNvPr id="143" name="CaixaDeTexto 34">
          <a:hlinkClick xmlns:r="http://schemas.openxmlformats.org/officeDocument/2006/relationships" r:id="rId12"/>
        </xdr:cNvPr>
        <xdr:cNvSpPr/>
      </xdr:nvSpPr>
      <xdr:spPr>
        <a:xfrm>
          <a:off x="918468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0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76320</xdr:colOff>
      <xdr:row>8</xdr:row>
      <xdr:rowOff>76320</xdr:rowOff>
    </xdr:from>
    <xdr:to>
      <xdr:col>3</xdr:col>
      <xdr:colOff>1404720</xdr:colOff>
      <xdr:row>9</xdr:row>
      <xdr:rowOff>29160</xdr:rowOff>
    </xdr:to>
    <xdr:sp macro="" textlink="">
      <xdr:nvSpPr>
        <xdr:cNvPr id="144" name="CaixaDeTexto 14">
          <a:hlinkClick xmlns:r="http://schemas.openxmlformats.org/officeDocument/2006/relationships" r:id="rId13"/>
        </xdr:cNvPr>
        <xdr:cNvSpPr/>
      </xdr:nvSpPr>
      <xdr:spPr>
        <a:xfrm>
          <a:off x="2180160" y="79272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2345400</xdr:colOff>
      <xdr:row>0</xdr:row>
      <xdr:rowOff>0</xdr:rowOff>
    </xdr:from>
    <xdr:to>
      <xdr:col>27</xdr:col>
      <xdr:colOff>536760</xdr:colOff>
      <xdr:row>4</xdr:row>
      <xdr:rowOff>9360</xdr:rowOff>
    </xdr:to>
    <xdr:sp macro="" textlink="">
      <xdr:nvSpPr>
        <xdr:cNvPr id="145" name="CaixaDeTexto 1"/>
        <xdr:cNvSpPr/>
      </xdr:nvSpPr>
      <xdr:spPr>
        <a:xfrm>
          <a:off x="2526480" y="0"/>
          <a:ext cx="812772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Resultados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50760</xdr:rowOff>
    </xdr:from>
    <xdr:to>
      <xdr:col>1</xdr:col>
      <xdr:colOff>1900800</xdr:colOff>
      <xdr:row>9</xdr:row>
      <xdr:rowOff>3600</xdr:rowOff>
    </xdr:to>
    <xdr:sp macro="" textlink="">
      <xdr:nvSpPr>
        <xdr:cNvPr id="146" name="CaixaDeTexto 6">
          <a:hlinkClick xmlns:r="http://schemas.openxmlformats.org/officeDocument/2006/relationships" r:id="rId1"/>
        </xdr:cNvPr>
        <xdr:cNvSpPr/>
      </xdr:nvSpPr>
      <xdr:spPr>
        <a:xfrm>
          <a:off x="75348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30600</xdr:rowOff>
    </xdr:from>
    <xdr:to>
      <xdr:col>1</xdr:col>
      <xdr:colOff>491760</xdr:colOff>
      <xdr:row>9</xdr:row>
      <xdr:rowOff>22320</xdr:rowOff>
    </xdr:to>
    <xdr:sp macro="" textlink="">
      <xdr:nvSpPr>
        <xdr:cNvPr id="147" name="Seta: para a Direita 7">
          <a:hlinkClick xmlns:r="http://schemas.openxmlformats.org/officeDocument/2006/relationships" r:id="rId2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</xdr:col>
      <xdr:colOff>1755720</xdr:colOff>
      <xdr:row>3</xdr:row>
      <xdr:rowOff>2520</xdr:rowOff>
    </xdr:to>
    <xdr:pic>
      <xdr:nvPicPr>
        <xdr:cNvPr id="148" name="Imagem 8">
          <a:hlinkClick xmlns:r="http://schemas.openxmlformats.org/officeDocument/2006/relationships" r:id="rId2"/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0"/>
          <a:ext cx="1936800" cy="545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852840</xdr:colOff>
      <xdr:row>8</xdr:row>
      <xdr:rowOff>50760</xdr:rowOff>
    </xdr:from>
    <xdr:to>
      <xdr:col>3</xdr:col>
      <xdr:colOff>758520</xdr:colOff>
      <xdr:row>9</xdr:row>
      <xdr:rowOff>3600</xdr:rowOff>
    </xdr:to>
    <xdr:sp macro="" textlink="">
      <xdr:nvSpPr>
        <xdr:cNvPr id="149" name="CaixaDeTexto 9">
          <a:hlinkClick xmlns:r="http://schemas.openxmlformats.org/officeDocument/2006/relationships" r:id="rId4"/>
        </xdr:cNvPr>
        <xdr:cNvSpPr/>
      </xdr:nvSpPr>
      <xdr:spPr>
        <a:xfrm>
          <a:off x="3540960" y="784080"/>
          <a:ext cx="1355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798480</xdr:colOff>
      <xdr:row>8</xdr:row>
      <xdr:rowOff>50760</xdr:rowOff>
    </xdr:from>
    <xdr:to>
      <xdr:col>4</xdr:col>
      <xdr:colOff>1033560</xdr:colOff>
      <xdr:row>9</xdr:row>
      <xdr:rowOff>3600</xdr:rowOff>
    </xdr:to>
    <xdr:sp macro="" textlink="">
      <xdr:nvSpPr>
        <xdr:cNvPr id="150" name="CaixaDeTexto 10">
          <a:hlinkClick xmlns:r="http://schemas.openxmlformats.org/officeDocument/2006/relationships" r:id="rId5"/>
        </xdr:cNvPr>
        <xdr:cNvSpPr/>
      </xdr:nvSpPr>
      <xdr:spPr>
        <a:xfrm>
          <a:off x="4936320" y="784080"/>
          <a:ext cx="13323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1035000</xdr:colOff>
      <xdr:row>8</xdr:row>
      <xdr:rowOff>50760</xdr:rowOff>
    </xdr:from>
    <xdr:to>
      <xdr:col>26</xdr:col>
      <xdr:colOff>48600</xdr:colOff>
      <xdr:row>9</xdr:row>
      <xdr:rowOff>3600</xdr:rowOff>
    </xdr:to>
    <xdr:sp macro="" textlink="">
      <xdr:nvSpPr>
        <xdr:cNvPr id="151" name="CaixaDeTexto 11">
          <a:hlinkClick xmlns:r="http://schemas.openxmlformats.org/officeDocument/2006/relationships" r:id="rId6"/>
        </xdr:cNvPr>
        <xdr:cNvSpPr/>
      </xdr:nvSpPr>
      <xdr:spPr>
        <a:xfrm>
          <a:off x="6270120" y="784080"/>
          <a:ext cx="138888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26</xdr:col>
      <xdr:colOff>88200</xdr:colOff>
      <xdr:row>8</xdr:row>
      <xdr:rowOff>50760</xdr:rowOff>
    </xdr:from>
    <xdr:to>
      <xdr:col>26</xdr:col>
      <xdr:colOff>1416600</xdr:colOff>
      <xdr:row>9</xdr:row>
      <xdr:rowOff>3600</xdr:rowOff>
    </xdr:to>
    <xdr:sp macro="" textlink="">
      <xdr:nvSpPr>
        <xdr:cNvPr id="152" name="CaixaDeTexto 12">
          <a:hlinkClick xmlns:r="http://schemas.openxmlformats.org/officeDocument/2006/relationships" r:id="rId7"/>
        </xdr:cNvPr>
        <xdr:cNvSpPr/>
      </xdr:nvSpPr>
      <xdr:spPr>
        <a:xfrm>
          <a:off x="769860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26</xdr:col>
      <xdr:colOff>1456200</xdr:colOff>
      <xdr:row>8</xdr:row>
      <xdr:rowOff>50760</xdr:rowOff>
    </xdr:from>
    <xdr:to>
      <xdr:col>27</xdr:col>
      <xdr:colOff>329040</xdr:colOff>
      <xdr:row>9</xdr:row>
      <xdr:rowOff>3600</xdr:rowOff>
    </xdr:to>
    <xdr:sp macro="" textlink="">
      <xdr:nvSpPr>
        <xdr:cNvPr id="153" name="CaixaDeTexto 13">
          <a:hlinkClick xmlns:r="http://schemas.openxmlformats.org/officeDocument/2006/relationships" r:id="rId8"/>
        </xdr:cNvPr>
        <xdr:cNvSpPr/>
      </xdr:nvSpPr>
      <xdr:spPr>
        <a:xfrm>
          <a:off x="9066600" y="784080"/>
          <a:ext cx="13798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1940400</xdr:colOff>
      <xdr:row>8</xdr:row>
      <xdr:rowOff>50760</xdr:rowOff>
    </xdr:from>
    <xdr:to>
      <xdr:col>2</xdr:col>
      <xdr:colOff>813240</xdr:colOff>
      <xdr:row>9</xdr:row>
      <xdr:rowOff>3600</xdr:rowOff>
    </xdr:to>
    <xdr:sp macro="" textlink="">
      <xdr:nvSpPr>
        <xdr:cNvPr id="154" name="CaixaDeTexto 14">
          <a:hlinkClick xmlns:r="http://schemas.openxmlformats.org/officeDocument/2006/relationships" r:id="rId9"/>
        </xdr:cNvPr>
        <xdr:cNvSpPr/>
      </xdr:nvSpPr>
      <xdr:spPr>
        <a:xfrm>
          <a:off x="2121480" y="784080"/>
          <a:ext cx="13798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92520</xdr:colOff>
      <xdr:row>11</xdr:row>
      <xdr:rowOff>155160</xdr:rowOff>
    </xdr:from>
    <xdr:to>
      <xdr:col>14</xdr:col>
      <xdr:colOff>214200</xdr:colOff>
      <xdr:row>21</xdr:row>
      <xdr:rowOff>139680</xdr:rowOff>
    </xdr:to>
    <xdr:graphicFrame macro="">
      <xdr:nvGraphicFramePr>
        <xdr:cNvPr id="155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15120</xdr:colOff>
      <xdr:row>0</xdr:row>
      <xdr:rowOff>0</xdr:rowOff>
    </xdr:from>
    <xdr:to>
      <xdr:col>13</xdr:col>
      <xdr:colOff>271800</xdr:colOff>
      <xdr:row>4</xdr:row>
      <xdr:rowOff>9360</xdr:rowOff>
    </xdr:to>
    <xdr:sp macro="" textlink="">
      <xdr:nvSpPr>
        <xdr:cNvPr id="156" name="CaixaDeTexto 2"/>
        <xdr:cNvSpPr/>
      </xdr:nvSpPr>
      <xdr:spPr>
        <a:xfrm>
          <a:off x="2068560" y="0"/>
          <a:ext cx="587484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 defTabSz="914400">
            <a:lnSpc>
              <a:spcPct val="100000"/>
            </a:lnSpc>
            <a:tabLst>
              <a:tab pos="0" algn="l"/>
            </a:tabLst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Gráficos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1</xdr:col>
      <xdr:colOff>60120</xdr:colOff>
      <xdr:row>8</xdr:row>
      <xdr:rowOff>30600</xdr:rowOff>
    </xdr:from>
    <xdr:to>
      <xdr:col>1</xdr:col>
      <xdr:colOff>491760</xdr:colOff>
      <xdr:row>8</xdr:row>
      <xdr:rowOff>296640</xdr:rowOff>
    </xdr:to>
    <xdr:sp macro="" textlink="">
      <xdr:nvSpPr>
        <xdr:cNvPr id="157" name="Seta: para a Direita 3">
          <a:hlinkClick xmlns:r="http://schemas.openxmlformats.org/officeDocument/2006/relationships" r:id="rId2"/>
        </xdr:cNvPr>
        <xdr:cNvSpPr/>
      </xdr:nvSpPr>
      <xdr:spPr>
        <a:xfrm flipH="1">
          <a:off x="241200" y="763920"/>
          <a:ext cx="431640" cy="26604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3</xdr:col>
      <xdr:colOff>542880</xdr:colOff>
      <xdr:row>3</xdr:row>
      <xdr:rowOff>2160</xdr:rowOff>
    </xdr:to>
    <xdr:pic>
      <xdr:nvPicPr>
        <xdr:cNvPr id="158" name="Imagem 4">
          <a:hlinkClick xmlns:r="http://schemas.openxmlformats.org/officeDocument/2006/relationships" r:id="rId2"/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0"/>
          <a:ext cx="1972440" cy="545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567360</xdr:colOff>
      <xdr:row>8</xdr:row>
      <xdr:rowOff>27360</xdr:rowOff>
    </xdr:from>
    <xdr:to>
      <xdr:col>4</xdr:col>
      <xdr:colOff>66960</xdr:colOff>
      <xdr:row>8</xdr:row>
      <xdr:rowOff>293400</xdr:rowOff>
    </xdr:to>
    <xdr:sp macro="" textlink="">
      <xdr:nvSpPr>
        <xdr:cNvPr id="159" name="CaixaDeTexto 33">
          <a:hlinkClick xmlns:r="http://schemas.openxmlformats.org/officeDocument/2006/relationships" r:id="rId4"/>
        </xdr:cNvPr>
        <xdr:cNvSpPr/>
      </xdr:nvSpPr>
      <xdr:spPr>
        <a:xfrm>
          <a:off x="748440" y="760680"/>
          <a:ext cx="137196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257400</xdr:colOff>
      <xdr:row>8</xdr:row>
      <xdr:rowOff>16920</xdr:rowOff>
    </xdr:from>
    <xdr:to>
      <xdr:col>8</xdr:col>
      <xdr:colOff>366480</xdr:colOff>
      <xdr:row>8</xdr:row>
      <xdr:rowOff>282960</xdr:rowOff>
    </xdr:to>
    <xdr:sp macro="" textlink="">
      <xdr:nvSpPr>
        <xdr:cNvPr id="160" name="CaixaDeTexto 34">
          <a:hlinkClick xmlns:r="http://schemas.openxmlformats.org/officeDocument/2006/relationships" r:id="rId5"/>
        </xdr:cNvPr>
        <xdr:cNvSpPr/>
      </xdr:nvSpPr>
      <xdr:spPr>
        <a:xfrm>
          <a:off x="3559320" y="750240"/>
          <a:ext cx="135756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418320</xdr:colOff>
      <xdr:row>8</xdr:row>
      <xdr:rowOff>16920</xdr:rowOff>
    </xdr:from>
    <xdr:to>
      <xdr:col>10</xdr:col>
      <xdr:colOff>527400</xdr:colOff>
      <xdr:row>8</xdr:row>
      <xdr:rowOff>282960</xdr:rowOff>
    </xdr:to>
    <xdr:sp macro="" textlink="">
      <xdr:nvSpPr>
        <xdr:cNvPr id="161" name="CaixaDeTexto 35">
          <a:hlinkClick xmlns:r="http://schemas.openxmlformats.org/officeDocument/2006/relationships" r:id="rId6"/>
        </xdr:cNvPr>
        <xdr:cNvSpPr/>
      </xdr:nvSpPr>
      <xdr:spPr>
        <a:xfrm>
          <a:off x="4968720" y="750240"/>
          <a:ext cx="135756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553680</xdr:colOff>
      <xdr:row>8</xdr:row>
      <xdr:rowOff>16920</xdr:rowOff>
    </xdr:from>
    <xdr:to>
      <xdr:col>13</xdr:col>
      <xdr:colOff>53280</xdr:colOff>
      <xdr:row>8</xdr:row>
      <xdr:rowOff>282960</xdr:rowOff>
    </xdr:to>
    <xdr:sp macro="" textlink="">
      <xdr:nvSpPr>
        <xdr:cNvPr id="162" name="CaixaDeTexto 36">
          <a:hlinkClick xmlns:r="http://schemas.openxmlformats.org/officeDocument/2006/relationships" r:id="rId7"/>
        </xdr:cNvPr>
        <xdr:cNvSpPr/>
      </xdr:nvSpPr>
      <xdr:spPr>
        <a:xfrm>
          <a:off x="6352560" y="750240"/>
          <a:ext cx="137232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13</xdr:col>
      <xdr:colOff>88200</xdr:colOff>
      <xdr:row>8</xdr:row>
      <xdr:rowOff>16920</xdr:rowOff>
    </xdr:from>
    <xdr:to>
      <xdr:col>15</xdr:col>
      <xdr:colOff>197280</xdr:colOff>
      <xdr:row>8</xdr:row>
      <xdr:rowOff>282960</xdr:rowOff>
    </xdr:to>
    <xdr:sp macro="" textlink="">
      <xdr:nvSpPr>
        <xdr:cNvPr id="163" name="CaixaDeTexto 37">
          <a:hlinkClick xmlns:r="http://schemas.openxmlformats.org/officeDocument/2006/relationships" r:id="rId8"/>
        </xdr:cNvPr>
        <xdr:cNvSpPr/>
      </xdr:nvSpPr>
      <xdr:spPr>
        <a:xfrm>
          <a:off x="7759800" y="750240"/>
          <a:ext cx="1357200" cy="26604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528480</xdr:colOff>
      <xdr:row>8</xdr:row>
      <xdr:rowOff>321840</xdr:rowOff>
    </xdr:from>
    <xdr:to>
      <xdr:col>9</xdr:col>
      <xdr:colOff>249840</xdr:colOff>
      <xdr:row>9</xdr:row>
      <xdr:rowOff>207000</xdr:rowOff>
    </xdr:to>
    <xdr:sp macro="" textlink="">
      <xdr:nvSpPr>
        <xdr:cNvPr id="164" name="Retângulo 38">
          <a:hlinkClick xmlns:r="http://schemas.openxmlformats.org/officeDocument/2006/relationships" r:id="rId9"/>
        </xdr:cNvPr>
        <xdr:cNvSpPr/>
      </xdr:nvSpPr>
      <xdr:spPr>
        <a:xfrm>
          <a:off x="3206160" y="1055160"/>
          <a:ext cx="2218320" cy="26640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294840</xdr:colOff>
      <xdr:row>8</xdr:row>
      <xdr:rowOff>321840</xdr:rowOff>
    </xdr:from>
    <xdr:to>
      <xdr:col>13</xdr:col>
      <xdr:colOff>47880</xdr:colOff>
      <xdr:row>9</xdr:row>
      <xdr:rowOff>207000</xdr:rowOff>
    </xdr:to>
    <xdr:sp macro="" textlink="">
      <xdr:nvSpPr>
        <xdr:cNvPr id="165" name="Retângulo 39">
          <a:hlinkClick xmlns:r="http://schemas.openxmlformats.org/officeDocument/2006/relationships" r:id="rId10"/>
        </xdr:cNvPr>
        <xdr:cNvSpPr/>
      </xdr:nvSpPr>
      <xdr:spPr>
        <a:xfrm>
          <a:off x="5469480" y="1055160"/>
          <a:ext cx="2250000" cy="26640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13</xdr:col>
      <xdr:colOff>93240</xdr:colOff>
      <xdr:row>8</xdr:row>
      <xdr:rowOff>321840</xdr:rowOff>
    </xdr:from>
    <xdr:to>
      <xdr:col>16</xdr:col>
      <xdr:colOff>436680</xdr:colOff>
      <xdr:row>9</xdr:row>
      <xdr:rowOff>207000</xdr:rowOff>
    </xdr:to>
    <xdr:sp macro="" textlink="">
      <xdr:nvSpPr>
        <xdr:cNvPr id="166" name="Retângulo 40">
          <a:hlinkClick xmlns:r="http://schemas.openxmlformats.org/officeDocument/2006/relationships" r:id="rId11"/>
        </xdr:cNvPr>
        <xdr:cNvSpPr/>
      </xdr:nvSpPr>
      <xdr:spPr>
        <a:xfrm>
          <a:off x="7764840" y="1055160"/>
          <a:ext cx="2215800" cy="26640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16</xdr:col>
      <xdr:colOff>481680</xdr:colOff>
      <xdr:row>8</xdr:row>
      <xdr:rowOff>321840</xdr:rowOff>
    </xdr:from>
    <xdr:to>
      <xdr:col>20</xdr:col>
      <xdr:colOff>228240</xdr:colOff>
      <xdr:row>9</xdr:row>
      <xdr:rowOff>207000</xdr:rowOff>
    </xdr:to>
    <xdr:sp macro="" textlink="">
      <xdr:nvSpPr>
        <xdr:cNvPr id="167" name="Retângulo 41">
          <a:hlinkClick xmlns:r="http://schemas.openxmlformats.org/officeDocument/2006/relationships" r:id="rId12"/>
        </xdr:cNvPr>
        <xdr:cNvSpPr/>
      </xdr:nvSpPr>
      <xdr:spPr>
        <a:xfrm>
          <a:off x="10025640" y="1055160"/>
          <a:ext cx="2243520" cy="26640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15</xdr:col>
      <xdr:colOff>231840</xdr:colOff>
      <xdr:row>8</xdr:row>
      <xdr:rowOff>8640</xdr:rowOff>
    </xdr:from>
    <xdr:to>
      <xdr:col>17</xdr:col>
      <xdr:colOff>340920</xdr:colOff>
      <xdr:row>8</xdr:row>
      <xdr:rowOff>274680</xdr:rowOff>
    </xdr:to>
    <xdr:sp macro="" textlink="">
      <xdr:nvSpPr>
        <xdr:cNvPr id="168" name="CaixaDeTexto 42">
          <a:hlinkClick xmlns:r="http://schemas.openxmlformats.org/officeDocument/2006/relationships" r:id="rId13"/>
        </xdr:cNvPr>
        <xdr:cNvSpPr/>
      </xdr:nvSpPr>
      <xdr:spPr>
        <a:xfrm>
          <a:off x="9151560" y="741960"/>
          <a:ext cx="135756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17</xdr:col>
      <xdr:colOff>392760</xdr:colOff>
      <xdr:row>8</xdr:row>
      <xdr:rowOff>8640</xdr:rowOff>
    </xdr:from>
    <xdr:to>
      <xdr:col>19</xdr:col>
      <xdr:colOff>505080</xdr:colOff>
      <xdr:row>8</xdr:row>
      <xdr:rowOff>237960</xdr:rowOff>
    </xdr:to>
    <xdr:sp macro="" textlink="">
      <xdr:nvSpPr>
        <xdr:cNvPr id="169" name="CaixaDeTexto 43"/>
        <xdr:cNvSpPr/>
      </xdr:nvSpPr>
      <xdr:spPr>
        <a:xfrm>
          <a:off x="10560960" y="741960"/>
          <a:ext cx="1360800" cy="2293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sp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Imprimir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113400</xdr:colOff>
      <xdr:row>8</xdr:row>
      <xdr:rowOff>25560</xdr:rowOff>
    </xdr:from>
    <xdr:to>
      <xdr:col>6</xdr:col>
      <xdr:colOff>222480</xdr:colOff>
      <xdr:row>8</xdr:row>
      <xdr:rowOff>291600</xdr:rowOff>
    </xdr:to>
    <xdr:sp macro="" textlink="">
      <xdr:nvSpPr>
        <xdr:cNvPr id="170" name="CaixaDeTexto 44">
          <a:hlinkClick xmlns:r="http://schemas.openxmlformats.org/officeDocument/2006/relationships" r:id="rId14"/>
        </xdr:cNvPr>
        <xdr:cNvSpPr/>
      </xdr:nvSpPr>
      <xdr:spPr>
        <a:xfrm>
          <a:off x="2166840" y="758880"/>
          <a:ext cx="135756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164160</xdr:colOff>
      <xdr:row>8</xdr:row>
      <xdr:rowOff>321840</xdr:rowOff>
    </xdr:from>
    <xdr:to>
      <xdr:col>5</xdr:col>
      <xdr:colOff>495000</xdr:colOff>
      <xdr:row>9</xdr:row>
      <xdr:rowOff>207000</xdr:rowOff>
    </xdr:to>
    <xdr:sp macro="" textlink="">
      <xdr:nvSpPr>
        <xdr:cNvPr id="171" name="Retângulo 45">
          <a:hlinkClick xmlns:r="http://schemas.openxmlformats.org/officeDocument/2006/relationships" r:id="rId15"/>
        </xdr:cNvPr>
        <xdr:cNvSpPr/>
      </xdr:nvSpPr>
      <xdr:spPr>
        <a:xfrm>
          <a:off x="969480" y="1055160"/>
          <a:ext cx="2203200" cy="26640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lt1"/>
              </a:solidFill>
              <a:uFillTx/>
              <a:latin typeface="Calibri"/>
            </a:rPr>
            <a:t>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62280</xdr:colOff>
      <xdr:row>11</xdr:row>
      <xdr:rowOff>550440</xdr:rowOff>
    </xdr:from>
    <xdr:to>
      <xdr:col>10</xdr:col>
      <xdr:colOff>370080</xdr:colOff>
      <xdr:row>18</xdr:row>
      <xdr:rowOff>327960</xdr:rowOff>
    </xdr:to>
    <xdr:graphicFrame macro="">
      <xdr:nvGraphicFramePr>
        <xdr:cNvPr id="172" name="Grá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73080</xdr:colOff>
      <xdr:row>20</xdr:row>
      <xdr:rowOff>0</xdr:rowOff>
    </xdr:from>
    <xdr:to>
      <xdr:col>7</xdr:col>
      <xdr:colOff>349200</xdr:colOff>
      <xdr:row>26</xdr:row>
      <xdr:rowOff>348840</xdr:rowOff>
    </xdr:to>
    <xdr:graphicFrame macro="">
      <xdr:nvGraphicFramePr>
        <xdr:cNvPr id="173" name="Gráfico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613800</xdr:colOff>
      <xdr:row>20</xdr:row>
      <xdr:rowOff>0</xdr:rowOff>
    </xdr:from>
    <xdr:to>
      <xdr:col>14</xdr:col>
      <xdr:colOff>348840</xdr:colOff>
      <xdr:row>26</xdr:row>
      <xdr:rowOff>348840</xdr:rowOff>
    </xdr:to>
    <xdr:graphicFrame macro="">
      <xdr:nvGraphicFramePr>
        <xdr:cNvPr id="174" name="Gráfico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613800</xdr:colOff>
      <xdr:row>20</xdr:row>
      <xdr:rowOff>0</xdr:rowOff>
    </xdr:from>
    <xdr:to>
      <xdr:col>21</xdr:col>
      <xdr:colOff>348840</xdr:colOff>
      <xdr:row>26</xdr:row>
      <xdr:rowOff>348840</xdr:rowOff>
    </xdr:to>
    <xdr:graphicFrame macro="">
      <xdr:nvGraphicFramePr>
        <xdr:cNvPr id="175" name="Gráfico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73080</xdr:colOff>
      <xdr:row>28</xdr:row>
      <xdr:rowOff>0</xdr:rowOff>
    </xdr:from>
    <xdr:to>
      <xdr:col>7</xdr:col>
      <xdr:colOff>349200</xdr:colOff>
      <xdr:row>34</xdr:row>
      <xdr:rowOff>348840</xdr:rowOff>
    </xdr:to>
    <xdr:graphicFrame macro="">
      <xdr:nvGraphicFramePr>
        <xdr:cNvPr id="176" name="Gráfico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613800</xdr:colOff>
      <xdr:row>28</xdr:row>
      <xdr:rowOff>0</xdr:rowOff>
    </xdr:from>
    <xdr:to>
      <xdr:col>14</xdr:col>
      <xdr:colOff>348840</xdr:colOff>
      <xdr:row>34</xdr:row>
      <xdr:rowOff>348840</xdr:rowOff>
    </xdr:to>
    <xdr:graphicFrame macro="">
      <xdr:nvGraphicFramePr>
        <xdr:cNvPr id="177" name="Gráfico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613800</xdr:colOff>
      <xdr:row>28</xdr:row>
      <xdr:rowOff>0</xdr:rowOff>
    </xdr:from>
    <xdr:to>
      <xdr:col>21</xdr:col>
      <xdr:colOff>348840</xdr:colOff>
      <xdr:row>34</xdr:row>
      <xdr:rowOff>348840</xdr:rowOff>
    </xdr:to>
    <xdr:graphicFrame macro="">
      <xdr:nvGraphicFramePr>
        <xdr:cNvPr id="178" name="Gráfico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73080</xdr:colOff>
      <xdr:row>36</xdr:row>
      <xdr:rowOff>0</xdr:rowOff>
    </xdr:from>
    <xdr:to>
      <xdr:col>7</xdr:col>
      <xdr:colOff>349200</xdr:colOff>
      <xdr:row>42</xdr:row>
      <xdr:rowOff>348840</xdr:rowOff>
    </xdr:to>
    <xdr:graphicFrame macro="">
      <xdr:nvGraphicFramePr>
        <xdr:cNvPr id="179" name="Gráfico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613800</xdr:colOff>
      <xdr:row>36</xdr:row>
      <xdr:rowOff>0</xdr:rowOff>
    </xdr:from>
    <xdr:to>
      <xdr:col>14</xdr:col>
      <xdr:colOff>348840</xdr:colOff>
      <xdr:row>42</xdr:row>
      <xdr:rowOff>348840</xdr:rowOff>
    </xdr:to>
    <xdr:graphicFrame macro="">
      <xdr:nvGraphicFramePr>
        <xdr:cNvPr id="180" name="Gráfico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613800</xdr:colOff>
      <xdr:row>36</xdr:row>
      <xdr:rowOff>0</xdr:rowOff>
    </xdr:from>
    <xdr:to>
      <xdr:col>21</xdr:col>
      <xdr:colOff>348840</xdr:colOff>
      <xdr:row>42</xdr:row>
      <xdr:rowOff>348840</xdr:rowOff>
    </xdr:to>
    <xdr:graphicFrame macro="">
      <xdr:nvGraphicFramePr>
        <xdr:cNvPr id="181" name="Gráfico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</xdr:col>
      <xdr:colOff>73080</xdr:colOff>
      <xdr:row>44</xdr:row>
      <xdr:rowOff>0</xdr:rowOff>
    </xdr:from>
    <xdr:to>
      <xdr:col>7</xdr:col>
      <xdr:colOff>349200</xdr:colOff>
      <xdr:row>50</xdr:row>
      <xdr:rowOff>348840</xdr:rowOff>
    </xdr:to>
    <xdr:graphicFrame macro="">
      <xdr:nvGraphicFramePr>
        <xdr:cNvPr id="182" name="Gráfico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7</xdr:col>
      <xdr:colOff>613800</xdr:colOff>
      <xdr:row>44</xdr:row>
      <xdr:rowOff>0</xdr:rowOff>
    </xdr:from>
    <xdr:to>
      <xdr:col>14</xdr:col>
      <xdr:colOff>348840</xdr:colOff>
      <xdr:row>50</xdr:row>
      <xdr:rowOff>348840</xdr:rowOff>
    </xdr:to>
    <xdr:graphicFrame macro="">
      <xdr:nvGraphicFramePr>
        <xdr:cNvPr id="183" name="Gráfico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14</xdr:col>
      <xdr:colOff>613800</xdr:colOff>
      <xdr:row>44</xdr:row>
      <xdr:rowOff>0</xdr:rowOff>
    </xdr:from>
    <xdr:to>
      <xdr:col>21</xdr:col>
      <xdr:colOff>348840</xdr:colOff>
      <xdr:row>50</xdr:row>
      <xdr:rowOff>348840</xdr:rowOff>
    </xdr:to>
    <xdr:graphicFrame macro="">
      <xdr:nvGraphicFramePr>
        <xdr:cNvPr id="184" name="Gráfico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</xdr:col>
      <xdr:colOff>73080</xdr:colOff>
      <xdr:row>52</xdr:row>
      <xdr:rowOff>0</xdr:rowOff>
    </xdr:from>
    <xdr:to>
      <xdr:col>7</xdr:col>
      <xdr:colOff>349200</xdr:colOff>
      <xdr:row>58</xdr:row>
      <xdr:rowOff>348840</xdr:rowOff>
    </xdr:to>
    <xdr:graphicFrame macro="">
      <xdr:nvGraphicFramePr>
        <xdr:cNvPr id="185" name="Gráfico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7</xdr:col>
      <xdr:colOff>613800</xdr:colOff>
      <xdr:row>52</xdr:row>
      <xdr:rowOff>0</xdr:rowOff>
    </xdr:from>
    <xdr:to>
      <xdr:col>14</xdr:col>
      <xdr:colOff>348840</xdr:colOff>
      <xdr:row>58</xdr:row>
      <xdr:rowOff>348840</xdr:rowOff>
    </xdr:to>
    <xdr:graphicFrame macro="">
      <xdr:nvGraphicFramePr>
        <xdr:cNvPr id="186" name="Gráfico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14</xdr:col>
      <xdr:colOff>613800</xdr:colOff>
      <xdr:row>52</xdr:row>
      <xdr:rowOff>0</xdr:rowOff>
    </xdr:from>
    <xdr:to>
      <xdr:col>21</xdr:col>
      <xdr:colOff>348840</xdr:colOff>
      <xdr:row>58</xdr:row>
      <xdr:rowOff>348840</xdr:rowOff>
    </xdr:to>
    <xdr:graphicFrame macro="">
      <xdr:nvGraphicFramePr>
        <xdr:cNvPr id="187" name="Gráfico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10</xdr:col>
      <xdr:colOff>539640</xdr:colOff>
      <xdr:row>11</xdr:row>
      <xdr:rowOff>539640</xdr:rowOff>
    </xdr:from>
    <xdr:to>
      <xdr:col>20</xdr:col>
      <xdr:colOff>306360</xdr:colOff>
      <xdr:row>18</xdr:row>
      <xdr:rowOff>317160</xdr:rowOff>
    </xdr:to>
    <xdr:graphicFrame macro="">
      <xdr:nvGraphicFramePr>
        <xdr:cNvPr id="188" name="Gráfico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1</xdr:col>
      <xdr:colOff>432720</xdr:colOff>
      <xdr:row>61</xdr:row>
      <xdr:rowOff>0</xdr:rowOff>
    </xdr:from>
    <xdr:to>
      <xdr:col>7</xdr:col>
      <xdr:colOff>348840</xdr:colOff>
      <xdr:row>67</xdr:row>
      <xdr:rowOff>348840</xdr:rowOff>
    </xdr:to>
    <xdr:graphicFrame macro="">
      <xdr:nvGraphicFramePr>
        <xdr:cNvPr id="189" name="Gráfico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7</xdr:col>
      <xdr:colOff>613800</xdr:colOff>
      <xdr:row>61</xdr:row>
      <xdr:rowOff>0</xdr:rowOff>
    </xdr:from>
    <xdr:to>
      <xdr:col>14</xdr:col>
      <xdr:colOff>348840</xdr:colOff>
      <xdr:row>67</xdr:row>
      <xdr:rowOff>348840</xdr:rowOff>
    </xdr:to>
    <xdr:graphicFrame macro="">
      <xdr:nvGraphicFramePr>
        <xdr:cNvPr id="190" name="Gráfico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1</xdr:col>
      <xdr:colOff>432720</xdr:colOff>
      <xdr:row>69</xdr:row>
      <xdr:rowOff>0</xdr:rowOff>
    </xdr:from>
    <xdr:to>
      <xdr:col>7</xdr:col>
      <xdr:colOff>348840</xdr:colOff>
      <xdr:row>75</xdr:row>
      <xdr:rowOff>348840</xdr:rowOff>
    </xdr:to>
    <xdr:graphicFrame macro="">
      <xdr:nvGraphicFramePr>
        <xdr:cNvPr id="191" name="Gráfico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7</xdr:col>
      <xdr:colOff>613800</xdr:colOff>
      <xdr:row>69</xdr:row>
      <xdr:rowOff>0</xdr:rowOff>
    </xdr:from>
    <xdr:to>
      <xdr:col>14</xdr:col>
      <xdr:colOff>348840</xdr:colOff>
      <xdr:row>75</xdr:row>
      <xdr:rowOff>348840</xdr:rowOff>
    </xdr:to>
    <xdr:graphicFrame macro="">
      <xdr:nvGraphicFramePr>
        <xdr:cNvPr id="192" name="Gráfico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1</xdr:col>
      <xdr:colOff>432720</xdr:colOff>
      <xdr:row>77</xdr:row>
      <xdr:rowOff>0</xdr:rowOff>
    </xdr:from>
    <xdr:to>
      <xdr:col>7</xdr:col>
      <xdr:colOff>348840</xdr:colOff>
      <xdr:row>83</xdr:row>
      <xdr:rowOff>348840</xdr:rowOff>
    </xdr:to>
    <xdr:graphicFrame macro="">
      <xdr:nvGraphicFramePr>
        <xdr:cNvPr id="193" name="Gráfico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7</xdr:col>
      <xdr:colOff>613800</xdr:colOff>
      <xdr:row>77</xdr:row>
      <xdr:rowOff>0</xdr:rowOff>
    </xdr:from>
    <xdr:to>
      <xdr:col>14</xdr:col>
      <xdr:colOff>348840</xdr:colOff>
      <xdr:row>83</xdr:row>
      <xdr:rowOff>348840</xdr:rowOff>
    </xdr:to>
    <xdr:graphicFrame macro="">
      <xdr:nvGraphicFramePr>
        <xdr:cNvPr id="194" name="Gráfico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1</xdr:col>
      <xdr:colOff>432720</xdr:colOff>
      <xdr:row>85</xdr:row>
      <xdr:rowOff>0</xdr:rowOff>
    </xdr:from>
    <xdr:to>
      <xdr:col>7</xdr:col>
      <xdr:colOff>348840</xdr:colOff>
      <xdr:row>91</xdr:row>
      <xdr:rowOff>348840</xdr:rowOff>
    </xdr:to>
    <xdr:graphicFrame macro="">
      <xdr:nvGraphicFramePr>
        <xdr:cNvPr id="195" name="Gráfico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7</xdr:col>
      <xdr:colOff>613800</xdr:colOff>
      <xdr:row>85</xdr:row>
      <xdr:rowOff>0</xdr:rowOff>
    </xdr:from>
    <xdr:to>
      <xdr:col>14</xdr:col>
      <xdr:colOff>348840</xdr:colOff>
      <xdr:row>91</xdr:row>
      <xdr:rowOff>348840</xdr:rowOff>
    </xdr:to>
    <xdr:graphicFrame macro="">
      <xdr:nvGraphicFramePr>
        <xdr:cNvPr id="196" name="Gráfico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1</xdr:col>
      <xdr:colOff>432720</xdr:colOff>
      <xdr:row>93</xdr:row>
      <xdr:rowOff>0</xdr:rowOff>
    </xdr:from>
    <xdr:to>
      <xdr:col>7</xdr:col>
      <xdr:colOff>348840</xdr:colOff>
      <xdr:row>99</xdr:row>
      <xdr:rowOff>348840</xdr:rowOff>
    </xdr:to>
    <xdr:graphicFrame macro="">
      <xdr:nvGraphicFramePr>
        <xdr:cNvPr id="197" name="Gráfico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7</xdr:col>
      <xdr:colOff>613800</xdr:colOff>
      <xdr:row>93</xdr:row>
      <xdr:rowOff>0</xdr:rowOff>
    </xdr:from>
    <xdr:to>
      <xdr:col>14</xdr:col>
      <xdr:colOff>348840</xdr:colOff>
      <xdr:row>99</xdr:row>
      <xdr:rowOff>348840</xdr:rowOff>
    </xdr:to>
    <xdr:graphicFrame macro="">
      <xdr:nvGraphicFramePr>
        <xdr:cNvPr id="198" name="Gráfico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0</xdr:colOff>
      <xdr:row>0</xdr:row>
      <xdr:rowOff>0</xdr:rowOff>
    </xdr:from>
    <xdr:to>
      <xdr:col>14</xdr:col>
      <xdr:colOff>426240</xdr:colOff>
      <xdr:row>4</xdr:row>
      <xdr:rowOff>9360</xdr:rowOff>
    </xdr:to>
    <xdr:sp macro="" textlink="">
      <xdr:nvSpPr>
        <xdr:cNvPr id="199" name="CaixaDeTexto 42"/>
        <xdr:cNvSpPr/>
      </xdr:nvSpPr>
      <xdr:spPr>
        <a:xfrm>
          <a:off x="2114640" y="0"/>
          <a:ext cx="687132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Gráficos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52920</xdr:rowOff>
    </xdr:from>
    <xdr:to>
      <xdr:col>4</xdr:col>
      <xdr:colOff>20880</xdr:colOff>
      <xdr:row>9</xdr:row>
      <xdr:rowOff>5760</xdr:rowOff>
    </xdr:to>
    <xdr:sp macro="" textlink="">
      <xdr:nvSpPr>
        <xdr:cNvPr id="200" name="CaixaDeTexto 47">
          <a:hlinkClick xmlns:r="http://schemas.openxmlformats.org/officeDocument/2006/relationships" r:id="rId28"/>
        </xdr:cNvPr>
        <xdr:cNvSpPr/>
      </xdr:nvSpPr>
      <xdr:spPr>
        <a:xfrm>
          <a:off x="753480" y="786240"/>
          <a:ext cx="1382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30600</xdr:rowOff>
    </xdr:from>
    <xdr:to>
      <xdr:col>1</xdr:col>
      <xdr:colOff>491760</xdr:colOff>
      <xdr:row>9</xdr:row>
      <xdr:rowOff>22320</xdr:rowOff>
    </xdr:to>
    <xdr:sp macro="" textlink="">
      <xdr:nvSpPr>
        <xdr:cNvPr id="201" name="Seta: para a Direita 53">
          <a:hlinkClick xmlns:r="http://schemas.openxmlformats.org/officeDocument/2006/relationships" r:id="rId29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3</xdr:col>
      <xdr:colOff>502560</xdr:colOff>
      <xdr:row>3</xdr:row>
      <xdr:rowOff>7200</xdr:rowOff>
    </xdr:to>
    <xdr:pic>
      <xdr:nvPicPr>
        <xdr:cNvPr id="202" name="Imagem 54">
          <a:hlinkClick xmlns:r="http://schemas.openxmlformats.org/officeDocument/2006/relationships" r:id="rId29"/>
        </xdr:cNvPr>
        <xdr:cNvPicPr/>
      </xdr:nvPicPr>
      <xdr:blipFill>
        <a:blip xmlns:r="http://schemas.openxmlformats.org/officeDocument/2006/relationships" r:embed="rId30"/>
        <a:stretch/>
      </xdr:blipFill>
      <xdr:spPr>
        <a:xfrm>
          <a:off x="0" y="0"/>
          <a:ext cx="1972440" cy="55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177840</xdr:colOff>
      <xdr:row>8</xdr:row>
      <xdr:rowOff>42480</xdr:rowOff>
    </xdr:from>
    <xdr:to>
      <xdr:col>8</xdr:col>
      <xdr:colOff>253080</xdr:colOff>
      <xdr:row>8</xdr:row>
      <xdr:rowOff>308520</xdr:rowOff>
    </xdr:to>
    <xdr:sp macro="" textlink="">
      <xdr:nvSpPr>
        <xdr:cNvPr id="203" name="CaixaDeTexto 55">
          <a:hlinkClick xmlns:r="http://schemas.openxmlformats.org/officeDocument/2006/relationships" r:id="rId31"/>
        </xdr:cNvPr>
        <xdr:cNvSpPr/>
      </xdr:nvSpPr>
      <xdr:spPr>
        <a:xfrm>
          <a:off x="3581280" y="775800"/>
          <a:ext cx="1364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304920</xdr:colOff>
      <xdr:row>8</xdr:row>
      <xdr:rowOff>42480</xdr:rowOff>
    </xdr:from>
    <xdr:to>
      <xdr:col>10</xdr:col>
      <xdr:colOff>380160</xdr:colOff>
      <xdr:row>8</xdr:row>
      <xdr:rowOff>308520</xdr:rowOff>
    </xdr:to>
    <xdr:sp macro="" textlink="">
      <xdr:nvSpPr>
        <xdr:cNvPr id="204" name="CaixaDeTexto 56">
          <a:hlinkClick xmlns:r="http://schemas.openxmlformats.org/officeDocument/2006/relationships" r:id="rId32"/>
        </xdr:cNvPr>
        <xdr:cNvSpPr/>
      </xdr:nvSpPr>
      <xdr:spPr>
        <a:xfrm>
          <a:off x="4997520" y="775800"/>
          <a:ext cx="1364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406440</xdr:colOff>
      <xdr:row>8</xdr:row>
      <xdr:rowOff>42480</xdr:rowOff>
    </xdr:from>
    <xdr:to>
      <xdr:col>12</xdr:col>
      <xdr:colOff>481680</xdr:colOff>
      <xdr:row>8</xdr:row>
      <xdr:rowOff>308520</xdr:rowOff>
    </xdr:to>
    <xdr:sp macro="" textlink="">
      <xdr:nvSpPr>
        <xdr:cNvPr id="205" name="CaixaDeTexto 57">
          <a:hlinkClick xmlns:r="http://schemas.openxmlformats.org/officeDocument/2006/relationships" r:id="rId33"/>
        </xdr:cNvPr>
        <xdr:cNvSpPr/>
      </xdr:nvSpPr>
      <xdr:spPr>
        <a:xfrm>
          <a:off x="6388200" y="775800"/>
          <a:ext cx="1364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516600</xdr:colOff>
      <xdr:row>8</xdr:row>
      <xdr:rowOff>42480</xdr:rowOff>
    </xdr:from>
    <xdr:to>
      <xdr:col>14</xdr:col>
      <xdr:colOff>591840</xdr:colOff>
      <xdr:row>8</xdr:row>
      <xdr:rowOff>308520</xdr:rowOff>
    </xdr:to>
    <xdr:sp macro="" textlink="">
      <xdr:nvSpPr>
        <xdr:cNvPr id="206" name="CaixaDeTexto 58">
          <a:hlinkClick xmlns:r="http://schemas.openxmlformats.org/officeDocument/2006/relationships" r:id="rId34"/>
        </xdr:cNvPr>
        <xdr:cNvSpPr/>
      </xdr:nvSpPr>
      <xdr:spPr>
        <a:xfrm>
          <a:off x="7787520" y="775800"/>
          <a:ext cx="1364040" cy="26604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0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465840</xdr:colOff>
      <xdr:row>9</xdr:row>
      <xdr:rowOff>33840</xdr:rowOff>
    </xdr:from>
    <xdr:to>
      <xdr:col>9</xdr:col>
      <xdr:colOff>119520</xdr:colOff>
      <xdr:row>10</xdr:row>
      <xdr:rowOff>28800</xdr:rowOff>
    </xdr:to>
    <xdr:sp macro="" textlink="">
      <xdr:nvSpPr>
        <xdr:cNvPr id="207" name="Retângulo 59">
          <a:hlinkClick xmlns:r="http://schemas.openxmlformats.org/officeDocument/2006/relationships" r:id="rId35"/>
        </xdr:cNvPr>
        <xdr:cNvSpPr/>
      </xdr:nvSpPr>
      <xdr:spPr>
        <a:xfrm>
          <a:off x="3224880" y="1081440"/>
          <a:ext cx="223164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lt1"/>
              </a:solidFill>
              <a:uFillTx/>
              <a:latin typeface="Calibri"/>
            </a:rPr>
            <a:t>Perspectiva Financeira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164520</xdr:colOff>
      <xdr:row>9</xdr:row>
      <xdr:rowOff>33840</xdr:rowOff>
    </xdr:from>
    <xdr:to>
      <xdr:col>12</xdr:col>
      <xdr:colOff>476280</xdr:colOff>
      <xdr:row>10</xdr:row>
      <xdr:rowOff>28800</xdr:rowOff>
    </xdr:to>
    <xdr:sp macro="" textlink="">
      <xdr:nvSpPr>
        <xdr:cNvPr id="208" name="Retângulo 60">
          <a:hlinkClick xmlns:r="http://schemas.openxmlformats.org/officeDocument/2006/relationships" r:id="rId36"/>
        </xdr:cNvPr>
        <xdr:cNvSpPr/>
      </xdr:nvSpPr>
      <xdr:spPr>
        <a:xfrm>
          <a:off x="5501520" y="1081440"/>
          <a:ext cx="22456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521640</xdr:colOff>
      <xdr:row>9</xdr:row>
      <xdr:rowOff>33840</xdr:rowOff>
    </xdr:from>
    <xdr:to>
      <xdr:col>16</xdr:col>
      <xdr:colOff>187560</xdr:colOff>
      <xdr:row>10</xdr:row>
      <xdr:rowOff>28800</xdr:rowOff>
    </xdr:to>
    <xdr:sp macro="" textlink="">
      <xdr:nvSpPr>
        <xdr:cNvPr id="209" name="Retângulo 61">
          <a:hlinkClick xmlns:r="http://schemas.openxmlformats.org/officeDocument/2006/relationships" r:id="rId37"/>
        </xdr:cNvPr>
        <xdr:cNvSpPr/>
      </xdr:nvSpPr>
      <xdr:spPr>
        <a:xfrm>
          <a:off x="7792560" y="1081440"/>
          <a:ext cx="22438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16</xdr:col>
      <xdr:colOff>232920</xdr:colOff>
      <xdr:row>9</xdr:row>
      <xdr:rowOff>33840</xdr:rowOff>
    </xdr:from>
    <xdr:to>
      <xdr:col>19</xdr:col>
      <xdr:colOff>538560</xdr:colOff>
      <xdr:row>10</xdr:row>
      <xdr:rowOff>28800</xdr:rowOff>
    </xdr:to>
    <xdr:sp macro="" textlink="">
      <xdr:nvSpPr>
        <xdr:cNvPr id="210" name="Retângulo 62">
          <a:hlinkClick xmlns:r="http://schemas.openxmlformats.org/officeDocument/2006/relationships" r:id="rId38"/>
        </xdr:cNvPr>
        <xdr:cNvSpPr/>
      </xdr:nvSpPr>
      <xdr:spPr>
        <a:xfrm>
          <a:off x="10081800" y="1081440"/>
          <a:ext cx="223920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15</xdr:col>
      <xdr:colOff>0</xdr:colOff>
      <xdr:row>8</xdr:row>
      <xdr:rowOff>33840</xdr:rowOff>
    </xdr:from>
    <xdr:to>
      <xdr:col>17</xdr:col>
      <xdr:colOff>75240</xdr:colOff>
      <xdr:row>8</xdr:row>
      <xdr:rowOff>299880</xdr:rowOff>
    </xdr:to>
    <xdr:sp macro="" textlink="">
      <xdr:nvSpPr>
        <xdr:cNvPr id="211" name="CaixaDeTexto 63">
          <a:hlinkClick xmlns:r="http://schemas.openxmlformats.org/officeDocument/2006/relationships" r:id="rId39"/>
        </xdr:cNvPr>
        <xdr:cNvSpPr/>
      </xdr:nvSpPr>
      <xdr:spPr>
        <a:xfrm>
          <a:off x="9204480" y="767160"/>
          <a:ext cx="136404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17</xdr:col>
      <xdr:colOff>127080</xdr:colOff>
      <xdr:row>8</xdr:row>
      <xdr:rowOff>33840</xdr:rowOff>
    </xdr:from>
    <xdr:to>
      <xdr:col>19</xdr:col>
      <xdr:colOff>205560</xdr:colOff>
      <xdr:row>8</xdr:row>
      <xdr:rowOff>263160</xdr:rowOff>
    </xdr:to>
    <xdr:sp macro="" textlink="">
      <xdr:nvSpPr>
        <xdr:cNvPr id="212" name="CaixaDeTexto 64"/>
        <xdr:cNvSpPr/>
      </xdr:nvSpPr>
      <xdr:spPr>
        <a:xfrm>
          <a:off x="10620360" y="767160"/>
          <a:ext cx="1367640" cy="2293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sp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Imprimir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67680</xdr:colOff>
      <xdr:row>8</xdr:row>
      <xdr:rowOff>50760</xdr:rowOff>
    </xdr:from>
    <xdr:to>
      <xdr:col>6</xdr:col>
      <xdr:colOff>142920</xdr:colOff>
      <xdr:row>9</xdr:row>
      <xdr:rowOff>3600</xdr:rowOff>
    </xdr:to>
    <xdr:sp macro="" textlink="">
      <xdr:nvSpPr>
        <xdr:cNvPr id="213" name="CaixaDeTexto 65">
          <a:hlinkClick xmlns:r="http://schemas.openxmlformats.org/officeDocument/2006/relationships" r:id="rId40"/>
        </xdr:cNvPr>
        <xdr:cNvSpPr/>
      </xdr:nvSpPr>
      <xdr:spPr>
        <a:xfrm>
          <a:off x="2182320" y="78408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152280</xdr:colOff>
      <xdr:row>9</xdr:row>
      <xdr:rowOff>33840</xdr:rowOff>
    </xdr:from>
    <xdr:to>
      <xdr:col>5</xdr:col>
      <xdr:colOff>432360</xdr:colOff>
      <xdr:row>10</xdr:row>
      <xdr:rowOff>28800</xdr:rowOff>
    </xdr:to>
    <xdr:sp macro="" textlink="">
      <xdr:nvSpPr>
        <xdr:cNvPr id="214" name="Retângulo 66">
          <a:hlinkClick xmlns:r="http://schemas.openxmlformats.org/officeDocument/2006/relationships" r:id="rId41"/>
        </xdr:cNvPr>
        <xdr:cNvSpPr/>
      </xdr:nvSpPr>
      <xdr:spPr>
        <a:xfrm>
          <a:off x="977760" y="1081440"/>
          <a:ext cx="2213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30600</xdr:colOff>
      <xdr:row>11</xdr:row>
      <xdr:rowOff>468720</xdr:rowOff>
    </xdr:from>
    <xdr:to>
      <xdr:col>10</xdr:col>
      <xdr:colOff>338400</xdr:colOff>
      <xdr:row>18</xdr:row>
      <xdr:rowOff>246600</xdr:rowOff>
    </xdr:to>
    <xdr:graphicFrame macro="">
      <xdr:nvGraphicFramePr>
        <xdr:cNvPr id="215" name="Gráfico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73080</xdr:colOff>
      <xdr:row>19</xdr:row>
      <xdr:rowOff>543240</xdr:rowOff>
    </xdr:from>
    <xdr:to>
      <xdr:col>7</xdr:col>
      <xdr:colOff>349200</xdr:colOff>
      <xdr:row>26</xdr:row>
      <xdr:rowOff>320400</xdr:rowOff>
    </xdr:to>
    <xdr:graphicFrame macro="">
      <xdr:nvGraphicFramePr>
        <xdr:cNvPr id="216" name="Grá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613800</xdr:colOff>
      <xdr:row>19</xdr:row>
      <xdr:rowOff>543240</xdr:rowOff>
    </xdr:from>
    <xdr:to>
      <xdr:col>14</xdr:col>
      <xdr:colOff>348840</xdr:colOff>
      <xdr:row>26</xdr:row>
      <xdr:rowOff>320400</xdr:rowOff>
    </xdr:to>
    <xdr:graphicFrame macro="">
      <xdr:nvGraphicFramePr>
        <xdr:cNvPr id="217" name="Gráfico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613800</xdr:colOff>
      <xdr:row>19</xdr:row>
      <xdr:rowOff>543240</xdr:rowOff>
    </xdr:from>
    <xdr:to>
      <xdr:col>21</xdr:col>
      <xdr:colOff>348840</xdr:colOff>
      <xdr:row>26</xdr:row>
      <xdr:rowOff>320400</xdr:rowOff>
    </xdr:to>
    <xdr:graphicFrame macro="">
      <xdr:nvGraphicFramePr>
        <xdr:cNvPr id="218" name="Grá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73080</xdr:colOff>
      <xdr:row>27</xdr:row>
      <xdr:rowOff>542880</xdr:rowOff>
    </xdr:from>
    <xdr:to>
      <xdr:col>7</xdr:col>
      <xdr:colOff>349200</xdr:colOff>
      <xdr:row>34</xdr:row>
      <xdr:rowOff>320040</xdr:rowOff>
    </xdr:to>
    <xdr:graphicFrame macro="">
      <xdr:nvGraphicFramePr>
        <xdr:cNvPr id="219" name="Gráfico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613800</xdr:colOff>
      <xdr:row>27</xdr:row>
      <xdr:rowOff>542880</xdr:rowOff>
    </xdr:from>
    <xdr:to>
      <xdr:col>14</xdr:col>
      <xdr:colOff>348840</xdr:colOff>
      <xdr:row>34</xdr:row>
      <xdr:rowOff>320040</xdr:rowOff>
    </xdr:to>
    <xdr:graphicFrame macro="">
      <xdr:nvGraphicFramePr>
        <xdr:cNvPr id="220" name="Gráfico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613800</xdr:colOff>
      <xdr:row>27</xdr:row>
      <xdr:rowOff>542880</xdr:rowOff>
    </xdr:from>
    <xdr:to>
      <xdr:col>21</xdr:col>
      <xdr:colOff>348840</xdr:colOff>
      <xdr:row>34</xdr:row>
      <xdr:rowOff>320040</xdr:rowOff>
    </xdr:to>
    <xdr:graphicFrame macro="">
      <xdr:nvGraphicFramePr>
        <xdr:cNvPr id="221" name="Gráfico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73080</xdr:colOff>
      <xdr:row>35</xdr:row>
      <xdr:rowOff>542880</xdr:rowOff>
    </xdr:from>
    <xdr:to>
      <xdr:col>7</xdr:col>
      <xdr:colOff>349200</xdr:colOff>
      <xdr:row>42</xdr:row>
      <xdr:rowOff>320040</xdr:rowOff>
    </xdr:to>
    <xdr:graphicFrame macro="">
      <xdr:nvGraphicFramePr>
        <xdr:cNvPr id="222" name="Gráfico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613800</xdr:colOff>
      <xdr:row>35</xdr:row>
      <xdr:rowOff>542880</xdr:rowOff>
    </xdr:from>
    <xdr:to>
      <xdr:col>14</xdr:col>
      <xdr:colOff>348840</xdr:colOff>
      <xdr:row>42</xdr:row>
      <xdr:rowOff>320040</xdr:rowOff>
    </xdr:to>
    <xdr:graphicFrame macro="">
      <xdr:nvGraphicFramePr>
        <xdr:cNvPr id="223" name="Gráfico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613800</xdr:colOff>
      <xdr:row>35</xdr:row>
      <xdr:rowOff>542880</xdr:rowOff>
    </xdr:from>
    <xdr:to>
      <xdr:col>21</xdr:col>
      <xdr:colOff>348840</xdr:colOff>
      <xdr:row>42</xdr:row>
      <xdr:rowOff>320040</xdr:rowOff>
    </xdr:to>
    <xdr:graphicFrame macro="">
      <xdr:nvGraphicFramePr>
        <xdr:cNvPr id="224" name="Gráfico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</xdr:col>
      <xdr:colOff>73080</xdr:colOff>
      <xdr:row>43</xdr:row>
      <xdr:rowOff>542880</xdr:rowOff>
    </xdr:from>
    <xdr:to>
      <xdr:col>7</xdr:col>
      <xdr:colOff>349200</xdr:colOff>
      <xdr:row>50</xdr:row>
      <xdr:rowOff>320400</xdr:rowOff>
    </xdr:to>
    <xdr:graphicFrame macro="">
      <xdr:nvGraphicFramePr>
        <xdr:cNvPr id="225" name="Gráfico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7</xdr:col>
      <xdr:colOff>613800</xdr:colOff>
      <xdr:row>43</xdr:row>
      <xdr:rowOff>542880</xdr:rowOff>
    </xdr:from>
    <xdr:to>
      <xdr:col>14</xdr:col>
      <xdr:colOff>348840</xdr:colOff>
      <xdr:row>50</xdr:row>
      <xdr:rowOff>320400</xdr:rowOff>
    </xdr:to>
    <xdr:graphicFrame macro="">
      <xdr:nvGraphicFramePr>
        <xdr:cNvPr id="226" name="Gráfico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14</xdr:col>
      <xdr:colOff>613800</xdr:colOff>
      <xdr:row>43</xdr:row>
      <xdr:rowOff>542880</xdr:rowOff>
    </xdr:from>
    <xdr:to>
      <xdr:col>21</xdr:col>
      <xdr:colOff>348840</xdr:colOff>
      <xdr:row>50</xdr:row>
      <xdr:rowOff>320400</xdr:rowOff>
    </xdr:to>
    <xdr:graphicFrame macro="">
      <xdr:nvGraphicFramePr>
        <xdr:cNvPr id="227" name="Gráfico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</xdr:col>
      <xdr:colOff>73080</xdr:colOff>
      <xdr:row>51</xdr:row>
      <xdr:rowOff>542880</xdr:rowOff>
    </xdr:from>
    <xdr:to>
      <xdr:col>7</xdr:col>
      <xdr:colOff>349200</xdr:colOff>
      <xdr:row>58</xdr:row>
      <xdr:rowOff>320400</xdr:rowOff>
    </xdr:to>
    <xdr:graphicFrame macro="">
      <xdr:nvGraphicFramePr>
        <xdr:cNvPr id="228" name="Gráfico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7</xdr:col>
      <xdr:colOff>613800</xdr:colOff>
      <xdr:row>51</xdr:row>
      <xdr:rowOff>542880</xdr:rowOff>
    </xdr:from>
    <xdr:to>
      <xdr:col>14</xdr:col>
      <xdr:colOff>348840</xdr:colOff>
      <xdr:row>58</xdr:row>
      <xdr:rowOff>320400</xdr:rowOff>
    </xdr:to>
    <xdr:graphicFrame macro="">
      <xdr:nvGraphicFramePr>
        <xdr:cNvPr id="229" name="Gráfico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14</xdr:col>
      <xdr:colOff>613800</xdr:colOff>
      <xdr:row>51</xdr:row>
      <xdr:rowOff>542880</xdr:rowOff>
    </xdr:from>
    <xdr:to>
      <xdr:col>21</xdr:col>
      <xdr:colOff>348840</xdr:colOff>
      <xdr:row>58</xdr:row>
      <xdr:rowOff>320400</xdr:rowOff>
    </xdr:to>
    <xdr:graphicFrame macro="">
      <xdr:nvGraphicFramePr>
        <xdr:cNvPr id="230" name="Gráfico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10</xdr:col>
      <xdr:colOff>550440</xdr:colOff>
      <xdr:row>11</xdr:row>
      <xdr:rowOff>500400</xdr:rowOff>
    </xdr:from>
    <xdr:to>
      <xdr:col>20</xdr:col>
      <xdr:colOff>317160</xdr:colOff>
      <xdr:row>18</xdr:row>
      <xdr:rowOff>278280</xdr:rowOff>
    </xdr:to>
    <xdr:graphicFrame macro="">
      <xdr:nvGraphicFramePr>
        <xdr:cNvPr id="231" name="Gráfico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1</xdr:col>
      <xdr:colOff>432720</xdr:colOff>
      <xdr:row>60</xdr:row>
      <xdr:rowOff>352440</xdr:rowOff>
    </xdr:from>
    <xdr:to>
      <xdr:col>7</xdr:col>
      <xdr:colOff>348840</xdr:colOff>
      <xdr:row>67</xdr:row>
      <xdr:rowOff>320400</xdr:rowOff>
    </xdr:to>
    <xdr:graphicFrame macro="">
      <xdr:nvGraphicFramePr>
        <xdr:cNvPr id="232" name="Gráfico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7</xdr:col>
      <xdr:colOff>613800</xdr:colOff>
      <xdr:row>60</xdr:row>
      <xdr:rowOff>352440</xdr:rowOff>
    </xdr:from>
    <xdr:to>
      <xdr:col>14</xdr:col>
      <xdr:colOff>348840</xdr:colOff>
      <xdr:row>67</xdr:row>
      <xdr:rowOff>320400</xdr:rowOff>
    </xdr:to>
    <xdr:graphicFrame macro="">
      <xdr:nvGraphicFramePr>
        <xdr:cNvPr id="233" name="Gráfico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1</xdr:col>
      <xdr:colOff>432720</xdr:colOff>
      <xdr:row>68</xdr:row>
      <xdr:rowOff>352440</xdr:rowOff>
    </xdr:from>
    <xdr:to>
      <xdr:col>7</xdr:col>
      <xdr:colOff>348840</xdr:colOff>
      <xdr:row>75</xdr:row>
      <xdr:rowOff>320400</xdr:rowOff>
    </xdr:to>
    <xdr:graphicFrame macro="">
      <xdr:nvGraphicFramePr>
        <xdr:cNvPr id="234" name="Gráfico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7</xdr:col>
      <xdr:colOff>613800</xdr:colOff>
      <xdr:row>68</xdr:row>
      <xdr:rowOff>352440</xdr:rowOff>
    </xdr:from>
    <xdr:to>
      <xdr:col>14</xdr:col>
      <xdr:colOff>348840</xdr:colOff>
      <xdr:row>75</xdr:row>
      <xdr:rowOff>320400</xdr:rowOff>
    </xdr:to>
    <xdr:graphicFrame macro="">
      <xdr:nvGraphicFramePr>
        <xdr:cNvPr id="235" name="Gráfico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1</xdr:col>
      <xdr:colOff>432720</xdr:colOff>
      <xdr:row>76</xdr:row>
      <xdr:rowOff>352440</xdr:rowOff>
    </xdr:from>
    <xdr:to>
      <xdr:col>7</xdr:col>
      <xdr:colOff>348840</xdr:colOff>
      <xdr:row>83</xdr:row>
      <xdr:rowOff>320040</xdr:rowOff>
    </xdr:to>
    <xdr:graphicFrame macro="">
      <xdr:nvGraphicFramePr>
        <xdr:cNvPr id="236" name="Gráfico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7</xdr:col>
      <xdr:colOff>613800</xdr:colOff>
      <xdr:row>76</xdr:row>
      <xdr:rowOff>352440</xdr:rowOff>
    </xdr:from>
    <xdr:to>
      <xdr:col>14</xdr:col>
      <xdr:colOff>348840</xdr:colOff>
      <xdr:row>83</xdr:row>
      <xdr:rowOff>320040</xdr:rowOff>
    </xdr:to>
    <xdr:graphicFrame macro="">
      <xdr:nvGraphicFramePr>
        <xdr:cNvPr id="237" name="Gráfico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1</xdr:col>
      <xdr:colOff>432720</xdr:colOff>
      <xdr:row>84</xdr:row>
      <xdr:rowOff>352440</xdr:rowOff>
    </xdr:from>
    <xdr:to>
      <xdr:col>7</xdr:col>
      <xdr:colOff>348840</xdr:colOff>
      <xdr:row>91</xdr:row>
      <xdr:rowOff>320400</xdr:rowOff>
    </xdr:to>
    <xdr:graphicFrame macro="">
      <xdr:nvGraphicFramePr>
        <xdr:cNvPr id="238" name="Gráfico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7</xdr:col>
      <xdr:colOff>613800</xdr:colOff>
      <xdr:row>84</xdr:row>
      <xdr:rowOff>352440</xdr:rowOff>
    </xdr:from>
    <xdr:to>
      <xdr:col>14</xdr:col>
      <xdr:colOff>348840</xdr:colOff>
      <xdr:row>91</xdr:row>
      <xdr:rowOff>320400</xdr:rowOff>
    </xdr:to>
    <xdr:graphicFrame macro="">
      <xdr:nvGraphicFramePr>
        <xdr:cNvPr id="239" name="Gráfico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1</xdr:col>
      <xdr:colOff>432720</xdr:colOff>
      <xdr:row>92</xdr:row>
      <xdr:rowOff>352440</xdr:rowOff>
    </xdr:from>
    <xdr:to>
      <xdr:col>7</xdr:col>
      <xdr:colOff>348840</xdr:colOff>
      <xdr:row>99</xdr:row>
      <xdr:rowOff>320400</xdr:rowOff>
    </xdr:to>
    <xdr:graphicFrame macro="">
      <xdr:nvGraphicFramePr>
        <xdr:cNvPr id="240" name="Gráfico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7</xdr:col>
      <xdr:colOff>613800</xdr:colOff>
      <xdr:row>92</xdr:row>
      <xdr:rowOff>352440</xdr:rowOff>
    </xdr:from>
    <xdr:to>
      <xdr:col>14</xdr:col>
      <xdr:colOff>348840</xdr:colOff>
      <xdr:row>99</xdr:row>
      <xdr:rowOff>320400</xdr:rowOff>
    </xdr:to>
    <xdr:graphicFrame macro="">
      <xdr:nvGraphicFramePr>
        <xdr:cNvPr id="241" name="Gráfico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16920</xdr:colOff>
      <xdr:row>0</xdr:row>
      <xdr:rowOff>0</xdr:rowOff>
    </xdr:from>
    <xdr:to>
      <xdr:col>14</xdr:col>
      <xdr:colOff>426240</xdr:colOff>
      <xdr:row>2</xdr:row>
      <xdr:rowOff>190440</xdr:rowOff>
    </xdr:to>
    <xdr:sp macro="" textlink="">
      <xdr:nvSpPr>
        <xdr:cNvPr id="242" name="CaixaDeTexto 39"/>
        <xdr:cNvSpPr/>
      </xdr:nvSpPr>
      <xdr:spPr>
        <a:xfrm>
          <a:off x="2131560" y="0"/>
          <a:ext cx="685440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Gráficos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24120</xdr:rowOff>
    </xdr:from>
    <xdr:to>
      <xdr:col>4</xdr:col>
      <xdr:colOff>20880</xdr:colOff>
      <xdr:row>8</xdr:row>
      <xdr:rowOff>291240</xdr:rowOff>
    </xdr:to>
    <xdr:sp macro="" textlink="">
      <xdr:nvSpPr>
        <xdr:cNvPr id="243" name="CaixaDeTexto 44">
          <a:hlinkClick xmlns:r="http://schemas.openxmlformats.org/officeDocument/2006/relationships" r:id="rId28"/>
        </xdr:cNvPr>
        <xdr:cNvSpPr/>
      </xdr:nvSpPr>
      <xdr:spPr>
        <a:xfrm>
          <a:off x="753480" y="786240"/>
          <a:ext cx="1382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1800</xdr:rowOff>
    </xdr:from>
    <xdr:to>
      <xdr:col>1</xdr:col>
      <xdr:colOff>491760</xdr:colOff>
      <xdr:row>8</xdr:row>
      <xdr:rowOff>307800</xdr:rowOff>
    </xdr:to>
    <xdr:sp macro="" textlink="">
      <xdr:nvSpPr>
        <xdr:cNvPr id="244" name="Seta: para a Direita 50">
          <a:hlinkClick xmlns:r="http://schemas.openxmlformats.org/officeDocument/2006/relationships" r:id="rId29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3</xdr:col>
      <xdr:colOff>502560</xdr:colOff>
      <xdr:row>2</xdr:row>
      <xdr:rowOff>169200</xdr:rowOff>
    </xdr:to>
    <xdr:pic>
      <xdr:nvPicPr>
        <xdr:cNvPr id="245" name="Imagem 51">
          <a:hlinkClick xmlns:r="http://schemas.openxmlformats.org/officeDocument/2006/relationships" r:id="rId29"/>
        </xdr:cNvPr>
        <xdr:cNvPicPr/>
      </xdr:nvPicPr>
      <xdr:blipFill>
        <a:blip xmlns:r="http://schemas.openxmlformats.org/officeDocument/2006/relationships" r:embed="rId30"/>
        <a:stretch/>
      </xdr:blipFill>
      <xdr:spPr>
        <a:xfrm>
          <a:off x="0" y="0"/>
          <a:ext cx="1972440" cy="55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186120</xdr:colOff>
      <xdr:row>8</xdr:row>
      <xdr:rowOff>30600</xdr:rowOff>
    </xdr:from>
    <xdr:to>
      <xdr:col>8</xdr:col>
      <xdr:colOff>261360</xdr:colOff>
      <xdr:row>8</xdr:row>
      <xdr:rowOff>297720</xdr:rowOff>
    </xdr:to>
    <xdr:sp macro="" textlink="">
      <xdr:nvSpPr>
        <xdr:cNvPr id="246" name="CaixaDeTexto 52">
          <a:hlinkClick xmlns:r="http://schemas.openxmlformats.org/officeDocument/2006/relationships" r:id="rId31"/>
        </xdr:cNvPr>
        <xdr:cNvSpPr/>
      </xdr:nvSpPr>
      <xdr:spPr>
        <a:xfrm>
          <a:off x="3589560" y="79272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313200</xdr:colOff>
      <xdr:row>8</xdr:row>
      <xdr:rowOff>30600</xdr:rowOff>
    </xdr:from>
    <xdr:to>
      <xdr:col>10</xdr:col>
      <xdr:colOff>388440</xdr:colOff>
      <xdr:row>8</xdr:row>
      <xdr:rowOff>297720</xdr:rowOff>
    </xdr:to>
    <xdr:sp macro="" textlink="">
      <xdr:nvSpPr>
        <xdr:cNvPr id="247" name="CaixaDeTexto 53">
          <a:hlinkClick xmlns:r="http://schemas.openxmlformats.org/officeDocument/2006/relationships" r:id="rId32"/>
        </xdr:cNvPr>
        <xdr:cNvSpPr/>
      </xdr:nvSpPr>
      <xdr:spPr>
        <a:xfrm>
          <a:off x="5005800" y="79272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414720</xdr:colOff>
      <xdr:row>8</xdr:row>
      <xdr:rowOff>30600</xdr:rowOff>
    </xdr:from>
    <xdr:to>
      <xdr:col>12</xdr:col>
      <xdr:colOff>489960</xdr:colOff>
      <xdr:row>8</xdr:row>
      <xdr:rowOff>297720</xdr:rowOff>
    </xdr:to>
    <xdr:sp macro="" textlink="">
      <xdr:nvSpPr>
        <xdr:cNvPr id="248" name="CaixaDeTexto 54">
          <a:hlinkClick xmlns:r="http://schemas.openxmlformats.org/officeDocument/2006/relationships" r:id="rId33"/>
        </xdr:cNvPr>
        <xdr:cNvSpPr/>
      </xdr:nvSpPr>
      <xdr:spPr>
        <a:xfrm>
          <a:off x="6396480" y="79272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524880</xdr:colOff>
      <xdr:row>8</xdr:row>
      <xdr:rowOff>30600</xdr:rowOff>
    </xdr:from>
    <xdr:to>
      <xdr:col>14</xdr:col>
      <xdr:colOff>600120</xdr:colOff>
      <xdr:row>8</xdr:row>
      <xdr:rowOff>297720</xdr:rowOff>
    </xdr:to>
    <xdr:sp macro="" textlink="">
      <xdr:nvSpPr>
        <xdr:cNvPr id="249" name="CaixaDeTexto 55">
          <a:hlinkClick xmlns:r="http://schemas.openxmlformats.org/officeDocument/2006/relationships" r:id="rId34"/>
        </xdr:cNvPr>
        <xdr:cNvSpPr/>
      </xdr:nvSpPr>
      <xdr:spPr>
        <a:xfrm>
          <a:off x="7795800" y="792720"/>
          <a:ext cx="13640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482760</xdr:colOff>
      <xdr:row>9</xdr:row>
      <xdr:rowOff>13680</xdr:rowOff>
    </xdr:from>
    <xdr:to>
      <xdr:col>9</xdr:col>
      <xdr:colOff>136440</xdr:colOff>
      <xdr:row>10</xdr:row>
      <xdr:rowOff>8640</xdr:rowOff>
    </xdr:to>
    <xdr:sp macro="" textlink="">
      <xdr:nvSpPr>
        <xdr:cNvPr id="250" name="Retângulo 56">
          <a:hlinkClick xmlns:r="http://schemas.openxmlformats.org/officeDocument/2006/relationships" r:id="rId35"/>
        </xdr:cNvPr>
        <xdr:cNvSpPr/>
      </xdr:nvSpPr>
      <xdr:spPr>
        <a:xfrm>
          <a:off x="3241800" y="1090080"/>
          <a:ext cx="2231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181440</xdr:colOff>
      <xdr:row>9</xdr:row>
      <xdr:rowOff>13680</xdr:rowOff>
    </xdr:from>
    <xdr:to>
      <xdr:col>12</xdr:col>
      <xdr:colOff>493200</xdr:colOff>
      <xdr:row>10</xdr:row>
      <xdr:rowOff>8640</xdr:rowOff>
    </xdr:to>
    <xdr:sp macro="" textlink="">
      <xdr:nvSpPr>
        <xdr:cNvPr id="251" name="Retângulo 57">
          <a:hlinkClick xmlns:r="http://schemas.openxmlformats.org/officeDocument/2006/relationships" r:id="rId36"/>
        </xdr:cNvPr>
        <xdr:cNvSpPr/>
      </xdr:nvSpPr>
      <xdr:spPr>
        <a:xfrm>
          <a:off x="5518440" y="1090080"/>
          <a:ext cx="224568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lt1"/>
              </a:solidFill>
              <a:uFillTx/>
              <a:latin typeface="Calibri"/>
            </a:rPr>
            <a:t>Perspectiva de Clientes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538560</xdr:colOff>
      <xdr:row>9</xdr:row>
      <xdr:rowOff>13680</xdr:rowOff>
    </xdr:from>
    <xdr:to>
      <xdr:col>16</xdr:col>
      <xdr:colOff>204480</xdr:colOff>
      <xdr:row>10</xdr:row>
      <xdr:rowOff>8640</xdr:rowOff>
    </xdr:to>
    <xdr:sp macro="" textlink="">
      <xdr:nvSpPr>
        <xdr:cNvPr id="252" name="Retângulo 58">
          <a:hlinkClick xmlns:r="http://schemas.openxmlformats.org/officeDocument/2006/relationships" r:id="rId37"/>
        </xdr:cNvPr>
        <xdr:cNvSpPr/>
      </xdr:nvSpPr>
      <xdr:spPr>
        <a:xfrm>
          <a:off x="7809480" y="1090080"/>
          <a:ext cx="22438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16</xdr:col>
      <xdr:colOff>249840</xdr:colOff>
      <xdr:row>9</xdr:row>
      <xdr:rowOff>13680</xdr:rowOff>
    </xdr:from>
    <xdr:to>
      <xdr:col>19</xdr:col>
      <xdr:colOff>555480</xdr:colOff>
      <xdr:row>10</xdr:row>
      <xdr:rowOff>8640</xdr:rowOff>
    </xdr:to>
    <xdr:sp macro="" textlink="">
      <xdr:nvSpPr>
        <xdr:cNvPr id="253" name="Retângulo 59">
          <a:hlinkClick xmlns:r="http://schemas.openxmlformats.org/officeDocument/2006/relationships" r:id="rId38"/>
        </xdr:cNvPr>
        <xdr:cNvSpPr/>
      </xdr:nvSpPr>
      <xdr:spPr>
        <a:xfrm>
          <a:off x="10098720" y="1090080"/>
          <a:ext cx="223920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15</xdr:col>
      <xdr:colOff>25560</xdr:colOff>
      <xdr:row>8</xdr:row>
      <xdr:rowOff>30600</xdr:rowOff>
    </xdr:from>
    <xdr:to>
      <xdr:col>17</xdr:col>
      <xdr:colOff>100800</xdr:colOff>
      <xdr:row>8</xdr:row>
      <xdr:rowOff>297720</xdr:rowOff>
    </xdr:to>
    <xdr:sp macro="" textlink="">
      <xdr:nvSpPr>
        <xdr:cNvPr id="254" name="CaixaDeTexto 60">
          <a:hlinkClick xmlns:r="http://schemas.openxmlformats.org/officeDocument/2006/relationships" r:id="rId39"/>
        </xdr:cNvPr>
        <xdr:cNvSpPr/>
      </xdr:nvSpPr>
      <xdr:spPr>
        <a:xfrm>
          <a:off x="9230040" y="79272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17</xdr:col>
      <xdr:colOff>135360</xdr:colOff>
      <xdr:row>8</xdr:row>
      <xdr:rowOff>30600</xdr:rowOff>
    </xdr:from>
    <xdr:to>
      <xdr:col>19</xdr:col>
      <xdr:colOff>213840</xdr:colOff>
      <xdr:row>8</xdr:row>
      <xdr:rowOff>259920</xdr:rowOff>
    </xdr:to>
    <xdr:sp macro="" textlink="">
      <xdr:nvSpPr>
        <xdr:cNvPr id="255" name="CaixaDeTexto 61"/>
        <xdr:cNvSpPr/>
      </xdr:nvSpPr>
      <xdr:spPr>
        <a:xfrm>
          <a:off x="10628640" y="792720"/>
          <a:ext cx="1367640" cy="2293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sp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Imprimir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67680</xdr:colOff>
      <xdr:row>8</xdr:row>
      <xdr:rowOff>30600</xdr:rowOff>
    </xdr:from>
    <xdr:to>
      <xdr:col>6</xdr:col>
      <xdr:colOff>142920</xdr:colOff>
      <xdr:row>8</xdr:row>
      <xdr:rowOff>297720</xdr:rowOff>
    </xdr:to>
    <xdr:sp macro="" textlink="">
      <xdr:nvSpPr>
        <xdr:cNvPr id="256" name="CaixaDeTexto 62">
          <a:hlinkClick xmlns:r="http://schemas.openxmlformats.org/officeDocument/2006/relationships" r:id="rId40"/>
        </xdr:cNvPr>
        <xdr:cNvSpPr/>
      </xdr:nvSpPr>
      <xdr:spPr>
        <a:xfrm>
          <a:off x="2182320" y="79272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160920</xdr:colOff>
      <xdr:row>9</xdr:row>
      <xdr:rowOff>13680</xdr:rowOff>
    </xdr:from>
    <xdr:to>
      <xdr:col>5</xdr:col>
      <xdr:colOff>441000</xdr:colOff>
      <xdr:row>10</xdr:row>
      <xdr:rowOff>8640</xdr:rowOff>
    </xdr:to>
    <xdr:sp macro="" textlink="">
      <xdr:nvSpPr>
        <xdr:cNvPr id="257" name="Retângulo 63">
          <a:hlinkClick xmlns:r="http://schemas.openxmlformats.org/officeDocument/2006/relationships" r:id="rId41"/>
        </xdr:cNvPr>
        <xdr:cNvSpPr/>
      </xdr:nvSpPr>
      <xdr:spPr>
        <a:xfrm>
          <a:off x="986400" y="1090080"/>
          <a:ext cx="2213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20160</xdr:colOff>
      <xdr:row>11</xdr:row>
      <xdr:rowOff>489960</xdr:rowOff>
    </xdr:from>
    <xdr:to>
      <xdr:col>10</xdr:col>
      <xdr:colOff>327960</xdr:colOff>
      <xdr:row>18</xdr:row>
      <xdr:rowOff>267840</xdr:rowOff>
    </xdr:to>
    <xdr:graphicFrame macro="">
      <xdr:nvGraphicFramePr>
        <xdr:cNvPr id="258" name="Gráfico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73080</xdr:colOff>
      <xdr:row>19</xdr:row>
      <xdr:rowOff>543240</xdr:rowOff>
    </xdr:from>
    <xdr:to>
      <xdr:col>7</xdr:col>
      <xdr:colOff>349200</xdr:colOff>
      <xdr:row>26</xdr:row>
      <xdr:rowOff>320400</xdr:rowOff>
    </xdr:to>
    <xdr:graphicFrame macro="">
      <xdr:nvGraphicFramePr>
        <xdr:cNvPr id="259" name="Grá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613800</xdr:colOff>
      <xdr:row>19</xdr:row>
      <xdr:rowOff>543240</xdr:rowOff>
    </xdr:from>
    <xdr:to>
      <xdr:col>14</xdr:col>
      <xdr:colOff>348840</xdr:colOff>
      <xdr:row>26</xdr:row>
      <xdr:rowOff>320400</xdr:rowOff>
    </xdr:to>
    <xdr:graphicFrame macro="">
      <xdr:nvGraphicFramePr>
        <xdr:cNvPr id="260" name="Gráfico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613800</xdr:colOff>
      <xdr:row>19</xdr:row>
      <xdr:rowOff>543240</xdr:rowOff>
    </xdr:from>
    <xdr:to>
      <xdr:col>21</xdr:col>
      <xdr:colOff>348840</xdr:colOff>
      <xdr:row>26</xdr:row>
      <xdr:rowOff>320400</xdr:rowOff>
    </xdr:to>
    <xdr:graphicFrame macro="">
      <xdr:nvGraphicFramePr>
        <xdr:cNvPr id="261" name="Grá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73080</xdr:colOff>
      <xdr:row>27</xdr:row>
      <xdr:rowOff>542880</xdr:rowOff>
    </xdr:from>
    <xdr:to>
      <xdr:col>7</xdr:col>
      <xdr:colOff>349200</xdr:colOff>
      <xdr:row>34</xdr:row>
      <xdr:rowOff>320040</xdr:rowOff>
    </xdr:to>
    <xdr:graphicFrame macro="">
      <xdr:nvGraphicFramePr>
        <xdr:cNvPr id="262" name="Gráfico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613800</xdr:colOff>
      <xdr:row>27</xdr:row>
      <xdr:rowOff>542880</xdr:rowOff>
    </xdr:from>
    <xdr:to>
      <xdr:col>14</xdr:col>
      <xdr:colOff>348840</xdr:colOff>
      <xdr:row>34</xdr:row>
      <xdr:rowOff>320040</xdr:rowOff>
    </xdr:to>
    <xdr:graphicFrame macro="">
      <xdr:nvGraphicFramePr>
        <xdr:cNvPr id="263" name="Gráfico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613800</xdr:colOff>
      <xdr:row>27</xdr:row>
      <xdr:rowOff>542880</xdr:rowOff>
    </xdr:from>
    <xdr:to>
      <xdr:col>21</xdr:col>
      <xdr:colOff>348840</xdr:colOff>
      <xdr:row>34</xdr:row>
      <xdr:rowOff>320040</xdr:rowOff>
    </xdr:to>
    <xdr:graphicFrame macro="">
      <xdr:nvGraphicFramePr>
        <xdr:cNvPr id="264" name="Gráfico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73080</xdr:colOff>
      <xdr:row>35</xdr:row>
      <xdr:rowOff>542880</xdr:rowOff>
    </xdr:from>
    <xdr:to>
      <xdr:col>7</xdr:col>
      <xdr:colOff>349200</xdr:colOff>
      <xdr:row>42</xdr:row>
      <xdr:rowOff>320040</xdr:rowOff>
    </xdr:to>
    <xdr:graphicFrame macro="">
      <xdr:nvGraphicFramePr>
        <xdr:cNvPr id="265" name="Gráfico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613800</xdr:colOff>
      <xdr:row>35</xdr:row>
      <xdr:rowOff>542880</xdr:rowOff>
    </xdr:from>
    <xdr:to>
      <xdr:col>14</xdr:col>
      <xdr:colOff>348840</xdr:colOff>
      <xdr:row>42</xdr:row>
      <xdr:rowOff>320040</xdr:rowOff>
    </xdr:to>
    <xdr:graphicFrame macro="">
      <xdr:nvGraphicFramePr>
        <xdr:cNvPr id="266" name="Gráfico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613800</xdr:colOff>
      <xdr:row>35</xdr:row>
      <xdr:rowOff>542880</xdr:rowOff>
    </xdr:from>
    <xdr:to>
      <xdr:col>21</xdr:col>
      <xdr:colOff>348840</xdr:colOff>
      <xdr:row>42</xdr:row>
      <xdr:rowOff>320040</xdr:rowOff>
    </xdr:to>
    <xdr:graphicFrame macro="">
      <xdr:nvGraphicFramePr>
        <xdr:cNvPr id="267" name="Gráfico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</xdr:col>
      <xdr:colOff>73080</xdr:colOff>
      <xdr:row>43</xdr:row>
      <xdr:rowOff>542880</xdr:rowOff>
    </xdr:from>
    <xdr:to>
      <xdr:col>7</xdr:col>
      <xdr:colOff>349200</xdr:colOff>
      <xdr:row>50</xdr:row>
      <xdr:rowOff>320400</xdr:rowOff>
    </xdr:to>
    <xdr:graphicFrame macro="">
      <xdr:nvGraphicFramePr>
        <xdr:cNvPr id="268" name="Gráfico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7</xdr:col>
      <xdr:colOff>613800</xdr:colOff>
      <xdr:row>43</xdr:row>
      <xdr:rowOff>542880</xdr:rowOff>
    </xdr:from>
    <xdr:to>
      <xdr:col>14</xdr:col>
      <xdr:colOff>348840</xdr:colOff>
      <xdr:row>50</xdr:row>
      <xdr:rowOff>320400</xdr:rowOff>
    </xdr:to>
    <xdr:graphicFrame macro="">
      <xdr:nvGraphicFramePr>
        <xdr:cNvPr id="269" name="Gráfico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14</xdr:col>
      <xdr:colOff>613800</xdr:colOff>
      <xdr:row>43</xdr:row>
      <xdr:rowOff>542880</xdr:rowOff>
    </xdr:from>
    <xdr:to>
      <xdr:col>21</xdr:col>
      <xdr:colOff>348840</xdr:colOff>
      <xdr:row>50</xdr:row>
      <xdr:rowOff>320400</xdr:rowOff>
    </xdr:to>
    <xdr:graphicFrame macro="">
      <xdr:nvGraphicFramePr>
        <xdr:cNvPr id="270" name="Gráfico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</xdr:col>
      <xdr:colOff>73080</xdr:colOff>
      <xdr:row>51</xdr:row>
      <xdr:rowOff>542880</xdr:rowOff>
    </xdr:from>
    <xdr:to>
      <xdr:col>7</xdr:col>
      <xdr:colOff>349200</xdr:colOff>
      <xdr:row>58</xdr:row>
      <xdr:rowOff>320400</xdr:rowOff>
    </xdr:to>
    <xdr:graphicFrame macro="">
      <xdr:nvGraphicFramePr>
        <xdr:cNvPr id="271" name="Gráfico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7</xdr:col>
      <xdr:colOff>613800</xdr:colOff>
      <xdr:row>51</xdr:row>
      <xdr:rowOff>542880</xdr:rowOff>
    </xdr:from>
    <xdr:to>
      <xdr:col>14</xdr:col>
      <xdr:colOff>348840</xdr:colOff>
      <xdr:row>58</xdr:row>
      <xdr:rowOff>320400</xdr:rowOff>
    </xdr:to>
    <xdr:graphicFrame macro="">
      <xdr:nvGraphicFramePr>
        <xdr:cNvPr id="272" name="Gráfico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14</xdr:col>
      <xdr:colOff>613800</xdr:colOff>
      <xdr:row>51</xdr:row>
      <xdr:rowOff>542880</xdr:rowOff>
    </xdr:from>
    <xdr:to>
      <xdr:col>21</xdr:col>
      <xdr:colOff>348840</xdr:colOff>
      <xdr:row>58</xdr:row>
      <xdr:rowOff>320400</xdr:rowOff>
    </xdr:to>
    <xdr:graphicFrame macro="">
      <xdr:nvGraphicFramePr>
        <xdr:cNvPr id="273" name="Gráfico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10</xdr:col>
      <xdr:colOff>507960</xdr:colOff>
      <xdr:row>11</xdr:row>
      <xdr:rowOff>479160</xdr:rowOff>
    </xdr:from>
    <xdr:to>
      <xdr:col>20</xdr:col>
      <xdr:colOff>274680</xdr:colOff>
      <xdr:row>18</xdr:row>
      <xdr:rowOff>257040</xdr:rowOff>
    </xdr:to>
    <xdr:graphicFrame macro="">
      <xdr:nvGraphicFramePr>
        <xdr:cNvPr id="274" name="Gráfico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1</xdr:col>
      <xdr:colOff>432720</xdr:colOff>
      <xdr:row>60</xdr:row>
      <xdr:rowOff>352440</xdr:rowOff>
    </xdr:from>
    <xdr:to>
      <xdr:col>7</xdr:col>
      <xdr:colOff>348840</xdr:colOff>
      <xdr:row>67</xdr:row>
      <xdr:rowOff>320400</xdr:rowOff>
    </xdr:to>
    <xdr:graphicFrame macro="">
      <xdr:nvGraphicFramePr>
        <xdr:cNvPr id="275" name="Gráfico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7</xdr:col>
      <xdr:colOff>613800</xdr:colOff>
      <xdr:row>60</xdr:row>
      <xdr:rowOff>352440</xdr:rowOff>
    </xdr:from>
    <xdr:to>
      <xdr:col>14</xdr:col>
      <xdr:colOff>348840</xdr:colOff>
      <xdr:row>67</xdr:row>
      <xdr:rowOff>320400</xdr:rowOff>
    </xdr:to>
    <xdr:graphicFrame macro="">
      <xdr:nvGraphicFramePr>
        <xdr:cNvPr id="276" name="Gráfico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1</xdr:col>
      <xdr:colOff>432720</xdr:colOff>
      <xdr:row>68</xdr:row>
      <xdr:rowOff>352440</xdr:rowOff>
    </xdr:from>
    <xdr:to>
      <xdr:col>7</xdr:col>
      <xdr:colOff>348840</xdr:colOff>
      <xdr:row>75</xdr:row>
      <xdr:rowOff>320400</xdr:rowOff>
    </xdr:to>
    <xdr:graphicFrame macro="">
      <xdr:nvGraphicFramePr>
        <xdr:cNvPr id="277" name="Gráfico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7</xdr:col>
      <xdr:colOff>613800</xdr:colOff>
      <xdr:row>68</xdr:row>
      <xdr:rowOff>352440</xdr:rowOff>
    </xdr:from>
    <xdr:to>
      <xdr:col>14</xdr:col>
      <xdr:colOff>348840</xdr:colOff>
      <xdr:row>75</xdr:row>
      <xdr:rowOff>320400</xdr:rowOff>
    </xdr:to>
    <xdr:graphicFrame macro="">
      <xdr:nvGraphicFramePr>
        <xdr:cNvPr id="278" name="Gráfico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1</xdr:col>
      <xdr:colOff>432720</xdr:colOff>
      <xdr:row>76</xdr:row>
      <xdr:rowOff>352440</xdr:rowOff>
    </xdr:from>
    <xdr:to>
      <xdr:col>7</xdr:col>
      <xdr:colOff>348840</xdr:colOff>
      <xdr:row>83</xdr:row>
      <xdr:rowOff>320040</xdr:rowOff>
    </xdr:to>
    <xdr:graphicFrame macro="">
      <xdr:nvGraphicFramePr>
        <xdr:cNvPr id="279" name="Gráfico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7</xdr:col>
      <xdr:colOff>613800</xdr:colOff>
      <xdr:row>76</xdr:row>
      <xdr:rowOff>352440</xdr:rowOff>
    </xdr:from>
    <xdr:to>
      <xdr:col>14</xdr:col>
      <xdr:colOff>348840</xdr:colOff>
      <xdr:row>83</xdr:row>
      <xdr:rowOff>320040</xdr:rowOff>
    </xdr:to>
    <xdr:graphicFrame macro="">
      <xdr:nvGraphicFramePr>
        <xdr:cNvPr id="280" name="Gráfico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1</xdr:col>
      <xdr:colOff>432720</xdr:colOff>
      <xdr:row>84</xdr:row>
      <xdr:rowOff>352440</xdr:rowOff>
    </xdr:from>
    <xdr:to>
      <xdr:col>7</xdr:col>
      <xdr:colOff>348840</xdr:colOff>
      <xdr:row>91</xdr:row>
      <xdr:rowOff>320400</xdr:rowOff>
    </xdr:to>
    <xdr:graphicFrame macro="">
      <xdr:nvGraphicFramePr>
        <xdr:cNvPr id="281" name="Gráfico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7</xdr:col>
      <xdr:colOff>613800</xdr:colOff>
      <xdr:row>84</xdr:row>
      <xdr:rowOff>352440</xdr:rowOff>
    </xdr:from>
    <xdr:to>
      <xdr:col>14</xdr:col>
      <xdr:colOff>348840</xdr:colOff>
      <xdr:row>91</xdr:row>
      <xdr:rowOff>320400</xdr:rowOff>
    </xdr:to>
    <xdr:graphicFrame macro="">
      <xdr:nvGraphicFramePr>
        <xdr:cNvPr id="282" name="Gráfico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1</xdr:col>
      <xdr:colOff>432720</xdr:colOff>
      <xdr:row>92</xdr:row>
      <xdr:rowOff>352440</xdr:rowOff>
    </xdr:from>
    <xdr:to>
      <xdr:col>7</xdr:col>
      <xdr:colOff>348840</xdr:colOff>
      <xdr:row>99</xdr:row>
      <xdr:rowOff>320400</xdr:rowOff>
    </xdr:to>
    <xdr:graphicFrame macro="">
      <xdr:nvGraphicFramePr>
        <xdr:cNvPr id="283" name="Gráfico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7</xdr:col>
      <xdr:colOff>613800</xdr:colOff>
      <xdr:row>92</xdr:row>
      <xdr:rowOff>352440</xdr:rowOff>
    </xdr:from>
    <xdr:to>
      <xdr:col>14</xdr:col>
      <xdr:colOff>348840</xdr:colOff>
      <xdr:row>99</xdr:row>
      <xdr:rowOff>320400</xdr:rowOff>
    </xdr:to>
    <xdr:graphicFrame macro="">
      <xdr:nvGraphicFramePr>
        <xdr:cNvPr id="284" name="Gráfico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8640</xdr:colOff>
      <xdr:row>0</xdr:row>
      <xdr:rowOff>0</xdr:rowOff>
    </xdr:from>
    <xdr:to>
      <xdr:col>14</xdr:col>
      <xdr:colOff>426240</xdr:colOff>
      <xdr:row>2</xdr:row>
      <xdr:rowOff>190440</xdr:rowOff>
    </xdr:to>
    <xdr:sp macro="" textlink="">
      <xdr:nvSpPr>
        <xdr:cNvPr id="285" name="CaixaDeTexto 39"/>
        <xdr:cNvSpPr/>
      </xdr:nvSpPr>
      <xdr:spPr>
        <a:xfrm>
          <a:off x="2123280" y="0"/>
          <a:ext cx="686268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Gráficos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24120</xdr:rowOff>
    </xdr:from>
    <xdr:to>
      <xdr:col>4</xdr:col>
      <xdr:colOff>20880</xdr:colOff>
      <xdr:row>8</xdr:row>
      <xdr:rowOff>291240</xdr:rowOff>
    </xdr:to>
    <xdr:sp macro="" textlink="">
      <xdr:nvSpPr>
        <xdr:cNvPr id="286" name="CaixaDeTexto 44">
          <a:hlinkClick xmlns:r="http://schemas.openxmlformats.org/officeDocument/2006/relationships" r:id="rId28"/>
        </xdr:cNvPr>
        <xdr:cNvSpPr/>
      </xdr:nvSpPr>
      <xdr:spPr>
        <a:xfrm>
          <a:off x="753480" y="786240"/>
          <a:ext cx="1382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1800</xdr:rowOff>
    </xdr:from>
    <xdr:to>
      <xdr:col>1</xdr:col>
      <xdr:colOff>491760</xdr:colOff>
      <xdr:row>8</xdr:row>
      <xdr:rowOff>307800</xdr:rowOff>
    </xdr:to>
    <xdr:sp macro="" textlink="">
      <xdr:nvSpPr>
        <xdr:cNvPr id="287" name="Seta: para a Direita 50">
          <a:hlinkClick xmlns:r="http://schemas.openxmlformats.org/officeDocument/2006/relationships" r:id="rId29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3</xdr:col>
      <xdr:colOff>502560</xdr:colOff>
      <xdr:row>2</xdr:row>
      <xdr:rowOff>169200</xdr:rowOff>
    </xdr:to>
    <xdr:pic>
      <xdr:nvPicPr>
        <xdr:cNvPr id="288" name="Imagem 51">
          <a:hlinkClick xmlns:r="http://schemas.openxmlformats.org/officeDocument/2006/relationships" r:id="rId29"/>
        </xdr:cNvPr>
        <xdr:cNvPicPr/>
      </xdr:nvPicPr>
      <xdr:blipFill>
        <a:blip xmlns:r="http://schemas.openxmlformats.org/officeDocument/2006/relationships" r:embed="rId30"/>
        <a:stretch/>
      </xdr:blipFill>
      <xdr:spPr>
        <a:xfrm>
          <a:off x="0" y="0"/>
          <a:ext cx="1972440" cy="55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186120</xdr:colOff>
      <xdr:row>8</xdr:row>
      <xdr:rowOff>30600</xdr:rowOff>
    </xdr:from>
    <xdr:to>
      <xdr:col>8</xdr:col>
      <xdr:colOff>261360</xdr:colOff>
      <xdr:row>8</xdr:row>
      <xdr:rowOff>297720</xdr:rowOff>
    </xdr:to>
    <xdr:sp macro="" textlink="">
      <xdr:nvSpPr>
        <xdr:cNvPr id="289" name="CaixaDeTexto 52">
          <a:hlinkClick xmlns:r="http://schemas.openxmlformats.org/officeDocument/2006/relationships" r:id="rId31"/>
        </xdr:cNvPr>
        <xdr:cNvSpPr/>
      </xdr:nvSpPr>
      <xdr:spPr>
        <a:xfrm>
          <a:off x="3589560" y="79272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313200</xdr:colOff>
      <xdr:row>8</xdr:row>
      <xdr:rowOff>30600</xdr:rowOff>
    </xdr:from>
    <xdr:to>
      <xdr:col>10</xdr:col>
      <xdr:colOff>388440</xdr:colOff>
      <xdr:row>8</xdr:row>
      <xdr:rowOff>297720</xdr:rowOff>
    </xdr:to>
    <xdr:sp macro="" textlink="">
      <xdr:nvSpPr>
        <xdr:cNvPr id="290" name="CaixaDeTexto 53">
          <a:hlinkClick xmlns:r="http://schemas.openxmlformats.org/officeDocument/2006/relationships" r:id="rId32"/>
        </xdr:cNvPr>
        <xdr:cNvSpPr/>
      </xdr:nvSpPr>
      <xdr:spPr>
        <a:xfrm>
          <a:off x="5005800" y="79272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414720</xdr:colOff>
      <xdr:row>8</xdr:row>
      <xdr:rowOff>30600</xdr:rowOff>
    </xdr:from>
    <xdr:to>
      <xdr:col>12</xdr:col>
      <xdr:colOff>489960</xdr:colOff>
      <xdr:row>8</xdr:row>
      <xdr:rowOff>297720</xdr:rowOff>
    </xdr:to>
    <xdr:sp macro="" textlink="">
      <xdr:nvSpPr>
        <xdr:cNvPr id="291" name="CaixaDeTexto 54">
          <a:hlinkClick xmlns:r="http://schemas.openxmlformats.org/officeDocument/2006/relationships" r:id="rId33"/>
        </xdr:cNvPr>
        <xdr:cNvSpPr/>
      </xdr:nvSpPr>
      <xdr:spPr>
        <a:xfrm>
          <a:off x="6396480" y="79272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524880</xdr:colOff>
      <xdr:row>8</xdr:row>
      <xdr:rowOff>30600</xdr:rowOff>
    </xdr:from>
    <xdr:to>
      <xdr:col>14</xdr:col>
      <xdr:colOff>600120</xdr:colOff>
      <xdr:row>8</xdr:row>
      <xdr:rowOff>297720</xdr:rowOff>
    </xdr:to>
    <xdr:sp macro="" textlink="">
      <xdr:nvSpPr>
        <xdr:cNvPr id="292" name="CaixaDeTexto 55">
          <a:hlinkClick xmlns:r="http://schemas.openxmlformats.org/officeDocument/2006/relationships" r:id="rId34"/>
        </xdr:cNvPr>
        <xdr:cNvSpPr/>
      </xdr:nvSpPr>
      <xdr:spPr>
        <a:xfrm>
          <a:off x="7795800" y="792720"/>
          <a:ext cx="13640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474120</xdr:colOff>
      <xdr:row>9</xdr:row>
      <xdr:rowOff>13680</xdr:rowOff>
    </xdr:from>
    <xdr:to>
      <xdr:col>9</xdr:col>
      <xdr:colOff>127800</xdr:colOff>
      <xdr:row>10</xdr:row>
      <xdr:rowOff>8640</xdr:rowOff>
    </xdr:to>
    <xdr:sp macro="" textlink="">
      <xdr:nvSpPr>
        <xdr:cNvPr id="293" name="Retângulo 56">
          <a:hlinkClick xmlns:r="http://schemas.openxmlformats.org/officeDocument/2006/relationships" r:id="rId35"/>
        </xdr:cNvPr>
        <xdr:cNvSpPr/>
      </xdr:nvSpPr>
      <xdr:spPr>
        <a:xfrm>
          <a:off x="3233160" y="1090080"/>
          <a:ext cx="2231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172800</xdr:colOff>
      <xdr:row>9</xdr:row>
      <xdr:rowOff>13680</xdr:rowOff>
    </xdr:from>
    <xdr:to>
      <xdr:col>12</xdr:col>
      <xdr:colOff>484560</xdr:colOff>
      <xdr:row>10</xdr:row>
      <xdr:rowOff>8640</xdr:rowOff>
    </xdr:to>
    <xdr:sp macro="" textlink="">
      <xdr:nvSpPr>
        <xdr:cNvPr id="294" name="Retângulo 57">
          <a:hlinkClick xmlns:r="http://schemas.openxmlformats.org/officeDocument/2006/relationships" r:id="rId36"/>
        </xdr:cNvPr>
        <xdr:cNvSpPr/>
      </xdr:nvSpPr>
      <xdr:spPr>
        <a:xfrm>
          <a:off x="5509800" y="1090080"/>
          <a:ext cx="22456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529920</xdr:colOff>
      <xdr:row>9</xdr:row>
      <xdr:rowOff>13680</xdr:rowOff>
    </xdr:from>
    <xdr:to>
      <xdr:col>16</xdr:col>
      <xdr:colOff>195840</xdr:colOff>
      <xdr:row>10</xdr:row>
      <xdr:rowOff>8640</xdr:rowOff>
    </xdr:to>
    <xdr:sp macro="" textlink="">
      <xdr:nvSpPr>
        <xdr:cNvPr id="295" name="Retângulo 58">
          <a:hlinkClick xmlns:r="http://schemas.openxmlformats.org/officeDocument/2006/relationships" r:id="rId37"/>
        </xdr:cNvPr>
        <xdr:cNvSpPr/>
      </xdr:nvSpPr>
      <xdr:spPr>
        <a:xfrm>
          <a:off x="7800840" y="1090080"/>
          <a:ext cx="224388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lt1"/>
              </a:solidFill>
              <a:uFillTx/>
              <a:latin typeface="Calibri"/>
            </a:rPr>
            <a:t>Perspectiva de Processos Internos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16</xdr:col>
      <xdr:colOff>241200</xdr:colOff>
      <xdr:row>9</xdr:row>
      <xdr:rowOff>13680</xdr:rowOff>
    </xdr:from>
    <xdr:to>
      <xdr:col>19</xdr:col>
      <xdr:colOff>546840</xdr:colOff>
      <xdr:row>10</xdr:row>
      <xdr:rowOff>8640</xdr:rowOff>
    </xdr:to>
    <xdr:sp macro="" textlink="">
      <xdr:nvSpPr>
        <xdr:cNvPr id="296" name="Retângulo 59">
          <a:hlinkClick xmlns:r="http://schemas.openxmlformats.org/officeDocument/2006/relationships" r:id="rId38"/>
        </xdr:cNvPr>
        <xdr:cNvSpPr/>
      </xdr:nvSpPr>
      <xdr:spPr>
        <a:xfrm>
          <a:off x="10090080" y="1090080"/>
          <a:ext cx="223920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15</xdr:col>
      <xdr:colOff>16920</xdr:colOff>
      <xdr:row>8</xdr:row>
      <xdr:rowOff>30600</xdr:rowOff>
    </xdr:from>
    <xdr:to>
      <xdr:col>17</xdr:col>
      <xdr:colOff>92160</xdr:colOff>
      <xdr:row>8</xdr:row>
      <xdr:rowOff>297720</xdr:rowOff>
    </xdr:to>
    <xdr:sp macro="" textlink="">
      <xdr:nvSpPr>
        <xdr:cNvPr id="297" name="CaixaDeTexto 60">
          <a:hlinkClick xmlns:r="http://schemas.openxmlformats.org/officeDocument/2006/relationships" r:id="rId39"/>
        </xdr:cNvPr>
        <xdr:cNvSpPr/>
      </xdr:nvSpPr>
      <xdr:spPr>
        <a:xfrm>
          <a:off x="9221400" y="79272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17</xdr:col>
      <xdr:colOff>144000</xdr:colOff>
      <xdr:row>8</xdr:row>
      <xdr:rowOff>30600</xdr:rowOff>
    </xdr:from>
    <xdr:to>
      <xdr:col>19</xdr:col>
      <xdr:colOff>222480</xdr:colOff>
      <xdr:row>8</xdr:row>
      <xdr:rowOff>259920</xdr:rowOff>
    </xdr:to>
    <xdr:sp macro="" textlink="">
      <xdr:nvSpPr>
        <xdr:cNvPr id="298" name="CaixaDeTexto 61"/>
        <xdr:cNvSpPr/>
      </xdr:nvSpPr>
      <xdr:spPr>
        <a:xfrm>
          <a:off x="10637280" y="792720"/>
          <a:ext cx="1367640" cy="2293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sp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Imprimir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67680</xdr:colOff>
      <xdr:row>8</xdr:row>
      <xdr:rowOff>30600</xdr:rowOff>
    </xdr:from>
    <xdr:to>
      <xdr:col>6</xdr:col>
      <xdr:colOff>142920</xdr:colOff>
      <xdr:row>8</xdr:row>
      <xdr:rowOff>297720</xdr:rowOff>
    </xdr:to>
    <xdr:sp macro="" textlink="">
      <xdr:nvSpPr>
        <xdr:cNvPr id="299" name="CaixaDeTexto 62">
          <a:hlinkClick xmlns:r="http://schemas.openxmlformats.org/officeDocument/2006/relationships" r:id="rId40"/>
        </xdr:cNvPr>
        <xdr:cNvSpPr/>
      </xdr:nvSpPr>
      <xdr:spPr>
        <a:xfrm>
          <a:off x="2182320" y="79272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0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152280</xdr:colOff>
      <xdr:row>9</xdr:row>
      <xdr:rowOff>13680</xdr:rowOff>
    </xdr:from>
    <xdr:to>
      <xdr:col>5</xdr:col>
      <xdr:colOff>432360</xdr:colOff>
      <xdr:row>10</xdr:row>
      <xdr:rowOff>8640</xdr:rowOff>
    </xdr:to>
    <xdr:sp macro="" textlink="">
      <xdr:nvSpPr>
        <xdr:cNvPr id="300" name="Retângulo 63">
          <a:hlinkClick xmlns:r="http://schemas.openxmlformats.org/officeDocument/2006/relationships" r:id="rId41"/>
        </xdr:cNvPr>
        <xdr:cNvSpPr/>
      </xdr:nvSpPr>
      <xdr:spPr>
        <a:xfrm>
          <a:off x="977760" y="1090080"/>
          <a:ext cx="2213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180000</xdr:colOff>
      <xdr:row>11</xdr:row>
      <xdr:rowOff>500400</xdr:rowOff>
    </xdr:from>
    <xdr:to>
      <xdr:col>10</xdr:col>
      <xdr:colOff>306720</xdr:colOff>
      <xdr:row>18</xdr:row>
      <xdr:rowOff>278280</xdr:rowOff>
    </xdr:to>
    <xdr:graphicFrame macro="">
      <xdr:nvGraphicFramePr>
        <xdr:cNvPr id="301" name="Gráfico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73080</xdr:colOff>
      <xdr:row>19</xdr:row>
      <xdr:rowOff>543240</xdr:rowOff>
    </xdr:from>
    <xdr:to>
      <xdr:col>7</xdr:col>
      <xdr:colOff>349200</xdr:colOff>
      <xdr:row>26</xdr:row>
      <xdr:rowOff>320400</xdr:rowOff>
    </xdr:to>
    <xdr:graphicFrame macro="">
      <xdr:nvGraphicFramePr>
        <xdr:cNvPr id="302" name="Grá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613800</xdr:colOff>
      <xdr:row>19</xdr:row>
      <xdr:rowOff>543240</xdr:rowOff>
    </xdr:from>
    <xdr:to>
      <xdr:col>14</xdr:col>
      <xdr:colOff>348840</xdr:colOff>
      <xdr:row>26</xdr:row>
      <xdr:rowOff>320400</xdr:rowOff>
    </xdr:to>
    <xdr:graphicFrame macro="">
      <xdr:nvGraphicFramePr>
        <xdr:cNvPr id="303" name="Gráfico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613800</xdr:colOff>
      <xdr:row>19</xdr:row>
      <xdr:rowOff>543240</xdr:rowOff>
    </xdr:from>
    <xdr:to>
      <xdr:col>21</xdr:col>
      <xdr:colOff>348840</xdr:colOff>
      <xdr:row>26</xdr:row>
      <xdr:rowOff>320400</xdr:rowOff>
    </xdr:to>
    <xdr:graphicFrame macro="">
      <xdr:nvGraphicFramePr>
        <xdr:cNvPr id="304" name="Grá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73080</xdr:colOff>
      <xdr:row>27</xdr:row>
      <xdr:rowOff>542880</xdr:rowOff>
    </xdr:from>
    <xdr:to>
      <xdr:col>7</xdr:col>
      <xdr:colOff>349200</xdr:colOff>
      <xdr:row>34</xdr:row>
      <xdr:rowOff>320040</xdr:rowOff>
    </xdr:to>
    <xdr:graphicFrame macro="">
      <xdr:nvGraphicFramePr>
        <xdr:cNvPr id="305" name="Gráfico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613800</xdr:colOff>
      <xdr:row>27</xdr:row>
      <xdr:rowOff>542880</xdr:rowOff>
    </xdr:from>
    <xdr:to>
      <xdr:col>14</xdr:col>
      <xdr:colOff>348840</xdr:colOff>
      <xdr:row>34</xdr:row>
      <xdr:rowOff>320040</xdr:rowOff>
    </xdr:to>
    <xdr:graphicFrame macro="">
      <xdr:nvGraphicFramePr>
        <xdr:cNvPr id="306" name="Gráfico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613800</xdr:colOff>
      <xdr:row>27</xdr:row>
      <xdr:rowOff>542880</xdr:rowOff>
    </xdr:from>
    <xdr:to>
      <xdr:col>21</xdr:col>
      <xdr:colOff>348840</xdr:colOff>
      <xdr:row>34</xdr:row>
      <xdr:rowOff>320040</xdr:rowOff>
    </xdr:to>
    <xdr:graphicFrame macro="">
      <xdr:nvGraphicFramePr>
        <xdr:cNvPr id="307" name="Gráfico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73080</xdr:colOff>
      <xdr:row>35</xdr:row>
      <xdr:rowOff>542880</xdr:rowOff>
    </xdr:from>
    <xdr:to>
      <xdr:col>7</xdr:col>
      <xdr:colOff>349200</xdr:colOff>
      <xdr:row>42</xdr:row>
      <xdr:rowOff>320040</xdr:rowOff>
    </xdr:to>
    <xdr:graphicFrame macro="">
      <xdr:nvGraphicFramePr>
        <xdr:cNvPr id="308" name="Gráfico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613800</xdr:colOff>
      <xdr:row>35</xdr:row>
      <xdr:rowOff>542880</xdr:rowOff>
    </xdr:from>
    <xdr:to>
      <xdr:col>14</xdr:col>
      <xdr:colOff>348840</xdr:colOff>
      <xdr:row>42</xdr:row>
      <xdr:rowOff>320040</xdr:rowOff>
    </xdr:to>
    <xdr:graphicFrame macro="">
      <xdr:nvGraphicFramePr>
        <xdr:cNvPr id="309" name="Gráfico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613800</xdr:colOff>
      <xdr:row>35</xdr:row>
      <xdr:rowOff>542880</xdr:rowOff>
    </xdr:from>
    <xdr:to>
      <xdr:col>21</xdr:col>
      <xdr:colOff>348840</xdr:colOff>
      <xdr:row>42</xdr:row>
      <xdr:rowOff>320040</xdr:rowOff>
    </xdr:to>
    <xdr:graphicFrame macro="">
      <xdr:nvGraphicFramePr>
        <xdr:cNvPr id="310" name="Gráfico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</xdr:col>
      <xdr:colOff>73080</xdr:colOff>
      <xdr:row>43</xdr:row>
      <xdr:rowOff>542880</xdr:rowOff>
    </xdr:from>
    <xdr:to>
      <xdr:col>7</xdr:col>
      <xdr:colOff>349200</xdr:colOff>
      <xdr:row>50</xdr:row>
      <xdr:rowOff>320400</xdr:rowOff>
    </xdr:to>
    <xdr:graphicFrame macro="">
      <xdr:nvGraphicFramePr>
        <xdr:cNvPr id="311" name="Gráfico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7</xdr:col>
      <xdr:colOff>613800</xdr:colOff>
      <xdr:row>43</xdr:row>
      <xdr:rowOff>542880</xdr:rowOff>
    </xdr:from>
    <xdr:to>
      <xdr:col>14</xdr:col>
      <xdr:colOff>348840</xdr:colOff>
      <xdr:row>50</xdr:row>
      <xdr:rowOff>320400</xdr:rowOff>
    </xdr:to>
    <xdr:graphicFrame macro="">
      <xdr:nvGraphicFramePr>
        <xdr:cNvPr id="312" name="Gráfico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14</xdr:col>
      <xdr:colOff>613800</xdr:colOff>
      <xdr:row>43</xdr:row>
      <xdr:rowOff>542880</xdr:rowOff>
    </xdr:from>
    <xdr:to>
      <xdr:col>21</xdr:col>
      <xdr:colOff>348840</xdr:colOff>
      <xdr:row>50</xdr:row>
      <xdr:rowOff>320400</xdr:rowOff>
    </xdr:to>
    <xdr:graphicFrame macro="">
      <xdr:nvGraphicFramePr>
        <xdr:cNvPr id="313" name="Gráfico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</xdr:col>
      <xdr:colOff>73080</xdr:colOff>
      <xdr:row>51</xdr:row>
      <xdr:rowOff>542880</xdr:rowOff>
    </xdr:from>
    <xdr:to>
      <xdr:col>7</xdr:col>
      <xdr:colOff>349200</xdr:colOff>
      <xdr:row>58</xdr:row>
      <xdr:rowOff>320400</xdr:rowOff>
    </xdr:to>
    <xdr:graphicFrame macro="">
      <xdr:nvGraphicFramePr>
        <xdr:cNvPr id="314" name="Gráfico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7</xdr:col>
      <xdr:colOff>613800</xdr:colOff>
      <xdr:row>51</xdr:row>
      <xdr:rowOff>542880</xdr:rowOff>
    </xdr:from>
    <xdr:to>
      <xdr:col>14</xdr:col>
      <xdr:colOff>348840</xdr:colOff>
      <xdr:row>58</xdr:row>
      <xdr:rowOff>320400</xdr:rowOff>
    </xdr:to>
    <xdr:graphicFrame macro="">
      <xdr:nvGraphicFramePr>
        <xdr:cNvPr id="315" name="Gráfico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14</xdr:col>
      <xdr:colOff>613800</xdr:colOff>
      <xdr:row>51</xdr:row>
      <xdr:rowOff>542880</xdr:rowOff>
    </xdr:from>
    <xdr:to>
      <xdr:col>21</xdr:col>
      <xdr:colOff>348840</xdr:colOff>
      <xdr:row>58</xdr:row>
      <xdr:rowOff>320400</xdr:rowOff>
    </xdr:to>
    <xdr:graphicFrame macro="">
      <xdr:nvGraphicFramePr>
        <xdr:cNvPr id="316" name="Gráfico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10</xdr:col>
      <xdr:colOff>455040</xdr:colOff>
      <xdr:row>11</xdr:row>
      <xdr:rowOff>489960</xdr:rowOff>
    </xdr:from>
    <xdr:to>
      <xdr:col>20</xdr:col>
      <xdr:colOff>221760</xdr:colOff>
      <xdr:row>18</xdr:row>
      <xdr:rowOff>267840</xdr:rowOff>
    </xdr:to>
    <xdr:graphicFrame macro="">
      <xdr:nvGraphicFramePr>
        <xdr:cNvPr id="317" name="Gráfico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1</xdr:col>
      <xdr:colOff>432720</xdr:colOff>
      <xdr:row>60</xdr:row>
      <xdr:rowOff>352440</xdr:rowOff>
    </xdr:from>
    <xdr:to>
      <xdr:col>7</xdr:col>
      <xdr:colOff>348840</xdr:colOff>
      <xdr:row>67</xdr:row>
      <xdr:rowOff>320400</xdr:rowOff>
    </xdr:to>
    <xdr:graphicFrame macro="">
      <xdr:nvGraphicFramePr>
        <xdr:cNvPr id="318" name="Gráfico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7</xdr:col>
      <xdr:colOff>613800</xdr:colOff>
      <xdr:row>60</xdr:row>
      <xdr:rowOff>352440</xdr:rowOff>
    </xdr:from>
    <xdr:to>
      <xdr:col>14</xdr:col>
      <xdr:colOff>348840</xdr:colOff>
      <xdr:row>67</xdr:row>
      <xdr:rowOff>320400</xdr:rowOff>
    </xdr:to>
    <xdr:graphicFrame macro="">
      <xdr:nvGraphicFramePr>
        <xdr:cNvPr id="319" name="Gráfico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1</xdr:col>
      <xdr:colOff>432720</xdr:colOff>
      <xdr:row>68</xdr:row>
      <xdr:rowOff>352440</xdr:rowOff>
    </xdr:from>
    <xdr:to>
      <xdr:col>7</xdr:col>
      <xdr:colOff>348840</xdr:colOff>
      <xdr:row>75</xdr:row>
      <xdr:rowOff>320400</xdr:rowOff>
    </xdr:to>
    <xdr:graphicFrame macro="">
      <xdr:nvGraphicFramePr>
        <xdr:cNvPr id="320" name="Gráfico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7</xdr:col>
      <xdr:colOff>613800</xdr:colOff>
      <xdr:row>68</xdr:row>
      <xdr:rowOff>352440</xdr:rowOff>
    </xdr:from>
    <xdr:to>
      <xdr:col>14</xdr:col>
      <xdr:colOff>348840</xdr:colOff>
      <xdr:row>75</xdr:row>
      <xdr:rowOff>320400</xdr:rowOff>
    </xdr:to>
    <xdr:graphicFrame macro="">
      <xdr:nvGraphicFramePr>
        <xdr:cNvPr id="321" name="Gráfico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1</xdr:col>
      <xdr:colOff>432720</xdr:colOff>
      <xdr:row>76</xdr:row>
      <xdr:rowOff>352440</xdr:rowOff>
    </xdr:from>
    <xdr:to>
      <xdr:col>7</xdr:col>
      <xdr:colOff>348840</xdr:colOff>
      <xdr:row>83</xdr:row>
      <xdr:rowOff>320040</xdr:rowOff>
    </xdr:to>
    <xdr:graphicFrame macro="">
      <xdr:nvGraphicFramePr>
        <xdr:cNvPr id="322" name="Gráfico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7</xdr:col>
      <xdr:colOff>613800</xdr:colOff>
      <xdr:row>76</xdr:row>
      <xdr:rowOff>352440</xdr:rowOff>
    </xdr:from>
    <xdr:to>
      <xdr:col>14</xdr:col>
      <xdr:colOff>348840</xdr:colOff>
      <xdr:row>83</xdr:row>
      <xdr:rowOff>320040</xdr:rowOff>
    </xdr:to>
    <xdr:graphicFrame macro="">
      <xdr:nvGraphicFramePr>
        <xdr:cNvPr id="323" name="Gráfico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1</xdr:col>
      <xdr:colOff>432720</xdr:colOff>
      <xdr:row>84</xdr:row>
      <xdr:rowOff>352440</xdr:rowOff>
    </xdr:from>
    <xdr:to>
      <xdr:col>7</xdr:col>
      <xdr:colOff>348840</xdr:colOff>
      <xdr:row>91</xdr:row>
      <xdr:rowOff>320400</xdr:rowOff>
    </xdr:to>
    <xdr:graphicFrame macro="">
      <xdr:nvGraphicFramePr>
        <xdr:cNvPr id="324" name="Gráfico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7</xdr:col>
      <xdr:colOff>613800</xdr:colOff>
      <xdr:row>84</xdr:row>
      <xdr:rowOff>352440</xdr:rowOff>
    </xdr:from>
    <xdr:to>
      <xdr:col>14</xdr:col>
      <xdr:colOff>348840</xdr:colOff>
      <xdr:row>91</xdr:row>
      <xdr:rowOff>320400</xdr:rowOff>
    </xdr:to>
    <xdr:graphicFrame macro="">
      <xdr:nvGraphicFramePr>
        <xdr:cNvPr id="325" name="Gráfico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1</xdr:col>
      <xdr:colOff>432720</xdr:colOff>
      <xdr:row>92</xdr:row>
      <xdr:rowOff>352440</xdr:rowOff>
    </xdr:from>
    <xdr:to>
      <xdr:col>7</xdr:col>
      <xdr:colOff>348840</xdr:colOff>
      <xdr:row>99</xdr:row>
      <xdr:rowOff>320400</xdr:rowOff>
    </xdr:to>
    <xdr:graphicFrame macro="">
      <xdr:nvGraphicFramePr>
        <xdr:cNvPr id="326" name="Gráfico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7</xdr:col>
      <xdr:colOff>613800</xdr:colOff>
      <xdr:row>92</xdr:row>
      <xdr:rowOff>352440</xdr:rowOff>
    </xdr:from>
    <xdr:to>
      <xdr:col>14</xdr:col>
      <xdr:colOff>348840</xdr:colOff>
      <xdr:row>99</xdr:row>
      <xdr:rowOff>320400</xdr:rowOff>
    </xdr:to>
    <xdr:graphicFrame macro="">
      <xdr:nvGraphicFramePr>
        <xdr:cNvPr id="327" name="Gráfico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8640</xdr:colOff>
      <xdr:row>0</xdr:row>
      <xdr:rowOff>0</xdr:rowOff>
    </xdr:from>
    <xdr:to>
      <xdr:col>14</xdr:col>
      <xdr:colOff>426240</xdr:colOff>
      <xdr:row>2</xdr:row>
      <xdr:rowOff>190440</xdr:rowOff>
    </xdr:to>
    <xdr:sp macro="" textlink="">
      <xdr:nvSpPr>
        <xdr:cNvPr id="328" name="CaixaDeTexto 39"/>
        <xdr:cNvSpPr/>
      </xdr:nvSpPr>
      <xdr:spPr>
        <a:xfrm>
          <a:off x="2123280" y="0"/>
          <a:ext cx="686268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Gráficos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21960</xdr:rowOff>
    </xdr:from>
    <xdr:to>
      <xdr:col>4</xdr:col>
      <xdr:colOff>20880</xdr:colOff>
      <xdr:row>8</xdr:row>
      <xdr:rowOff>289080</xdr:rowOff>
    </xdr:to>
    <xdr:sp macro="" textlink="">
      <xdr:nvSpPr>
        <xdr:cNvPr id="329" name="CaixaDeTexto 44">
          <a:hlinkClick xmlns:r="http://schemas.openxmlformats.org/officeDocument/2006/relationships" r:id="rId28"/>
        </xdr:cNvPr>
        <xdr:cNvSpPr/>
      </xdr:nvSpPr>
      <xdr:spPr>
        <a:xfrm>
          <a:off x="753480" y="784080"/>
          <a:ext cx="1382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1800</xdr:rowOff>
    </xdr:from>
    <xdr:to>
      <xdr:col>1</xdr:col>
      <xdr:colOff>491760</xdr:colOff>
      <xdr:row>8</xdr:row>
      <xdr:rowOff>307800</xdr:rowOff>
    </xdr:to>
    <xdr:sp macro="" textlink="">
      <xdr:nvSpPr>
        <xdr:cNvPr id="330" name="Seta: para a Direita 50">
          <a:hlinkClick xmlns:r="http://schemas.openxmlformats.org/officeDocument/2006/relationships" r:id="rId29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3</xdr:col>
      <xdr:colOff>502560</xdr:colOff>
      <xdr:row>2</xdr:row>
      <xdr:rowOff>169200</xdr:rowOff>
    </xdr:to>
    <xdr:pic>
      <xdr:nvPicPr>
        <xdr:cNvPr id="331" name="Imagem 51">
          <a:hlinkClick xmlns:r="http://schemas.openxmlformats.org/officeDocument/2006/relationships" r:id="rId29"/>
        </xdr:cNvPr>
        <xdr:cNvPicPr/>
      </xdr:nvPicPr>
      <xdr:blipFill>
        <a:blip xmlns:r="http://schemas.openxmlformats.org/officeDocument/2006/relationships" r:embed="rId30"/>
        <a:stretch/>
      </xdr:blipFill>
      <xdr:spPr>
        <a:xfrm>
          <a:off x="0" y="0"/>
          <a:ext cx="1972440" cy="55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174240</xdr:colOff>
      <xdr:row>8</xdr:row>
      <xdr:rowOff>21960</xdr:rowOff>
    </xdr:from>
    <xdr:to>
      <xdr:col>8</xdr:col>
      <xdr:colOff>249480</xdr:colOff>
      <xdr:row>8</xdr:row>
      <xdr:rowOff>289080</xdr:rowOff>
    </xdr:to>
    <xdr:sp macro="" textlink="">
      <xdr:nvSpPr>
        <xdr:cNvPr id="332" name="CaixaDeTexto 52">
          <a:hlinkClick xmlns:r="http://schemas.openxmlformats.org/officeDocument/2006/relationships" r:id="rId31"/>
        </xdr:cNvPr>
        <xdr:cNvSpPr/>
      </xdr:nvSpPr>
      <xdr:spPr>
        <a:xfrm>
          <a:off x="3577680" y="78408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288360</xdr:colOff>
      <xdr:row>8</xdr:row>
      <xdr:rowOff>21960</xdr:rowOff>
    </xdr:from>
    <xdr:to>
      <xdr:col>10</xdr:col>
      <xdr:colOff>363600</xdr:colOff>
      <xdr:row>8</xdr:row>
      <xdr:rowOff>289080</xdr:rowOff>
    </xdr:to>
    <xdr:sp macro="" textlink="">
      <xdr:nvSpPr>
        <xdr:cNvPr id="333" name="CaixaDeTexto 53">
          <a:hlinkClick xmlns:r="http://schemas.openxmlformats.org/officeDocument/2006/relationships" r:id="rId32"/>
        </xdr:cNvPr>
        <xdr:cNvSpPr/>
      </xdr:nvSpPr>
      <xdr:spPr>
        <a:xfrm>
          <a:off x="4980960" y="78408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402480</xdr:colOff>
      <xdr:row>8</xdr:row>
      <xdr:rowOff>21960</xdr:rowOff>
    </xdr:from>
    <xdr:to>
      <xdr:col>12</xdr:col>
      <xdr:colOff>477720</xdr:colOff>
      <xdr:row>8</xdr:row>
      <xdr:rowOff>289080</xdr:rowOff>
    </xdr:to>
    <xdr:sp macro="" textlink="">
      <xdr:nvSpPr>
        <xdr:cNvPr id="334" name="CaixaDeTexto 54">
          <a:hlinkClick xmlns:r="http://schemas.openxmlformats.org/officeDocument/2006/relationships" r:id="rId33"/>
        </xdr:cNvPr>
        <xdr:cNvSpPr/>
      </xdr:nvSpPr>
      <xdr:spPr>
        <a:xfrm>
          <a:off x="6384240" y="78408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516600</xdr:colOff>
      <xdr:row>8</xdr:row>
      <xdr:rowOff>21960</xdr:rowOff>
    </xdr:from>
    <xdr:to>
      <xdr:col>14</xdr:col>
      <xdr:colOff>591840</xdr:colOff>
      <xdr:row>8</xdr:row>
      <xdr:rowOff>289080</xdr:rowOff>
    </xdr:to>
    <xdr:sp macro="" textlink="">
      <xdr:nvSpPr>
        <xdr:cNvPr id="335" name="CaixaDeTexto 55">
          <a:hlinkClick xmlns:r="http://schemas.openxmlformats.org/officeDocument/2006/relationships" r:id="rId34"/>
        </xdr:cNvPr>
        <xdr:cNvSpPr/>
      </xdr:nvSpPr>
      <xdr:spPr>
        <a:xfrm>
          <a:off x="7787520" y="784080"/>
          <a:ext cx="13640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465840</xdr:colOff>
      <xdr:row>9</xdr:row>
      <xdr:rowOff>5040</xdr:rowOff>
    </xdr:from>
    <xdr:to>
      <xdr:col>9</xdr:col>
      <xdr:colOff>119520</xdr:colOff>
      <xdr:row>9</xdr:row>
      <xdr:rowOff>266760</xdr:rowOff>
    </xdr:to>
    <xdr:sp macro="" textlink="">
      <xdr:nvSpPr>
        <xdr:cNvPr id="336" name="Retângulo 56">
          <a:hlinkClick xmlns:r="http://schemas.openxmlformats.org/officeDocument/2006/relationships" r:id="rId35"/>
        </xdr:cNvPr>
        <xdr:cNvSpPr/>
      </xdr:nvSpPr>
      <xdr:spPr>
        <a:xfrm>
          <a:off x="3224880" y="1081440"/>
          <a:ext cx="2231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164520</xdr:colOff>
      <xdr:row>9</xdr:row>
      <xdr:rowOff>5040</xdr:rowOff>
    </xdr:from>
    <xdr:to>
      <xdr:col>12</xdr:col>
      <xdr:colOff>476280</xdr:colOff>
      <xdr:row>9</xdr:row>
      <xdr:rowOff>266760</xdr:rowOff>
    </xdr:to>
    <xdr:sp macro="" textlink="">
      <xdr:nvSpPr>
        <xdr:cNvPr id="337" name="Retângulo 57">
          <a:hlinkClick xmlns:r="http://schemas.openxmlformats.org/officeDocument/2006/relationships" r:id="rId36"/>
        </xdr:cNvPr>
        <xdr:cNvSpPr/>
      </xdr:nvSpPr>
      <xdr:spPr>
        <a:xfrm>
          <a:off x="5501520" y="1081440"/>
          <a:ext cx="22456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521640</xdr:colOff>
      <xdr:row>9</xdr:row>
      <xdr:rowOff>5040</xdr:rowOff>
    </xdr:from>
    <xdr:to>
      <xdr:col>16</xdr:col>
      <xdr:colOff>187560</xdr:colOff>
      <xdr:row>9</xdr:row>
      <xdr:rowOff>266760</xdr:rowOff>
    </xdr:to>
    <xdr:sp macro="" textlink="">
      <xdr:nvSpPr>
        <xdr:cNvPr id="338" name="Retângulo 58">
          <a:hlinkClick xmlns:r="http://schemas.openxmlformats.org/officeDocument/2006/relationships" r:id="rId37"/>
        </xdr:cNvPr>
        <xdr:cNvSpPr/>
      </xdr:nvSpPr>
      <xdr:spPr>
        <a:xfrm>
          <a:off x="7792560" y="1081440"/>
          <a:ext cx="22438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16</xdr:col>
      <xdr:colOff>232920</xdr:colOff>
      <xdr:row>9</xdr:row>
      <xdr:rowOff>5040</xdr:rowOff>
    </xdr:from>
    <xdr:to>
      <xdr:col>19</xdr:col>
      <xdr:colOff>538560</xdr:colOff>
      <xdr:row>9</xdr:row>
      <xdr:rowOff>266760</xdr:rowOff>
    </xdr:to>
    <xdr:sp macro="" textlink="">
      <xdr:nvSpPr>
        <xdr:cNvPr id="339" name="Retângulo 59">
          <a:hlinkClick xmlns:r="http://schemas.openxmlformats.org/officeDocument/2006/relationships" r:id="rId38"/>
        </xdr:cNvPr>
        <xdr:cNvSpPr/>
      </xdr:nvSpPr>
      <xdr:spPr>
        <a:xfrm>
          <a:off x="10081800" y="1081440"/>
          <a:ext cx="223920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lt1"/>
              </a:solidFill>
              <a:uFillTx/>
              <a:latin typeface="Calibri"/>
            </a:rPr>
            <a:t>Perspectiva de Aprendizagem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15</xdr:col>
      <xdr:colOff>4320</xdr:colOff>
      <xdr:row>8</xdr:row>
      <xdr:rowOff>21960</xdr:rowOff>
    </xdr:from>
    <xdr:to>
      <xdr:col>17</xdr:col>
      <xdr:colOff>79560</xdr:colOff>
      <xdr:row>8</xdr:row>
      <xdr:rowOff>289080</xdr:rowOff>
    </xdr:to>
    <xdr:sp macro="" textlink="">
      <xdr:nvSpPr>
        <xdr:cNvPr id="340" name="CaixaDeTexto 60">
          <a:hlinkClick xmlns:r="http://schemas.openxmlformats.org/officeDocument/2006/relationships" r:id="rId39"/>
        </xdr:cNvPr>
        <xdr:cNvSpPr/>
      </xdr:nvSpPr>
      <xdr:spPr>
        <a:xfrm>
          <a:off x="9208800" y="78408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17</xdr:col>
      <xdr:colOff>118440</xdr:colOff>
      <xdr:row>8</xdr:row>
      <xdr:rowOff>21960</xdr:rowOff>
    </xdr:from>
    <xdr:to>
      <xdr:col>19</xdr:col>
      <xdr:colOff>196920</xdr:colOff>
      <xdr:row>8</xdr:row>
      <xdr:rowOff>251280</xdr:rowOff>
    </xdr:to>
    <xdr:sp macro="" textlink="">
      <xdr:nvSpPr>
        <xdr:cNvPr id="341" name="CaixaDeTexto 61"/>
        <xdr:cNvSpPr/>
      </xdr:nvSpPr>
      <xdr:spPr>
        <a:xfrm>
          <a:off x="10611720" y="784080"/>
          <a:ext cx="1367640" cy="2293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sp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Imprimir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60120</xdr:colOff>
      <xdr:row>8</xdr:row>
      <xdr:rowOff>21960</xdr:rowOff>
    </xdr:from>
    <xdr:to>
      <xdr:col>6</xdr:col>
      <xdr:colOff>135360</xdr:colOff>
      <xdr:row>8</xdr:row>
      <xdr:rowOff>289080</xdr:rowOff>
    </xdr:to>
    <xdr:sp macro="" textlink="">
      <xdr:nvSpPr>
        <xdr:cNvPr id="342" name="CaixaDeTexto 62">
          <a:hlinkClick xmlns:r="http://schemas.openxmlformats.org/officeDocument/2006/relationships" r:id="rId40"/>
        </xdr:cNvPr>
        <xdr:cNvSpPr/>
      </xdr:nvSpPr>
      <xdr:spPr>
        <a:xfrm>
          <a:off x="2174760" y="78408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152280</xdr:colOff>
      <xdr:row>9</xdr:row>
      <xdr:rowOff>5040</xdr:rowOff>
    </xdr:from>
    <xdr:to>
      <xdr:col>5</xdr:col>
      <xdr:colOff>432360</xdr:colOff>
      <xdr:row>9</xdr:row>
      <xdr:rowOff>266760</xdr:rowOff>
    </xdr:to>
    <xdr:sp macro="" textlink="">
      <xdr:nvSpPr>
        <xdr:cNvPr id="343" name="Retângulo 63">
          <a:hlinkClick xmlns:r="http://schemas.openxmlformats.org/officeDocument/2006/relationships" r:id="rId41"/>
        </xdr:cNvPr>
        <xdr:cNvSpPr/>
      </xdr:nvSpPr>
      <xdr:spPr>
        <a:xfrm>
          <a:off x="977760" y="1081440"/>
          <a:ext cx="2213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 defTabSz="914400">
            <a:lnSpc>
              <a:spcPct val="100000"/>
            </a:lnSpc>
            <a:tabLst>
              <a:tab pos="0" algn="l"/>
            </a:tabLst>
          </a:pPr>
          <a:r>
            <a:rPr lang="en-US" sz="1100" b="0" u="none" strike="noStrik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1820160</xdr:colOff>
      <xdr:row>0</xdr:row>
      <xdr:rowOff>0</xdr:rowOff>
    </xdr:from>
    <xdr:to>
      <xdr:col>8</xdr:col>
      <xdr:colOff>2015280</xdr:colOff>
      <xdr:row>4</xdr:row>
      <xdr:rowOff>26640</xdr:rowOff>
    </xdr:to>
    <xdr:sp macro="" textlink="">
      <xdr:nvSpPr>
        <xdr:cNvPr id="344" name="CaixaDeTexto 1"/>
        <xdr:cNvSpPr/>
      </xdr:nvSpPr>
      <xdr:spPr>
        <a:xfrm>
          <a:off x="2111760" y="0"/>
          <a:ext cx="741312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Mapa Estratégico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453960</xdr:colOff>
      <xdr:row>8</xdr:row>
      <xdr:rowOff>67680</xdr:rowOff>
    </xdr:from>
    <xdr:to>
      <xdr:col>2</xdr:col>
      <xdr:colOff>1782360</xdr:colOff>
      <xdr:row>9</xdr:row>
      <xdr:rowOff>20520</xdr:rowOff>
    </xdr:to>
    <xdr:sp macro="" textlink="">
      <xdr:nvSpPr>
        <xdr:cNvPr id="345" name="CaixaDeTexto 2">
          <a:hlinkClick xmlns:r="http://schemas.openxmlformats.org/officeDocument/2006/relationships" r:id="rId1"/>
        </xdr:cNvPr>
        <xdr:cNvSpPr/>
      </xdr:nvSpPr>
      <xdr:spPr>
        <a:xfrm>
          <a:off x="74556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Premissas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2</xdr:col>
      <xdr:colOff>373320</xdr:colOff>
      <xdr:row>9</xdr:row>
      <xdr:rowOff>39240</xdr:rowOff>
    </xdr:to>
    <xdr:sp macro="" textlink="">
      <xdr:nvSpPr>
        <xdr:cNvPr id="346" name="Seta: para a Direita 3">
          <a:hlinkClick xmlns:r="http://schemas.openxmlformats.org/officeDocument/2006/relationships" r:id="rId2"/>
        </xdr:cNvPr>
        <xdr:cNvSpPr/>
      </xdr:nvSpPr>
      <xdr:spPr>
        <a:xfrm flipH="1">
          <a:off x="241200" y="763920"/>
          <a:ext cx="42372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1636920</xdr:colOff>
      <xdr:row>4</xdr:row>
      <xdr:rowOff>5400</xdr:rowOff>
    </xdr:to>
    <xdr:pic>
      <xdr:nvPicPr>
        <xdr:cNvPr id="347" name="Imagem 4">
          <a:hlinkClick xmlns:r="http://schemas.openxmlformats.org/officeDocument/2006/relationships" r:id="rId2"/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0"/>
          <a:ext cx="1928520" cy="55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824760</xdr:colOff>
      <xdr:row>8</xdr:row>
      <xdr:rowOff>67680</xdr:rowOff>
    </xdr:from>
    <xdr:to>
      <xdr:col>4</xdr:col>
      <xdr:colOff>2153160</xdr:colOff>
      <xdr:row>9</xdr:row>
      <xdr:rowOff>20520</xdr:rowOff>
    </xdr:to>
    <xdr:sp macro="" textlink="">
      <xdr:nvSpPr>
        <xdr:cNvPr id="348" name="CaixaDeTexto 5">
          <a:hlinkClick xmlns:r="http://schemas.openxmlformats.org/officeDocument/2006/relationships" r:id="rId4"/>
        </xdr:cNvPr>
        <xdr:cNvSpPr/>
      </xdr:nvSpPr>
      <xdr:spPr>
        <a:xfrm>
          <a:off x="352224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Estratégia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360</xdr:colOff>
      <xdr:row>8</xdr:row>
      <xdr:rowOff>67680</xdr:rowOff>
    </xdr:from>
    <xdr:to>
      <xdr:col>6</xdr:col>
      <xdr:colOff>1157040</xdr:colOff>
      <xdr:row>9</xdr:row>
      <xdr:rowOff>20520</xdr:rowOff>
    </xdr:to>
    <xdr:sp macro="" textlink="">
      <xdr:nvSpPr>
        <xdr:cNvPr id="349" name="CaixaDeTexto 6">
          <a:hlinkClick xmlns:r="http://schemas.openxmlformats.org/officeDocument/2006/relationships" r:id="rId5"/>
        </xdr:cNvPr>
        <xdr:cNvSpPr/>
      </xdr:nvSpPr>
      <xdr:spPr>
        <a:xfrm>
          <a:off x="4993200" y="784080"/>
          <a:ext cx="12672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Plano de Ação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1195560</xdr:colOff>
      <xdr:row>8</xdr:row>
      <xdr:rowOff>67680</xdr:rowOff>
    </xdr:from>
    <xdr:to>
      <xdr:col>8</xdr:col>
      <xdr:colOff>161640</xdr:colOff>
      <xdr:row>9</xdr:row>
      <xdr:rowOff>20520</xdr:rowOff>
    </xdr:to>
    <xdr:sp macro="" textlink="">
      <xdr:nvSpPr>
        <xdr:cNvPr id="350" name="CaixaDeTexto 7">
          <a:hlinkClick xmlns:r="http://schemas.openxmlformats.org/officeDocument/2006/relationships" r:id="rId6"/>
        </xdr:cNvPr>
        <xdr:cNvSpPr/>
      </xdr:nvSpPr>
      <xdr:spPr>
        <a:xfrm>
          <a:off x="6298920" y="784080"/>
          <a:ext cx="13723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Resultados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199800</xdr:colOff>
      <xdr:row>8</xdr:row>
      <xdr:rowOff>67680</xdr:rowOff>
    </xdr:from>
    <xdr:to>
      <xdr:col>8</xdr:col>
      <xdr:colOff>1528200</xdr:colOff>
      <xdr:row>9</xdr:row>
      <xdr:rowOff>20520</xdr:rowOff>
    </xdr:to>
    <xdr:sp macro="" textlink="">
      <xdr:nvSpPr>
        <xdr:cNvPr id="351" name="CaixaDeTexto 8">
          <a:hlinkClick xmlns:r="http://schemas.openxmlformats.org/officeDocument/2006/relationships" r:id="rId7"/>
        </xdr:cNvPr>
        <xdr:cNvSpPr/>
      </xdr:nvSpPr>
      <xdr:spPr>
        <a:xfrm>
          <a:off x="770940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Gráficos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1566360</xdr:colOff>
      <xdr:row>8</xdr:row>
      <xdr:rowOff>67680</xdr:rowOff>
    </xdr:from>
    <xdr:to>
      <xdr:col>10</xdr:col>
      <xdr:colOff>532440</xdr:colOff>
      <xdr:row>9</xdr:row>
      <xdr:rowOff>20520</xdr:rowOff>
    </xdr:to>
    <xdr:sp macro="" textlink="">
      <xdr:nvSpPr>
        <xdr:cNvPr id="352" name="CaixaDeTexto 24">
          <a:hlinkClick xmlns:r="http://schemas.openxmlformats.org/officeDocument/2006/relationships" r:id="rId8"/>
        </xdr:cNvPr>
        <xdr:cNvSpPr/>
      </xdr:nvSpPr>
      <xdr:spPr>
        <a:xfrm>
          <a:off x="9075960" y="784080"/>
          <a:ext cx="137196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Mapa Estratégico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1820160</xdr:colOff>
      <xdr:row>8</xdr:row>
      <xdr:rowOff>67680</xdr:rowOff>
    </xdr:from>
    <xdr:to>
      <xdr:col>4</xdr:col>
      <xdr:colOff>786240</xdr:colOff>
      <xdr:row>9</xdr:row>
      <xdr:rowOff>20520</xdr:rowOff>
    </xdr:to>
    <xdr:sp macro="" textlink="">
      <xdr:nvSpPr>
        <xdr:cNvPr id="353" name="CaixaDeTexto 10">
          <a:hlinkClick xmlns:r="http://schemas.openxmlformats.org/officeDocument/2006/relationships" r:id="rId9"/>
        </xdr:cNvPr>
        <xdr:cNvSpPr/>
      </xdr:nvSpPr>
      <xdr:spPr>
        <a:xfrm>
          <a:off x="2111760" y="784080"/>
          <a:ext cx="1371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  <a:tabLst>
              <a:tab pos="0" algn="l"/>
            </a:tabLst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Análise SWOT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1432440</xdr:colOff>
      <xdr:row>67</xdr:row>
      <xdr:rowOff>175320</xdr:rowOff>
    </xdr:from>
    <xdr:to>
      <xdr:col>7</xdr:col>
      <xdr:colOff>2704680</xdr:colOff>
      <xdr:row>94</xdr:row>
      <xdr:rowOff>166680</xdr:rowOff>
    </xdr:to>
    <xdr:pic>
      <xdr:nvPicPr>
        <xdr:cNvPr id="354" name="Imagem 118"/>
        <xdr:cNvPicPr/>
      </xdr:nvPicPr>
      <xdr:blipFill>
        <a:blip xmlns:r="http://schemas.openxmlformats.org/officeDocument/2006/relationships" r:embed="rId1"/>
        <a:stretch/>
      </xdr:blipFill>
      <xdr:spPr>
        <a:xfrm>
          <a:off x="1542960" y="11967120"/>
          <a:ext cx="9688680" cy="487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548640</xdr:colOff>
      <xdr:row>418</xdr:row>
      <xdr:rowOff>45720</xdr:rowOff>
    </xdr:from>
    <xdr:to>
      <xdr:col>7</xdr:col>
      <xdr:colOff>3383640</xdr:colOff>
      <xdr:row>471</xdr:row>
      <xdr:rowOff>83520</xdr:rowOff>
    </xdr:to>
    <xdr:pic>
      <xdr:nvPicPr>
        <xdr:cNvPr id="355" name="Imagem 227"/>
        <xdr:cNvPicPr/>
      </xdr:nvPicPr>
      <xdr:blipFill>
        <a:blip xmlns:r="http://schemas.openxmlformats.org/officeDocument/2006/relationships" r:embed="rId2"/>
        <a:stretch/>
      </xdr:blipFill>
      <xdr:spPr>
        <a:xfrm>
          <a:off x="659160" y="75359880"/>
          <a:ext cx="11251440" cy="9629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1417320</xdr:colOff>
      <xdr:row>103</xdr:row>
      <xdr:rowOff>99000</xdr:rowOff>
    </xdr:from>
    <xdr:to>
      <xdr:col>7</xdr:col>
      <xdr:colOff>3491640</xdr:colOff>
      <xdr:row>118</xdr:row>
      <xdr:rowOff>11160</xdr:rowOff>
    </xdr:to>
    <xdr:pic>
      <xdr:nvPicPr>
        <xdr:cNvPr id="356" name="Imagem 154"/>
        <xdr:cNvPicPr/>
      </xdr:nvPicPr>
      <xdr:blipFill>
        <a:blip xmlns:r="http://schemas.openxmlformats.org/officeDocument/2006/relationships" r:embed="rId3"/>
        <a:stretch/>
      </xdr:blipFill>
      <xdr:spPr>
        <a:xfrm>
          <a:off x="1527840" y="18406080"/>
          <a:ext cx="10490760" cy="262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99000</xdr:colOff>
      <xdr:row>75</xdr:row>
      <xdr:rowOff>76320</xdr:rowOff>
    </xdr:from>
    <xdr:to>
      <xdr:col>1</xdr:col>
      <xdr:colOff>1401840</xdr:colOff>
      <xdr:row>84</xdr:row>
      <xdr:rowOff>15120</xdr:rowOff>
    </xdr:to>
    <xdr:pic>
      <xdr:nvPicPr>
        <xdr:cNvPr id="357" name="Imagem 119"/>
        <xdr:cNvPicPr/>
      </xdr:nvPicPr>
      <xdr:blipFill>
        <a:blip xmlns:r="http://schemas.openxmlformats.org/officeDocument/2006/relationships" r:embed="rId4"/>
        <a:stretch/>
      </xdr:blipFill>
      <xdr:spPr>
        <a:xfrm>
          <a:off x="99000" y="13316040"/>
          <a:ext cx="1413360" cy="156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739080</xdr:colOff>
      <xdr:row>46</xdr:row>
      <xdr:rowOff>99000</xdr:rowOff>
    </xdr:from>
    <xdr:to>
      <xdr:col>7</xdr:col>
      <xdr:colOff>2293200</xdr:colOff>
      <xdr:row>57</xdr:row>
      <xdr:rowOff>181080</xdr:rowOff>
    </xdr:to>
    <xdr:pic>
      <xdr:nvPicPr>
        <xdr:cNvPr id="358" name="Imagem 93"/>
        <xdr:cNvPicPr/>
      </xdr:nvPicPr>
      <xdr:blipFill>
        <a:blip xmlns:r="http://schemas.openxmlformats.org/officeDocument/2006/relationships" r:embed="rId5"/>
        <a:stretch/>
      </xdr:blipFill>
      <xdr:spPr>
        <a:xfrm>
          <a:off x="849600" y="8071560"/>
          <a:ext cx="9970560" cy="209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990720</xdr:colOff>
      <xdr:row>12</xdr:row>
      <xdr:rowOff>38160</xdr:rowOff>
    </xdr:from>
    <xdr:to>
      <xdr:col>7</xdr:col>
      <xdr:colOff>2659320</xdr:colOff>
      <xdr:row>40</xdr:row>
      <xdr:rowOff>97920</xdr:rowOff>
    </xdr:to>
    <xdr:pic>
      <xdr:nvPicPr>
        <xdr:cNvPr id="359" name="Imagem 54"/>
        <xdr:cNvPicPr/>
      </xdr:nvPicPr>
      <xdr:blipFill>
        <a:blip xmlns:r="http://schemas.openxmlformats.org/officeDocument/2006/relationships" r:embed="rId6"/>
        <a:stretch/>
      </xdr:blipFill>
      <xdr:spPr>
        <a:xfrm>
          <a:off x="1101240" y="1762200"/>
          <a:ext cx="10085040" cy="516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2453760</xdr:colOff>
      <xdr:row>0</xdr:row>
      <xdr:rowOff>0</xdr:rowOff>
    </xdr:from>
    <xdr:to>
      <xdr:col>5</xdr:col>
      <xdr:colOff>613080</xdr:colOff>
      <xdr:row>4</xdr:row>
      <xdr:rowOff>9360</xdr:rowOff>
    </xdr:to>
    <xdr:sp macro="" textlink="">
      <xdr:nvSpPr>
        <xdr:cNvPr id="360" name="CaixaDeTexto 3"/>
        <xdr:cNvSpPr/>
      </xdr:nvSpPr>
      <xdr:spPr>
        <a:xfrm>
          <a:off x="2564280" y="0"/>
          <a:ext cx="5226840" cy="57132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wrap="none" lIns="90000" tIns="45000" rIns="90000" bIns="45000" anchor="ctr">
          <a:noAutofit/>
        </a:bodyPr>
        <a:lstStyle/>
        <a:p>
          <a:pPr>
            <a:lnSpc>
              <a:spcPct val="100000"/>
            </a:lnSpc>
          </a:pPr>
          <a:r>
            <a:rPr lang="pt-BR" sz="2400" b="1" u="none" strike="noStrik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lang="pt-BR" sz="2400" b="1" u="none" strike="noStrike">
              <a:solidFill>
                <a:srgbClr val="DA9694"/>
              </a:solidFill>
              <a:uFillTx/>
              <a:latin typeface="Calibri"/>
            </a:rPr>
            <a:t>Instruções</a:t>
          </a:r>
          <a:endParaRPr lang="en-US" sz="2400" b="0" u="none" strike="noStrik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213480</xdr:colOff>
      <xdr:row>0</xdr:row>
      <xdr:rowOff>0</xdr:rowOff>
    </xdr:from>
    <xdr:to>
      <xdr:col>1</xdr:col>
      <xdr:colOff>2163960</xdr:colOff>
      <xdr:row>3</xdr:row>
      <xdr:rowOff>9000</xdr:rowOff>
    </xdr:to>
    <xdr:pic>
      <xdr:nvPicPr>
        <xdr:cNvPr id="361" name="Imagem 4">
          <a:hlinkClick xmlns:r="http://schemas.openxmlformats.org/officeDocument/2006/relationships" r:id="rId7"/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324000" y="0"/>
          <a:ext cx="1950480" cy="55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640080</xdr:colOff>
      <xdr:row>8</xdr:row>
      <xdr:rowOff>19080</xdr:rowOff>
    </xdr:from>
    <xdr:to>
      <xdr:col>1</xdr:col>
      <xdr:colOff>1971720</xdr:colOff>
      <xdr:row>8</xdr:row>
      <xdr:rowOff>283320</xdr:rowOff>
    </xdr:to>
    <xdr:sp macro="" textlink="">
      <xdr:nvSpPr>
        <xdr:cNvPr id="362" name="CaixaDeTexto 5">
          <a:hlinkClick xmlns:r="http://schemas.openxmlformats.org/officeDocument/2006/relationships" r:id="rId9"/>
        </xdr:cNvPr>
        <xdr:cNvSpPr/>
      </xdr:nvSpPr>
      <xdr:spPr>
        <a:xfrm>
          <a:off x="750600" y="752400"/>
          <a:ext cx="1331640" cy="26424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lt1"/>
              </a:solidFill>
              <a:uFillTx/>
              <a:latin typeface="Calibri"/>
            </a:rPr>
            <a:t>Acessar a Planilha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1</xdr:col>
      <xdr:colOff>929520</xdr:colOff>
      <xdr:row>9</xdr:row>
      <xdr:rowOff>7560</xdr:rowOff>
    </xdr:from>
    <xdr:to>
      <xdr:col>7</xdr:col>
      <xdr:colOff>2887560</xdr:colOff>
      <xdr:row>9</xdr:row>
      <xdr:rowOff>295200</xdr:rowOff>
    </xdr:to>
    <xdr:sp macro="" textlink="">
      <xdr:nvSpPr>
        <xdr:cNvPr id="363" name="CaixaDeTexto 6"/>
        <xdr:cNvSpPr/>
      </xdr:nvSpPr>
      <xdr:spPr>
        <a:xfrm>
          <a:off x="1040040" y="1055160"/>
          <a:ext cx="10374480" cy="287640"/>
        </a:xfrm>
        <a:prstGeom prst="rect">
          <a:avLst/>
        </a:prstGeom>
        <a:solidFill>
          <a:srgbClr val="FFF2CC"/>
        </a:solidFill>
        <a:ln w="9525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r>
            <a:rPr lang="pt-BR" sz="1100" b="1" u="none" strike="noStrike">
              <a:solidFill>
                <a:schemeClr val="accent2"/>
              </a:solidFill>
              <a:uFillTx/>
              <a:latin typeface="Calibri"/>
            </a:rPr>
            <a:t>Instruções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1</xdr:col>
      <xdr:colOff>15120</xdr:colOff>
      <xdr:row>75</xdr:row>
      <xdr:rowOff>76320</xdr:rowOff>
    </xdr:from>
    <xdr:to>
      <xdr:col>1</xdr:col>
      <xdr:colOff>1416960</xdr:colOff>
      <xdr:row>84</xdr:row>
      <xdr:rowOff>114120</xdr:rowOff>
    </xdr:to>
    <xdr:sp macro="" textlink="">
      <xdr:nvSpPr>
        <xdr:cNvPr id="364" name="Retângulo 39"/>
        <xdr:cNvSpPr/>
      </xdr:nvSpPr>
      <xdr:spPr>
        <a:xfrm>
          <a:off x="125640" y="13316040"/>
          <a:ext cx="1401840" cy="166644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0</xdr:col>
      <xdr:colOff>53280</xdr:colOff>
      <xdr:row>86</xdr:row>
      <xdr:rowOff>30600</xdr:rowOff>
    </xdr:from>
    <xdr:to>
      <xdr:col>1</xdr:col>
      <xdr:colOff>1371240</xdr:colOff>
      <xdr:row>89</xdr:row>
      <xdr:rowOff>167400</xdr:rowOff>
    </xdr:to>
    <xdr:sp macro="" textlink="">
      <xdr:nvSpPr>
        <xdr:cNvPr id="365" name="Retângulo 41"/>
        <xdr:cNvSpPr/>
      </xdr:nvSpPr>
      <xdr:spPr>
        <a:xfrm>
          <a:off x="53280" y="15261120"/>
          <a:ext cx="1428480" cy="6796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Escolha a Meta.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oneCell">
    <xdr:from>
      <xdr:col>1</xdr:col>
      <xdr:colOff>60120</xdr:colOff>
      <xdr:row>8</xdr:row>
      <xdr:rowOff>30600</xdr:rowOff>
    </xdr:from>
    <xdr:to>
      <xdr:col>1</xdr:col>
      <xdr:colOff>491760</xdr:colOff>
      <xdr:row>8</xdr:row>
      <xdr:rowOff>296640</xdr:rowOff>
    </xdr:to>
    <xdr:sp macro="" textlink="">
      <xdr:nvSpPr>
        <xdr:cNvPr id="366" name="Seta: para a Direita 46">
          <a:hlinkClick xmlns:r="http://schemas.openxmlformats.org/officeDocument/2006/relationships" r:id="rId7"/>
        </xdr:cNvPr>
        <xdr:cNvSpPr/>
      </xdr:nvSpPr>
      <xdr:spPr>
        <a:xfrm flipH="1">
          <a:off x="170640" y="763920"/>
          <a:ext cx="431640" cy="26604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</xdr:col>
      <xdr:colOff>1417320</xdr:colOff>
      <xdr:row>15</xdr:row>
      <xdr:rowOff>38520</xdr:rowOff>
    </xdr:from>
    <xdr:to>
      <xdr:col>5</xdr:col>
      <xdr:colOff>456840</xdr:colOff>
      <xdr:row>16</xdr:row>
      <xdr:rowOff>83880</xdr:rowOff>
    </xdr:to>
    <xdr:sp macro="" textlink="">
      <xdr:nvSpPr>
        <xdr:cNvPr id="367" name="Retângulo 56"/>
        <xdr:cNvSpPr/>
      </xdr:nvSpPr>
      <xdr:spPr>
        <a:xfrm rot="16200000">
          <a:off x="4467960" y="-634680"/>
          <a:ext cx="226440" cy="610704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</xdr:col>
      <xdr:colOff>388440</xdr:colOff>
      <xdr:row>16</xdr:row>
      <xdr:rowOff>7560</xdr:rowOff>
    </xdr:from>
    <xdr:to>
      <xdr:col>1</xdr:col>
      <xdr:colOff>1074240</xdr:colOff>
      <xdr:row>16</xdr:row>
      <xdr:rowOff>140400</xdr:rowOff>
    </xdr:to>
    <xdr:cxnSp macro="">
      <xdr:nvCxnSpPr>
        <xdr:cNvPr id="368" name="Conector de Seta Reta 57"/>
        <xdr:cNvCxnSpPr/>
      </xdr:nvCxnSpPr>
      <xdr:spPr>
        <a:xfrm flipV="1">
          <a:off x="498960" y="2455560"/>
          <a:ext cx="686160" cy="13320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>
    <xdr:from>
      <xdr:col>0</xdr:col>
      <xdr:colOff>45720</xdr:colOff>
      <xdr:row>16</xdr:row>
      <xdr:rowOff>140400</xdr:rowOff>
    </xdr:from>
    <xdr:to>
      <xdr:col>1</xdr:col>
      <xdr:colOff>845640</xdr:colOff>
      <xdr:row>22</xdr:row>
      <xdr:rowOff>86760</xdr:rowOff>
    </xdr:to>
    <xdr:sp macro="" textlink="">
      <xdr:nvSpPr>
        <xdr:cNvPr id="369" name="Retângulo 58"/>
        <xdr:cNvSpPr/>
      </xdr:nvSpPr>
      <xdr:spPr>
        <a:xfrm>
          <a:off x="45720" y="2588400"/>
          <a:ext cx="910440" cy="103212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Utilize a seta azul para voltar ao Menu.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5</xdr:col>
      <xdr:colOff>636840</xdr:colOff>
      <xdr:row>15</xdr:row>
      <xdr:rowOff>73440</xdr:rowOff>
    </xdr:from>
    <xdr:to>
      <xdr:col>7</xdr:col>
      <xdr:colOff>2986560</xdr:colOff>
      <xdr:row>17</xdr:row>
      <xdr:rowOff>15120</xdr:rowOff>
    </xdr:to>
    <xdr:sp macro="" textlink="">
      <xdr:nvSpPr>
        <xdr:cNvPr id="370" name="Retângulo 59"/>
        <xdr:cNvSpPr/>
      </xdr:nvSpPr>
      <xdr:spPr>
        <a:xfrm>
          <a:off x="7814880" y="2340360"/>
          <a:ext cx="3698640" cy="30384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Utilize os botões para navegar na planilha.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5</xdr:col>
      <xdr:colOff>457200</xdr:colOff>
      <xdr:row>15</xdr:row>
      <xdr:rowOff>152640</xdr:rowOff>
    </xdr:from>
    <xdr:to>
      <xdr:col>5</xdr:col>
      <xdr:colOff>636480</xdr:colOff>
      <xdr:row>16</xdr:row>
      <xdr:rowOff>44640</xdr:rowOff>
    </xdr:to>
    <xdr:cxnSp macro="">
      <xdr:nvCxnSpPr>
        <xdr:cNvPr id="371" name="Conector de Seta Reta 60"/>
        <xdr:cNvCxnSpPr/>
      </xdr:nvCxnSpPr>
      <xdr:spPr>
        <a:xfrm flipH="1" flipV="1">
          <a:off x="7635240" y="2419560"/>
          <a:ext cx="179640" cy="7344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>
    <xdr:from>
      <xdr:col>1</xdr:col>
      <xdr:colOff>1036440</xdr:colOff>
      <xdr:row>17</xdr:row>
      <xdr:rowOff>45720</xdr:rowOff>
    </xdr:from>
    <xdr:to>
      <xdr:col>2</xdr:col>
      <xdr:colOff>1059120</xdr:colOff>
      <xdr:row>40</xdr:row>
      <xdr:rowOff>144360</xdr:rowOff>
    </xdr:to>
    <xdr:sp macro="" textlink="">
      <xdr:nvSpPr>
        <xdr:cNvPr id="372" name="Retângulo 68"/>
        <xdr:cNvSpPr/>
      </xdr:nvSpPr>
      <xdr:spPr>
        <a:xfrm>
          <a:off x="1146960" y="2674800"/>
          <a:ext cx="2882160" cy="429912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</xdr:col>
      <xdr:colOff>160200</xdr:colOff>
      <xdr:row>41</xdr:row>
      <xdr:rowOff>141120</xdr:rowOff>
    </xdr:from>
    <xdr:to>
      <xdr:col>1</xdr:col>
      <xdr:colOff>2339280</xdr:colOff>
      <xdr:row>45</xdr:row>
      <xdr:rowOff>11160</xdr:rowOff>
    </xdr:to>
    <xdr:sp macro="" textlink="">
      <xdr:nvSpPr>
        <xdr:cNvPr id="373" name="Retângulo 69"/>
        <xdr:cNvSpPr/>
      </xdr:nvSpPr>
      <xdr:spPr>
        <a:xfrm>
          <a:off x="270720" y="7161120"/>
          <a:ext cx="2179080" cy="63180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Preencha os dados da Empresa.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1</xdr:col>
      <xdr:colOff>1249560</xdr:colOff>
      <xdr:row>40</xdr:row>
      <xdr:rowOff>144720</xdr:rowOff>
    </xdr:from>
    <xdr:to>
      <xdr:col>1</xdr:col>
      <xdr:colOff>2441880</xdr:colOff>
      <xdr:row>41</xdr:row>
      <xdr:rowOff>140760</xdr:rowOff>
    </xdr:to>
    <xdr:cxnSp macro="">
      <xdr:nvCxnSpPr>
        <xdr:cNvPr id="374" name="Conector de Seta Reta 70"/>
        <xdr:cNvCxnSpPr/>
      </xdr:nvCxnSpPr>
      <xdr:spPr>
        <a:xfrm flipV="1">
          <a:off x="1360080" y="6974280"/>
          <a:ext cx="1192680" cy="18684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>
    <xdr:from>
      <xdr:col>7</xdr:col>
      <xdr:colOff>2819520</xdr:colOff>
      <xdr:row>23</xdr:row>
      <xdr:rowOff>68400</xdr:rowOff>
    </xdr:from>
    <xdr:to>
      <xdr:col>8</xdr:col>
      <xdr:colOff>1409400</xdr:colOff>
      <xdr:row>28</xdr:row>
      <xdr:rowOff>45360</xdr:rowOff>
    </xdr:to>
    <xdr:sp macro="" textlink="">
      <xdr:nvSpPr>
        <xdr:cNvPr id="375" name="Retângulo 82"/>
        <xdr:cNvSpPr/>
      </xdr:nvSpPr>
      <xdr:spPr>
        <a:xfrm>
          <a:off x="11346480" y="3783240"/>
          <a:ext cx="2284920" cy="88164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Defina os indicadores para cada perspectiva e informe a melhor direção para o indicador (aumentar ou diminuir).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2</xdr:col>
      <xdr:colOff>1097280</xdr:colOff>
      <xdr:row>17</xdr:row>
      <xdr:rowOff>53280</xdr:rowOff>
    </xdr:from>
    <xdr:to>
      <xdr:col>7</xdr:col>
      <xdr:colOff>2338920</xdr:colOff>
      <xdr:row>39</xdr:row>
      <xdr:rowOff>167400</xdr:rowOff>
    </xdr:to>
    <xdr:sp macro="" textlink="">
      <xdr:nvSpPr>
        <xdr:cNvPr id="376" name="Retângulo 83"/>
        <xdr:cNvSpPr/>
      </xdr:nvSpPr>
      <xdr:spPr>
        <a:xfrm>
          <a:off x="4067280" y="2682360"/>
          <a:ext cx="6798600" cy="412380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2339280</xdr:colOff>
      <xdr:row>25</xdr:row>
      <xdr:rowOff>148320</xdr:rowOff>
    </xdr:from>
    <xdr:to>
      <xdr:col>7</xdr:col>
      <xdr:colOff>2819160</xdr:colOff>
      <xdr:row>28</xdr:row>
      <xdr:rowOff>121680</xdr:rowOff>
    </xdr:to>
    <xdr:cxnSp macro="">
      <xdr:nvCxnSpPr>
        <xdr:cNvPr id="377" name="Conector de Seta Reta 84"/>
        <xdr:cNvCxnSpPr/>
      </xdr:nvCxnSpPr>
      <xdr:spPr>
        <a:xfrm flipH="1">
          <a:off x="10866240" y="4224960"/>
          <a:ext cx="480240" cy="51660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>
    <xdr:from>
      <xdr:col>1</xdr:col>
      <xdr:colOff>999720</xdr:colOff>
      <xdr:row>59</xdr:row>
      <xdr:rowOff>81360</xdr:rowOff>
    </xdr:from>
    <xdr:to>
      <xdr:col>2</xdr:col>
      <xdr:colOff>243720</xdr:colOff>
      <xdr:row>64</xdr:row>
      <xdr:rowOff>60840</xdr:rowOff>
    </xdr:to>
    <xdr:sp macro="" textlink="">
      <xdr:nvSpPr>
        <xdr:cNvPr id="378" name="Retângulo 94"/>
        <xdr:cNvSpPr/>
      </xdr:nvSpPr>
      <xdr:spPr>
        <a:xfrm>
          <a:off x="1110240" y="10425600"/>
          <a:ext cx="2103480" cy="8841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Insira os Fatores Internos e faça a Análise posteriormete. 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1</xdr:col>
      <xdr:colOff>822960</xdr:colOff>
      <xdr:row>51</xdr:row>
      <xdr:rowOff>76320</xdr:rowOff>
    </xdr:from>
    <xdr:to>
      <xdr:col>4</xdr:col>
      <xdr:colOff>1378800</xdr:colOff>
      <xdr:row>58</xdr:row>
      <xdr:rowOff>22680</xdr:rowOff>
    </xdr:to>
    <xdr:sp macro="" textlink="">
      <xdr:nvSpPr>
        <xdr:cNvPr id="379" name="Retângulo 95"/>
        <xdr:cNvSpPr/>
      </xdr:nvSpPr>
      <xdr:spPr>
        <a:xfrm>
          <a:off x="933480" y="8972640"/>
          <a:ext cx="4763880" cy="121320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</xdr:col>
      <xdr:colOff>2016000</xdr:colOff>
      <xdr:row>58</xdr:row>
      <xdr:rowOff>22680</xdr:rowOff>
    </xdr:from>
    <xdr:to>
      <xdr:col>2</xdr:col>
      <xdr:colOff>369360</xdr:colOff>
      <xdr:row>59</xdr:row>
      <xdr:rowOff>81000</xdr:rowOff>
    </xdr:to>
    <xdr:cxnSp macro="">
      <xdr:nvCxnSpPr>
        <xdr:cNvPr id="380" name="Conector de Seta Reta 96"/>
        <xdr:cNvCxnSpPr/>
      </xdr:nvCxnSpPr>
      <xdr:spPr>
        <a:xfrm flipV="1">
          <a:off x="2126520" y="10185840"/>
          <a:ext cx="1213200" cy="23976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>
    <xdr:from>
      <xdr:col>4</xdr:col>
      <xdr:colOff>1586520</xdr:colOff>
      <xdr:row>59</xdr:row>
      <xdr:rowOff>81360</xdr:rowOff>
    </xdr:from>
    <xdr:to>
      <xdr:col>5</xdr:col>
      <xdr:colOff>838080</xdr:colOff>
      <xdr:row>64</xdr:row>
      <xdr:rowOff>60840</xdr:rowOff>
    </xdr:to>
    <xdr:sp macro="" textlink="">
      <xdr:nvSpPr>
        <xdr:cNvPr id="381" name="Retângulo 109"/>
        <xdr:cNvSpPr/>
      </xdr:nvSpPr>
      <xdr:spPr>
        <a:xfrm>
          <a:off x="5905080" y="10425600"/>
          <a:ext cx="2111040" cy="8841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Insira os Fatores Externos e faça a Análise posteriormente.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4</xdr:col>
      <xdr:colOff>1409760</xdr:colOff>
      <xdr:row>51</xdr:row>
      <xdr:rowOff>76320</xdr:rowOff>
    </xdr:from>
    <xdr:to>
      <xdr:col>7</xdr:col>
      <xdr:colOff>1965600</xdr:colOff>
      <xdr:row>58</xdr:row>
      <xdr:rowOff>22680</xdr:rowOff>
    </xdr:to>
    <xdr:sp macro="" textlink="">
      <xdr:nvSpPr>
        <xdr:cNvPr id="382" name="Retângulo 110"/>
        <xdr:cNvSpPr/>
      </xdr:nvSpPr>
      <xdr:spPr>
        <a:xfrm>
          <a:off x="5728320" y="8972640"/>
          <a:ext cx="4764240" cy="121320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4</xdr:col>
      <xdr:colOff>2606400</xdr:colOff>
      <xdr:row>58</xdr:row>
      <xdr:rowOff>22680</xdr:rowOff>
    </xdr:from>
    <xdr:to>
      <xdr:col>5</xdr:col>
      <xdr:colOff>956160</xdr:colOff>
      <xdr:row>59</xdr:row>
      <xdr:rowOff>81000</xdr:rowOff>
    </xdr:to>
    <xdr:cxnSp macro="">
      <xdr:nvCxnSpPr>
        <xdr:cNvPr id="383" name="Conector de Seta Reta 111"/>
        <xdr:cNvCxnSpPr/>
      </xdr:nvCxnSpPr>
      <xdr:spPr>
        <a:xfrm flipV="1">
          <a:off x="6924960" y="10185840"/>
          <a:ext cx="1209600" cy="23976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>
    <xdr:from>
      <xdr:col>1</xdr:col>
      <xdr:colOff>655200</xdr:colOff>
      <xdr:row>84</xdr:row>
      <xdr:rowOff>114120</xdr:rowOff>
    </xdr:from>
    <xdr:to>
      <xdr:col>1</xdr:col>
      <xdr:colOff>716040</xdr:colOff>
      <xdr:row>86</xdr:row>
      <xdr:rowOff>30240</xdr:rowOff>
    </xdr:to>
    <xdr:cxnSp macro="">
      <xdr:nvCxnSpPr>
        <xdr:cNvPr id="384" name="Conector de Seta Reta 120"/>
        <xdr:cNvCxnSpPr/>
      </xdr:nvCxnSpPr>
      <xdr:spPr>
        <a:xfrm flipV="1">
          <a:off x="765720" y="14982480"/>
          <a:ext cx="61200" cy="27864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>
    <xdr:from>
      <xdr:col>1</xdr:col>
      <xdr:colOff>2461320</xdr:colOff>
      <xdr:row>89</xdr:row>
      <xdr:rowOff>175320</xdr:rowOff>
    </xdr:from>
    <xdr:to>
      <xdr:col>7</xdr:col>
      <xdr:colOff>1478160</xdr:colOff>
      <xdr:row>93</xdr:row>
      <xdr:rowOff>15120</xdr:rowOff>
    </xdr:to>
    <xdr:sp macro="" textlink="">
      <xdr:nvSpPr>
        <xdr:cNvPr id="385" name="Retângulo 125"/>
        <xdr:cNvSpPr/>
      </xdr:nvSpPr>
      <xdr:spPr>
        <a:xfrm>
          <a:off x="2571840" y="15948720"/>
          <a:ext cx="7433280" cy="56376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</xdr:col>
      <xdr:colOff>68760</xdr:colOff>
      <xdr:row>96</xdr:row>
      <xdr:rowOff>99000</xdr:rowOff>
    </xdr:from>
    <xdr:to>
      <xdr:col>4</xdr:col>
      <xdr:colOff>1615320</xdr:colOff>
      <xdr:row>100</xdr:row>
      <xdr:rowOff>52920</xdr:rowOff>
    </xdr:to>
    <xdr:sp macro="" textlink="">
      <xdr:nvSpPr>
        <xdr:cNvPr id="386" name="Retângulo 129"/>
        <xdr:cNvSpPr/>
      </xdr:nvSpPr>
      <xdr:spPr>
        <a:xfrm>
          <a:off x="3038760" y="17139240"/>
          <a:ext cx="2895120" cy="6778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Definir os valores planejados para cada meta e conforme for acontecendo preencha os valores realizados.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4</xdr:col>
      <xdr:colOff>178920</xdr:colOff>
      <xdr:row>93</xdr:row>
      <xdr:rowOff>15120</xdr:rowOff>
    </xdr:from>
    <xdr:to>
      <xdr:col>4</xdr:col>
      <xdr:colOff>1969560</xdr:colOff>
      <xdr:row>96</xdr:row>
      <xdr:rowOff>99000</xdr:rowOff>
    </xdr:to>
    <xdr:cxnSp macro="">
      <xdr:nvCxnSpPr>
        <xdr:cNvPr id="387" name="Conector de Seta Reta 130"/>
        <xdr:cNvCxnSpPr/>
      </xdr:nvCxnSpPr>
      <xdr:spPr>
        <a:xfrm flipV="1">
          <a:off x="4497480" y="16512480"/>
          <a:ext cx="1791000" cy="62712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>
    <xdr:from>
      <xdr:col>2</xdr:col>
      <xdr:colOff>792360</xdr:colOff>
      <xdr:row>72</xdr:row>
      <xdr:rowOff>23040</xdr:rowOff>
    </xdr:from>
    <xdr:to>
      <xdr:col>7</xdr:col>
      <xdr:colOff>974880</xdr:colOff>
      <xdr:row>73</xdr:row>
      <xdr:rowOff>60840</xdr:rowOff>
    </xdr:to>
    <xdr:sp macro="" textlink="">
      <xdr:nvSpPr>
        <xdr:cNvPr id="388" name="Retângulo 137"/>
        <xdr:cNvSpPr/>
      </xdr:nvSpPr>
      <xdr:spPr>
        <a:xfrm rot="16200000">
          <a:off x="6522480" y="9959400"/>
          <a:ext cx="218880" cy="573948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1345320</xdr:colOff>
      <xdr:row>65</xdr:row>
      <xdr:rowOff>23040</xdr:rowOff>
    </xdr:from>
    <xdr:to>
      <xdr:col>8</xdr:col>
      <xdr:colOff>693000</xdr:colOff>
      <xdr:row>69</xdr:row>
      <xdr:rowOff>99000</xdr:rowOff>
    </xdr:to>
    <xdr:sp macro="" textlink="">
      <xdr:nvSpPr>
        <xdr:cNvPr id="389" name="Retângulo 138"/>
        <xdr:cNvSpPr/>
      </xdr:nvSpPr>
      <xdr:spPr>
        <a:xfrm>
          <a:off x="9872280" y="11453040"/>
          <a:ext cx="3042720" cy="79992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Selecione a Perspectiva desejada. </a:t>
          </a:r>
          <a:endParaRPr lang="en-US" sz="1100" b="0" u="none" strike="noStrike">
            <a:uFillTx/>
            <a:latin typeface="Times New Roman"/>
          </a:endParaRPr>
        </a:p>
        <a:p>
          <a:pPr>
            <a:lnSpc>
              <a:spcPct val="100000"/>
            </a:lnSpc>
          </a:pP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7</xdr:col>
      <xdr:colOff>975240</xdr:colOff>
      <xdr:row>67</xdr:row>
      <xdr:rowOff>60840</xdr:rowOff>
    </xdr:from>
    <xdr:to>
      <xdr:col>7</xdr:col>
      <xdr:colOff>1345320</xdr:colOff>
      <xdr:row>72</xdr:row>
      <xdr:rowOff>133200</xdr:rowOff>
    </xdr:to>
    <xdr:cxnSp macro="">
      <xdr:nvCxnSpPr>
        <xdr:cNvPr id="390" name="Conector de Seta Reta 139"/>
        <xdr:cNvCxnSpPr/>
      </xdr:nvCxnSpPr>
      <xdr:spPr>
        <a:xfrm flipH="1">
          <a:off x="9502200" y="11852640"/>
          <a:ext cx="370440" cy="97776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>
    <xdr:from>
      <xdr:col>1</xdr:col>
      <xdr:colOff>0</xdr:colOff>
      <xdr:row>110</xdr:row>
      <xdr:rowOff>7560</xdr:rowOff>
    </xdr:from>
    <xdr:to>
      <xdr:col>1</xdr:col>
      <xdr:colOff>1401840</xdr:colOff>
      <xdr:row>117</xdr:row>
      <xdr:rowOff>180720</xdr:rowOff>
    </xdr:to>
    <xdr:sp macro="" textlink="">
      <xdr:nvSpPr>
        <xdr:cNvPr id="391" name="Retângulo 156"/>
        <xdr:cNvSpPr/>
      </xdr:nvSpPr>
      <xdr:spPr>
        <a:xfrm>
          <a:off x="110520" y="19581480"/>
          <a:ext cx="1401840" cy="144000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0</xdr:col>
      <xdr:colOff>68760</xdr:colOff>
      <xdr:row>119</xdr:row>
      <xdr:rowOff>129600</xdr:rowOff>
    </xdr:from>
    <xdr:to>
      <xdr:col>1</xdr:col>
      <xdr:colOff>1386720</xdr:colOff>
      <xdr:row>123</xdr:row>
      <xdr:rowOff>83520</xdr:rowOff>
    </xdr:to>
    <xdr:sp macro="" textlink="">
      <xdr:nvSpPr>
        <xdr:cNvPr id="392" name="Retângulo 157"/>
        <xdr:cNvSpPr/>
      </xdr:nvSpPr>
      <xdr:spPr>
        <a:xfrm>
          <a:off x="68760" y="21332160"/>
          <a:ext cx="1428480" cy="6778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Escolha a Meta.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1</xdr:col>
      <xdr:colOff>670320</xdr:colOff>
      <xdr:row>118</xdr:row>
      <xdr:rowOff>0</xdr:rowOff>
    </xdr:from>
    <xdr:to>
      <xdr:col>1</xdr:col>
      <xdr:colOff>700920</xdr:colOff>
      <xdr:row>119</xdr:row>
      <xdr:rowOff>129240</xdr:rowOff>
    </xdr:to>
    <xdr:cxnSp macro="">
      <xdr:nvCxnSpPr>
        <xdr:cNvPr id="393" name="Conector de Seta Reta 158"/>
        <xdr:cNvCxnSpPr/>
      </xdr:nvCxnSpPr>
      <xdr:spPr>
        <a:xfrm flipV="1">
          <a:off x="780840" y="21021840"/>
          <a:ext cx="30960" cy="31032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 editAs="oneCell">
    <xdr:from>
      <xdr:col>1</xdr:col>
      <xdr:colOff>30600</xdr:colOff>
      <xdr:row>110</xdr:row>
      <xdr:rowOff>83880</xdr:rowOff>
    </xdr:from>
    <xdr:to>
      <xdr:col>1</xdr:col>
      <xdr:colOff>1371240</xdr:colOff>
      <xdr:row>117</xdr:row>
      <xdr:rowOff>106560</xdr:rowOff>
    </xdr:to>
    <xdr:pic>
      <xdr:nvPicPr>
        <xdr:cNvPr id="394" name="Imagem 159"/>
        <xdr:cNvPicPr/>
      </xdr:nvPicPr>
      <xdr:blipFill>
        <a:blip xmlns:r="http://schemas.openxmlformats.org/officeDocument/2006/relationships" r:embed="rId10"/>
        <a:stretch/>
      </xdr:blipFill>
      <xdr:spPr>
        <a:xfrm>
          <a:off x="141120" y="19657800"/>
          <a:ext cx="1340640" cy="128952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</xdr:col>
      <xdr:colOff>1523880</xdr:colOff>
      <xdr:row>109</xdr:row>
      <xdr:rowOff>137160</xdr:rowOff>
    </xdr:from>
    <xdr:to>
      <xdr:col>7</xdr:col>
      <xdr:colOff>3260880</xdr:colOff>
      <xdr:row>118</xdr:row>
      <xdr:rowOff>106200</xdr:rowOff>
    </xdr:to>
    <xdr:sp macro="" textlink="">
      <xdr:nvSpPr>
        <xdr:cNvPr id="395" name="Retângulo 165"/>
        <xdr:cNvSpPr/>
      </xdr:nvSpPr>
      <xdr:spPr>
        <a:xfrm>
          <a:off x="1634400" y="19530000"/>
          <a:ext cx="10153440" cy="159804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2</xdr:col>
      <xdr:colOff>777240</xdr:colOff>
      <xdr:row>119</xdr:row>
      <xdr:rowOff>129600</xdr:rowOff>
    </xdr:from>
    <xdr:to>
      <xdr:col>5</xdr:col>
      <xdr:colOff>75960</xdr:colOff>
      <xdr:row>123</xdr:row>
      <xdr:rowOff>83520</xdr:rowOff>
    </xdr:to>
    <xdr:sp macro="" textlink="">
      <xdr:nvSpPr>
        <xdr:cNvPr id="396" name="Retângulo 166"/>
        <xdr:cNvSpPr/>
      </xdr:nvSpPr>
      <xdr:spPr>
        <a:xfrm>
          <a:off x="3747240" y="21332160"/>
          <a:ext cx="3506760" cy="6778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Definir as ações necessárias para cada meta estipulada, acompanhe os prazos e informe o percentual de excussão da ação. 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4</xdr:col>
      <xdr:colOff>1158120</xdr:colOff>
      <xdr:row>118</xdr:row>
      <xdr:rowOff>106560</xdr:rowOff>
    </xdr:from>
    <xdr:to>
      <xdr:col>4</xdr:col>
      <xdr:colOff>2392560</xdr:colOff>
      <xdr:row>119</xdr:row>
      <xdr:rowOff>129240</xdr:rowOff>
    </xdr:to>
    <xdr:cxnSp macro="">
      <xdr:nvCxnSpPr>
        <xdr:cNvPr id="397" name="Conector de Seta Reta 167"/>
        <xdr:cNvCxnSpPr/>
      </xdr:nvCxnSpPr>
      <xdr:spPr>
        <a:xfrm flipV="1">
          <a:off x="5476680" y="21128400"/>
          <a:ext cx="1234800" cy="20376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>
    <xdr:from>
      <xdr:col>2</xdr:col>
      <xdr:colOff>800280</xdr:colOff>
      <xdr:row>108</xdr:row>
      <xdr:rowOff>8280</xdr:rowOff>
    </xdr:from>
    <xdr:to>
      <xdr:col>7</xdr:col>
      <xdr:colOff>929520</xdr:colOff>
      <xdr:row>109</xdr:row>
      <xdr:rowOff>68760</xdr:rowOff>
    </xdr:to>
    <xdr:sp macro="" textlink="">
      <xdr:nvSpPr>
        <xdr:cNvPr id="398" name="Retângulo 174"/>
        <xdr:cNvSpPr/>
      </xdr:nvSpPr>
      <xdr:spPr>
        <a:xfrm rot="16200000">
          <a:off x="6492600" y="16497720"/>
          <a:ext cx="241560" cy="568620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7</xdr:col>
      <xdr:colOff>1398960</xdr:colOff>
      <xdr:row>100</xdr:row>
      <xdr:rowOff>60840</xdr:rowOff>
    </xdr:from>
    <xdr:to>
      <xdr:col>8</xdr:col>
      <xdr:colOff>718560</xdr:colOff>
      <xdr:row>105</xdr:row>
      <xdr:rowOff>37440</xdr:rowOff>
    </xdr:to>
    <xdr:sp macro="" textlink="">
      <xdr:nvSpPr>
        <xdr:cNvPr id="399" name="Retângulo 175"/>
        <xdr:cNvSpPr/>
      </xdr:nvSpPr>
      <xdr:spPr>
        <a:xfrm>
          <a:off x="9925920" y="17825040"/>
          <a:ext cx="3014640" cy="8812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Selecione a Perspectiva desejada.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7</xdr:col>
      <xdr:colOff>929520</xdr:colOff>
      <xdr:row>102</xdr:row>
      <xdr:rowOff>140760</xdr:rowOff>
    </xdr:from>
    <xdr:to>
      <xdr:col>7</xdr:col>
      <xdr:colOff>1398600</xdr:colOff>
      <xdr:row>108</xdr:row>
      <xdr:rowOff>129240</xdr:rowOff>
    </xdr:to>
    <xdr:cxnSp macro="">
      <xdr:nvCxnSpPr>
        <xdr:cNvPr id="400" name="Conector de Seta Reta 176"/>
        <xdr:cNvCxnSpPr/>
      </xdr:nvCxnSpPr>
      <xdr:spPr>
        <a:xfrm flipH="1">
          <a:off x="9456480" y="18266760"/>
          <a:ext cx="469440" cy="107460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 editAs="oneCell">
    <xdr:from>
      <xdr:col>1</xdr:col>
      <xdr:colOff>411480</xdr:colOff>
      <xdr:row>135</xdr:row>
      <xdr:rowOff>15120</xdr:rowOff>
    </xdr:from>
    <xdr:to>
      <xdr:col>7</xdr:col>
      <xdr:colOff>3240360</xdr:colOff>
      <xdr:row>192</xdr:row>
      <xdr:rowOff>106200</xdr:rowOff>
    </xdr:to>
    <xdr:pic>
      <xdr:nvPicPr>
        <xdr:cNvPr id="401" name="Imagem 179"/>
        <xdr:cNvPicPr/>
      </xdr:nvPicPr>
      <xdr:blipFill>
        <a:blip xmlns:r="http://schemas.openxmlformats.org/officeDocument/2006/relationships" r:embed="rId11"/>
        <a:stretch/>
      </xdr:blipFill>
      <xdr:spPr>
        <a:xfrm>
          <a:off x="522000" y="24113520"/>
          <a:ext cx="11245320" cy="1040652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</xdr:col>
      <xdr:colOff>480240</xdr:colOff>
      <xdr:row>129</xdr:row>
      <xdr:rowOff>129600</xdr:rowOff>
    </xdr:from>
    <xdr:to>
      <xdr:col>2</xdr:col>
      <xdr:colOff>205560</xdr:colOff>
      <xdr:row>134</xdr:row>
      <xdr:rowOff>52920</xdr:rowOff>
    </xdr:to>
    <xdr:sp macro="" textlink="">
      <xdr:nvSpPr>
        <xdr:cNvPr id="402" name="Retângulo 181"/>
        <xdr:cNvSpPr/>
      </xdr:nvSpPr>
      <xdr:spPr>
        <a:xfrm>
          <a:off x="590760" y="23141880"/>
          <a:ext cx="2584800" cy="8283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Análisar os Resultados de acordo com cada perspectiva.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oneCell">
    <xdr:from>
      <xdr:col>1</xdr:col>
      <xdr:colOff>495360</xdr:colOff>
      <xdr:row>202</xdr:row>
      <xdr:rowOff>0</xdr:rowOff>
    </xdr:from>
    <xdr:to>
      <xdr:col>7</xdr:col>
      <xdr:colOff>2287800</xdr:colOff>
      <xdr:row>226</xdr:row>
      <xdr:rowOff>75960</xdr:rowOff>
    </xdr:to>
    <xdr:pic>
      <xdr:nvPicPr>
        <xdr:cNvPr id="403" name="Imagem 183"/>
        <xdr:cNvPicPr/>
      </xdr:nvPicPr>
      <xdr:blipFill>
        <a:blip xmlns:r="http://schemas.openxmlformats.org/officeDocument/2006/relationships" r:embed="rId12"/>
        <a:stretch/>
      </xdr:blipFill>
      <xdr:spPr>
        <a:xfrm>
          <a:off x="605880" y="36223560"/>
          <a:ext cx="10208880" cy="441936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</xdr:col>
      <xdr:colOff>533520</xdr:colOff>
      <xdr:row>195</xdr:row>
      <xdr:rowOff>175320</xdr:rowOff>
    </xdr:from>
    <xdr:to>
      <xdr:col>2</xdr:col>
      <xdr:colOff>258840</xdr:colOff>
      <xdr:row>200</xdr:row>
      <xdr:rowOff>98640</xdr:rowOff>
    </xdr:to>
    <xdr:sp macro="" textlink="">
      <xdr:nvSpPr>
        <xdr:cNvPr id="404" name="Retângulo 184"/>
        <xdr:cNvSpPr/>
      </xdr:nvSpPr>
      <xdr:spPr>
        <a:xfrm>
          <a:off x="644040" y="35132040"/>
          <a:ext cx="2584800" cy="8283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Análisar os Gráficos referentes a SWOT.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1</xdr:col>
      <xdr:colOff>611280</xdr:colOff>
      <xdr:row>234</xdr:row>
      <xdr:rowOff>13680</xdr:rowOff>
    </xdr:from>
    <xdr:to>
      <xdr:col>2</xdr:col>
      <xdr:colOff>336600</xdr:colOff>
      <xdr:row>238</xdr:row>
      <xdr:rowOff>117360</xdr:rowOff>
    </xdr:to>
    <xdr:sp macro="" textlink="">
      <xdr:nvSpPr>
        <xdr:cNvPr id="405" name="Retângulo 214"/>
        <xdr:cNvSpPr/>
      </xdr:nvSpPr>
      <xdr:spPr>
        <a:xfrm>
          <a:off x="721800" y="42028560"/>
          <a:ext cx="2584800" cy="82764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Análisar os Gráficos referente a Perspectiva Financeira.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1</xdr:col>
      <xdr:colOff>583920</xdr:colOff>
      <xdr:row>281</xdr:row>
      <xdr:rowOff>69120</xdr:rowOff>
    </xdr:from>
    <xdr:to>
      <xdr:col>2</xdr:col>
      <xdr:colOff>309240</xdr:colOff>
      <xdr:row>285</xdr:row>
      <xdr:rowOff>175320</xdr:rowOff>
    </xdr:to>
    <xdr:sp macro="" textlink="">
      <xdr:nvSpPr>
        <xdr:cNvPr id="406" name="Retângulo 215"/>
        <xdr:cNvSpPr/>
      </xdr:nvSpPr>
      <xdr:spPr>
        <a:xfrm>
          <a:off x="694440" y="50589720"/>
          <a:ext cx="2584800" cy="8301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Análisar os Gráficos referentes a Perspectiva de Clientes.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oneCell">
    <xdr:from>
      <xdr:col>1</xdr:col>
      <xdr:colOff>429480</xdr:colOff>
      <xdr:row>240</xdr:row>
      <xdr:rowOff>13680</xdr:rowOff>
    </xdr:from>
    <xdr:to>
      <xdr:col>7</xdr:col>
      <xdr:colOff>3463200</xdr:colOff>
      <xdr:row>276</xdr:row>
      <xdr:rowOff>164160</xdr:rowOff>
    </xdr:to>
    <xdr:pic>
      <xdr:nvPicPr>
        <xdr:cNvPr id="407" name="Imagem 218"/>
        <xdr:cNvPicPr/>
      </xdr:nvPicPr>
      <xdr:blipFill>
        <a:blip xmlns:r="http://schemas.openxmlformats.org/officeDocument/2006/relationships" r:embed="rId13"/>
        <a:stretch/>
      </xdr:blipFill>
      <xdr:spPr>
        <a:xfrm>
          <a:off x="540000" y="43114320"/>
          <a:ext cx="11450160" cy="666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415800</xdr:colOff>
      <xdr:row>287</xdr:row>
      <xdr:rowOff>124560</xdr:rowOff>
    </xdr:from>
    <xdr:to>
      <xdr:col>7</xdr:col>
      <xdr:colOff>3338640</xdr:colOff>
      <xdr:row>324</xdr:row>
      <xdr:rowOff>29520</xdr:rowOff>
    </xdr:to>
    <xdr:pic>
      <xdr:nvPicPr>
        <xdr:cNvPr id="408" name="Imagem 220"/>
        <xdr:cNvPicPr/>
      </xdr:nvPicPr>
      <xdr:blipFill>
        <a:blip xmlns:r="http://schemas.openxmlformats.org/officeDocument/2006/relationships" r:embed="rId14"/>
        <a:stretch/>
      </xdr:blipFill>
      <xdr:spPr>
        <a:xfrm>
          <a:off x="526320" y="51730920"/>
          <a:ext cx="11339280" cy="660096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</xdr:col>
      <xdr:colOff>678960</xdr:colOff>
      <xdr:row>329</xdr:row>
      <xdr:rowOff>27720</xdr:rowOff>
    </xdr:from>
    <xdr:to>
      <xdr:col>2</xdr:col>
      <xdr:colOff>404280</xdr:colOff>
      <xdr:row>333</xdr:row>
      <xdr:rowOff>133920</xdr:rowOff>
    </xdr:to>
    <xdr:sp macro="" textlink="">
      <xdr:nvSpPr>
        <xdr:cNvPr id="409" name="Retângulo 221"/>
        <xdr:cNvSpPr/>
      </xdr:nvSpPr>
      <xdr:spPr>
        <a:xfrm>
          <a:off x="789480" y="59235120"/>
          <a:ext cx="2584800" cy="8301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Análisar os Gráficos referentes a Perspectiva de Processos Internos.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 editAs="oneCell">
    <xdr:from>
      <xdr:col>1</xdr:col>
      <xdr:colOff>512640</xdr:colOff>
      <xdr:row>334</xdr:row>
      <xdr:rowOff>158040</xdr:rowOff>
    </xdr:from>
    <xdr:to>
      <xdr:col>7</xdr:col>
      <xdr:colOff>2811960</xdr:colOff>
      <xdr:row>369</xdr:row>
      <xdr:rowOff>55080</xdr:rowOff>
    </xdr:to>
    <xdr:pic>
      <xdr:nvPicPr>
        <xdr:cNvPr id="410" name="Imagem 223"/>
        <xdr:cNvPicPr/>
      </xdr:nvPicPr>
      <xdr:blipFill>
        <a:blip xmlns:r="http://schemas.openxmlformats.org/officeDocument/2006/relationships" r:embed="rId15"/>
        <a:stretch/>
      </xdr:blipFill>
      <xdr:spPr>
        <a:xfrm>
          <a:off x="623160" y="60270480"/>
          <a:ext cx="10715760" cy="623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518040</xdr:colOff>
      <xdr:row>377</xdr:row>
      <xdr:rowOff>129600</xdr:rowOff>
    </xdr:from>
    <xdr:to>
      <xdr:col>7</xdr:col>
      <xdr:colOff>2224440</xdr:colOff>
      <xdr:row>410</xdr:row>
      <xdr:rowOff>37800</xdr:rowOff>
    </xdr:to>
    <xdr:pic>
      <xdr:nvPicPr>
        <xdr:cNvPr id="411" name="Imagem 225"/>
        <xdr:cNvPicPr/>
      </xdr:nvPicPr>
      <xdr:blipFill>
        <a:blip xmlns:r="http://schemas.openxmlformats.org/officeDocument/2006/relationships" r:embed="rId16"/>
        <a:stretch/>
      </xdr:blipFill>
      <xdr:spPr>
        <a:xfrm>
          <a:off x="628560" y="68023800"/>
          <a:ext cx="10122840" cy="588024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</xdr:col>
      <xdr:colOff>579240</xdr:colOff>
      <xdr:row>372</xdr:row>
      <xdr:rowOff>53280</xdr:rowOff>
    </xdr:from>
    <xdr:to>
      <xdr:col>2</xdr:col>
      <xdr:colOff>304560</xdr:colOff>
      <xdr:row>376</xdr:row>
      <xdr:rowOff>159480</xdr:rowOff>
    </xdr:to>
    <xdr:sp macro="" textlink="">
      <xdr:nvSpPr>
        <xdr:cNvPr id="412" name="Retângulo 226"/>
        <xdr:cNvSpPr/>
      </xdr:nvSpPr>
      <xdr:spPr>
        <a:xfrm>
          <a:off x="689760" y="67042440"/>
          <a:ext cx="2584800" cy="8301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Análisar os Gráficos referentes a Perspectiva de Aprendizagem.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1</xdr:col>
      <xdr:colOff>640080</xdr:colOff>
      <xdr:row>413</xdr:row>
      <xdr:rowOff>0</xdr:rowOff>
    </xdr:from>
    <xdr:to>
      <xdr:col>2</xdr:col>
      <xdr:colOff>365400</xdr:colOff>
      <xdr:row>417</xdr:row>
      <xdr:rowOff>106200</xdr:rowOff>
    </xdr:to>
    <xdr:sp macro="" textlink="">
      <xdr:nvSpPr>
        <xdr:cNvPr id="413" name="Retângulo 228"/>
        <xdr:cNvSpPr/>
      </xdr:nvSpPr>
      <xdr:spPr>
        <a:xfrm>
          <a:off x="750600" y="74409480"/>
          <a:ext cx="2584800" cy="82980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Análise o Mapa Estratégico de acordo com as Perspectivas.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1</xdr:col>
      <xdr:colOff>678240</xdr:colOff>
      <xdr:row>425</xdr:row>
      <xdr:rowOff>167760</xdr:rowOff>
    </xdr:from>
    <xdr:to>
      <xdr:col>4</xdr:col>
      <xdr:colOff>754200</xdr:colOff>
      <xdr:row>428</xdr:row>
      <xdr:rowOff>7560</xdr:rowOff>
    </xdr:to>
    <xdr:sp macro="" textlink="">
      <xdr:nvSpPr>
        <xdr:cNvPr id="414" name="Retângulo 229"/>
        <xdr:cNvSpPr/>
      </xdr:nvSpPr>
      <xdr:spPr>
        <a:xfrm rot="16200000">
          <a:off x="2739240" y="74797920"/>
          <a:ext cx="382680" cy="428400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4</xdr:col>
      <xdr:colOff>1657800</xdr:colOff>
      <xdr:row>423</xdr:row>
      <xdr:rowOff>159840</xdr:rowOff>
    </xdr:from>
    <xdr:to>
      <xdr:col>6</xdr:col>
      <xdr:colOff>83520</xdr:colOff>
      <xdr:row>427</xdr:row>
      <xdr:rowOff>151920</xdr:rowOff>
    </xdr:to>
    <xdr:sp macro="" textlink="">
      <xdr:nvSpPr>
        <xdr:cNvPr id="415" name="Retângulo 230"/>
        <xdr:cNvSpPr/>
      </xdr:nvSpPr>
      <xdr:spPr>
        <a:xfrm>
          <a:off x="5976360" y="76379040"/>
          <a:ext cx="2523600" cy="7156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Selecionando o Tipo de Análise (Parcial e Total).</a:t>
          </a:r>
          <a:endParaRPr lang="en-US" sz="1100" b="0" u="none" strike="noStrike">
            <a:uFillTx/>
            <a:latin typeface="Times New Roman"/>
          </a:endParaRPr>
        </a:p>
        <a:p>
          <a:pPr>
            <a:lnSpc>
              <a:spcPct val="100000"/>
            </a:lnSpc>
          </a:pP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4</xdr:col>
      <xdr:colOff>754200</xdr:colOff>
      <xdr:row>425</xdr:row>
      <xdr:rowOff>155880</xdr:rowOff>
    </xdr:from>
    <xdr:to>
      <xdr:col>4</xdr:col>
      <xdr:colOff>1657800</xdr:colOff>
      <xdr:row>426</xdr:row>
      <xdr:rowOff>178920</xdr:rowOff>
    </xdr:to>
    <xdr:cxnSp macro="">
      <xdr:nvCxnSpPr>
        <xdr:cNvPr id="416" name="Conector de Seta Reta 231"/>
        <xdr:cNvCxnSpPr/>
      </xdr:nvCxnSpPr>
      <xdr:spPr>
        <a:xfrm flipH="1">
          <a:off x="5072760" y="76736880"/>
          <a:ext cx="903960" cy="20448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 editAs="oneCell">
    <xdr:from>
      <xdr:col>4</xdr:col>
      <xdr:colOff>0</xdr:colOff>
      <xdr:row>796</xdr:row>
      <xdr:rowOff>167760</xdr:rowOff>
    </xdr:from>
    <xdr:to>
      <xdr:col>9</xdr:col>
      <xdr:colOff>110160</xdr:colOff>
      <xdr:row>850</xdr:row>
      <xdr:rowOff>22680</xdr:rowOff>
    </xdr:to>
    <xdr:pic>
      <xdr:nvPicPr>
        <xdr:cNvPr id="417" name="Imagem 232"/>
        <xdr:cNvPicPr/>
      </xdr:nvPicPr>
      <xdr:blipFill>
        <a:blip xmlns:r="http://schemas.openxmlformats.org/officeDocument/2006/relationships" r:embed="rId2"/>
        <a:stretch/>
      </xdr:blipFill>
      <xdr:spPr>
        <a:xfrm>
          <a:off x="4318560" y="143890560"/>
          <a:ext cx="9815400" cy="962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320040</xdr:colOff>
      <xdr:row>93</xdr:row>
      <xdr:rowOff>137160</xdr:rowOff>
    </xdr:from>
    <xdr:to>
      <xdr:col>1</xdr:col>
      <xdr:colOff>1302840</xdr:colOff>
      <xdr:row>98</xdr:row>
      <xdr:rowOff>22680</xdr:rowOff>
    </xdr:to>
    <xdr:pic>
      <xdr:nvPicPr>
        <xdr:cNvPr id="418" name="Imagem 254"/>
        <xdr:cNvPicPr/>
      </xdr:nvPicPr>
      <xdr:blipFill>
        <a:blip xmlns:r="http://schemas.openxmlformats.org/officeDocument/2006/relationships" r:embed="rId17"/>
        <a:stretch/>
      </xdr:blipFill>
      <xdr:spPr>
        <a:xfrm>
          <a:off x="430560" y="16634520"/>
          <a:ext cx="982800" cy="79020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</xdr:col>
      <xdr:colOff>274320</xdr:colOff>
      <xdr:row>93</xdr:row>
      <xdr:rowOff>30600</xdr:rowOff>
    </xdr:from>
    <xdr:to>
      <xdr:col>1</xdr:col>
      <xdr:colOff>1348560</xdr:colOff>
      <xdr:row>98</xdr:row>
      <xdr:rowOff>136800</xdr:rowOff>
    </xdr:to>
    <xdr:sp macro="" textlink="">
      <xdr:nvSpPr>
        <xdr:cNvPr id="419" name="Retângulo 256"/>
        <xdr:cNvSpPr/>
      </xdr:nvSpPr>
      <xdr:spPr>
        <a:xfrm>
          <a:off x="384840" y="16527960"/>
          <a:ext cx="1074240" cy="101088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</xdr:col>
      <xdr:colOff>42120</xdr:colOff>
      <xdr:row>99</xdr:row>
      <xdr:rowOff>160200</xdr:rowOff>
    </xdr:from>
    <xdr:to>
      <xdr:col>1</xdr:col>
      <xdr:colOff>1139400</xdr:colOff>
      <xdr:row>103</xdr:row>
      <xdr:rowOff>114120</xdr:rowOff>
    </xdr:to>
    <xdr:sp macro="" textlink="">
      <xdr:nvSpPr>
        <xdr:cNvPr id="420" name="Retângulo 257"/>
        <xdr:cNvSpPr/>
      </xdr:nvSpPr>
      <xdr:spPr>
        <a:xfrm>
          <a:off x="152640" y="17743320"/>
          <a:ext cx="1097280" cy="6778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pt-BR" sz="1100" b="0" u="none" strike="noStrike">
              <a:solidFill>
                <a:schemeClr val="accent2"/>
              </a:solidFill>
              <a:uFillTx/>
              <a:latin typeface="Calibri"/>
            </a:rPr>
            <a:t>Selecionar o Atributo.</a:t>
          </a:r>
          <a:endParaRPr lang="en-US" sz="1100" b="0" u="none" strike="noStrike">
            <a:uFillTx/>
            <a:latin typeface="Times New Roman"/>
          </a:endParaRPr>
        </a:p>
      </xdr:txBody>
    </xdr:sp>
    <xdr:clientData/>
  </xdr:twoCellAnchor>
  <xdr:twoCellAnchor>
    <xdr:from>
      <xdr:col>1</xdr:col>
      <xdr:colOff>590760</xdr:colOff>
      <xdr:row>98</xdr:row>
      <xdr:rowOff>137160</xdr:rowOff>
    </xdr:from>
    <xdr:to>
      <xdr:col>1</xdr:col>
      <xdr:colOff>811440</xdr:colOff>
      <xdr:row>99</xdr:row>
      <xdr:rowOff>159840</xdr:rowOff>
    </xdr:to>
    <xdr:cxnSp macro="">
      <xdr:nvCxnSpPr>
        <xdr:cNvPr id="421" name="Conector de Seta Reta 258"/>
        <xdr:cNvCxnSpPr/>
      </xdr:nvCxnSpPr>
      <xdr:spPr>
        <a:xfrm flipV="1">
          <a:off x="701280" y="17539200"/>
          <a:ext cx="221040" cy="20412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  <xdr:twoCellAnchor>
    <xdr:from>
      <xdr:col>1</xdr:col>
      <xdr:colOff>2446200</xdr:colOff>
      <xdr:row>88</xdr:row>
      <xdr:rowOff>38160</xdr:rowOff>
    </xdr:from>
    <xdr:to>
      <xdr:col>2</xdr:col>
      <xdr:colOff>320040</xdr:colOff>
      <xdr:row>89</xdr:row>
      <xdr:rowOff>167400</xdr:rowOff>
    </xdr:to>
    <xdr:sp macro="" textlink="">
      <xdr:nvSpPr>
        <xdr:cNvPr id="422" name="Retângulo 262"/>
        <xdr:cNvSpPr/>
      </xdr:nvSpPr>
      <xdr:spPr>
        <a:xfrm>
          <a:off x="2556720" y="15630480"/>
          <a:ext cx="733320" cy="31032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>
    <xdr:from>
      <xdr:col>1</xdr:col>
      <xdr:colOff>811440</xdr:colOff>
      <xdr:row>89</xdr:row>
      <xdr:rowOff>22680</xdr:rowOff>
    </xdr:from>
    <xdr:to>
      <xdr:col>1</xdr:col>
      <xdr:colOff>2437920</xdr:colOff>
      <xdr:row>93</xdr:row>
      <xdr:rowOff>30240</xdr:rowOff>
    </xdr:to>
    <xdr:cxnSp macro="">
      <xdr:nvCxnSpPr>
        <xdr:cNvPr id="423" name="Conector de Seta Reta 263"/>
        <xdr:cNvCxnSpPr/>
      </xdr:nvCxnSpPr>
      <xdr:spPr>
        <a:xfrm flipV="1">
          <a:off x="921960" y="15796080"/>
          <a:ext cx="1626840" cy="731880"/>
        </a:xfrm>
        <a:prstGeom prst="straightConnector1">
          <a:avLst/>
        </a:prstGeom>
        <a:ln w="12700">
          <a:solidFill>
            <a:srgbClr val="ED7D31"/>
          </a:solidFill>
          <a:miter/>
          <a:tailEnd type="oval" w="med" len="med"/>
        </a:ln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E79"/>
  </sheetPr>
  <dimension ref="A1:V33"/>
  <sheetViews>
    <sheetView showGridLines="0" zoomScale="90" zoomScaleNormal="90" workbookViewId="0">
      <selection activeCell="G26" sqref="G26:O26"/>
    </sheetView>
  </sheetViews>
  <sheetFormatPr defaultColWidth="0" defaultRowHeight="14.4" zeroHeight="1" x14ac:dyDescent="0.3"/>
  <cols>
    <col min="1" max="22" width="8.88671875" customWidth="1"/>
    <col min="23" max="16384" width="8.88671875" hidden="1"/>
  </cols>
  <sheetData>
    <row r="1" spans="1:22" x14ac:dyDescent="0.3"/>
    <row r="2" spans="1:22" x14ac:dyDescent="0.3"/>
    <row r="3" spans="1:22" x14ac:dyDescent="0.3"/>
    <row r="4" spans="1:22" ht="1.5" customHeight="1" x14ac:dyDescent="0.3"/>
    <row r="5" spans="1:22" s="2" customFormat="1" ht="4.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 ht="3" customHeight="1" x14ac:dyDescent="0.3"/>
    <row r="7" spans="1:22" s="2" customFormat="1" ht="4.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 ht="1.5" customHeight="1" x14ac:dyDescent="0.3"/>
    <row r="9" spans="1:22" x14ac:dyDescent="0.3"/>
    <row r="10" spans="1:22" x14ac:dyDescent="0.3"/>
    <row r="11" spans="1:22" x14ac:dyDescent="0.3"/>
    <row r="12" spans="1:22" x14ac:dyDescent="0.3"/>
    <row r="13" spans="1:22" x14ac:dyDescent="0.3"/>
    <row r="14" spans="1:22" x14ac:dyDescent="0.3"/>
    <row r="15" spans="1:22" x14ac:dyDescent="0.3"/>
    <row r="16" spans="1:22" x14ac:dyDescent="0.3"/>
    <row r="17" spans="5:15" x14ac:dyDescent="0.3"/>
    <row r="18" spans="5:15" x14ac:dyDescent="0.3"/>
    <row r="19" spans="5:15" x14ac:dyDescent="0.3"/>
    <row r="20" spans="5:15" x14ac:dyDescent="0.3"/>
    <row r="21" spans="5:15" x14ac:dyDescent="0.3"/>
    <row r="22" spans="5:15" x14ac:dyDescent="0.3"/>
    <row r="23" spans="5:15" x14ac:dyDescent="0.3"/>
    <row r="24" spans="5:15" x14ac:dyDescent="0.3"/>
    <row r="25" spans="5:15" x14ac:dyDescent="0.3"/>
    <row r="26" spans="5:15" ht="21" x14ac:dyDescent="0.3">
      <c r="E26" s="154" t="s">
        <v>0</v>
      </c>
      <c r="F26" s="154"/>
      <c r="G26" s="155" t="s">
        <v>163</v>
      </c>
      <c r="H26" s="155"/>
      <c r="I26" s="155"/>
      <c r="J26" s="155"/>
      <c r="K26" s="155"/>
      <c r="L26" s="155"/>
      <c r="M26" s="155"/>
      <c r="N26" s="155"/>
      <c r="O26" s="155"/>
    </row>
    <row r="27" spans="5:15" x14ac:dyDescent="0.3"/>
    <row r="28" spans="5:15" x14ac:dyDescent="0.3"/>
    <row r="29" spans="5:15" x14ac:dyDescent="0.3"/>
    <row r="30" spans="5:15" x14ac:dyDescent="0.3"/>
    <row r="31" spans="5:15" x14ac:dyDescent="0.3"/>
    <row r="32" spans="5:15" x14ac:dyDescent="0.3"/>
    <row r="33" x14ac:dyDescent="0.3"/>
  </sheetData>
  <mergeCells count="2">
    <mergeCell ref="E26:F26"/>
    <mergeCell ref="G26:O26"/>
  </mergeCells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1"/>
  <sheetViews>
    <sheetView showGridLines="0" topLeftCell="A8" zoomScale="85" zoomScaleNormal="85" workbookViewId="0"/>
  </sheetViews>
  <sheetFormatPr defaultColWidth="0" defaultRowHeight="14.4" zeroHeight="1" x14ac:dyDescent="0.3"/>
  <cols>
    <col min="1" max="1" width="2.5546875" customWidth="1"/>
    <col min="2" max="2" width="16.5546875" customWidth="1"/>
    <col min="3" max="5" width="15.5546875" customWidth="1"/>
    <col min="6" max="6" width="2.5546875" customWidth="1"/>
    <col min="7" max="7" width="25.5546875" customWidth="1"/>
    <col min="8" max="8" width="50.5546875" customWidth="1"/>
    <col min="9" max="9" width="2.5546875" customWidth="1"/>
    <col min="10" max="10" width="25.5546875" customWidth="1"/>
    <col min="11" max="11" width="50.5546875" customWidth="1"/>
    <col min="12" max="14" width="9.109375"/>
    <col min="15" max="39" width="11.5546875" hidden="1" customWidth="1"/>
    <col min="40" max="16384" width="9.109375" hidden="1"/>
  </cols>
  <sheetData>
    <row r="1" spans="2:11" x14ac:dyDescent="0.3"/>
    <row r="2" spans="2:11" x14ac:dyDescent="0.3"/>
    <row r="3" spans="2:11" x14ac:dyDescent="0.3"/>
    <row r="4" spans="2:11" ht="1.5" customHeight="1" x14ac:dyDescent="0.3"/>
    <row r="5" spans="2:11" s="1" customFormat="1" ht="4.5" customHeight="1" x14ac:dyDescent="0.3"/>
    <row r="6" spans="2:11" ht="3" customHeight="1" x14ac:dyDescent="0.3"/>
    <row r="7" spans="2:11" s="1" customFormat="1" ht="4.5" customHeight="1" x14ac:dyDescent="0.3"/>
    <row r="8" spans="2:11" ht="1.5" customHeight="1" x14ac:dyDescent="0.3"/>
    <row r="9" spans="2:11" ht="24.75" customHeight="1" x14ac:dyDescent="0.3"/>
    <row r="10" spans="2:11" ht="21" customHeight="1" x14ac:dyDescent="0.3"/>
    <row r="11" spans="2:11" ht="24.75" customHeight="1" x14ac:dyDescent="0.3">
      <c r="B11" s="3" t="s">
        <v>1</v>
      </c>
      <c r="C11" s="160" t="str">
        <f>Menu!G26</f>
        <v>Siga-me</v>
      </c>
      <c r="D11" s="160"/>
      <c r="E11" s="160"/>
      <c r="G11" s="161" t="s">
        <v>2</v>
      </c>
      <c r="H11" s="161"/>
      <c r="I11" s="161"/>
      <c r="J11" s="161"/>
      <c r="K11" s="161"/>
    </row>
    <row r="12" spans="2:11" ht="4.5" customHeight="1" x14ac:dyDescent="0.3"/>
    <row r="13" spans="2:11" ht="19.5" customHeight="1" x14ac:dyDescent="0.3">
      <c r="B13" s="162" t="s">
        <v>3</v>
      </c>
      <c r="C13" s="162"/>
      <c r="D13" s="163">
        <v>2025</v>
      </c>
      <c r="E13" s="163"/>
      <c r="G13" s="4" t="s">
        <v>4</v>
      </c>
      <c r="H13" s="5" t="s">
        <v>5</v>
      </c>
      <c r="J13" s="4" t="s">
        <v>6</v>
      </c>
      <c r="K13" s="5" t="s">
        <v>7</v>
      </c>
    </row>
    <row r="14" spans="2:11" ht="19.5" customHeight="1" x14ac:dyDescent="0.3">
      <c r="G14" s="6" t="s">
        <v>8</v>
      </c>
      <c r="H14" s="7" t="s">
        <v>9</v>
      </c>
      <c r="J14" s="8" t="s">
        <v>8</v>
      </c>
      <c r="K14" s="9" t="s">
        <v>9</v>
      </c>
    </row>
    <row r="15" spans="2:11" ht="19.5" customHeight="1" x14ac:dyDescent="0.3">
      <c r="B15" s="162" t="s">
        <v>10</v>
      </c>
      <c r="C15" s="162"/>
      <c r="D15" s="164" t="s">
        <v>11</v>
      </c>
      <c r="E15" s="164"/>
      <c r="G15" s="10" t="s">
        <v>12</v>
      </c>
      <c r="H15" s="11" t="s">
        <v>13</v>
      </c>
      <c r="I15" s="12"/>
      <c r="J15" s="13" t="s">
        <v>12</v>
      </c>
      <c r="K15" s="11" t="s">
        <v>175</v>
      </c>
    </row>
    <row r="16" spans="2:11" ht="19.5" customHeight="1" x14ac:dyDescent="0.3">
      <c r="G16" s="14" t="s">
        <v>16</v>
      </c>
      <c r="H16" s="11" t="s">
        <v>172</v>
      </c>
      <c r="I16" s="12"/>
      <c r="J16" s="13" t="s">
        <v>12</v>
      </c>
      <c r="K16" s="11" t="s">
        <v>14</v>
      </c>
    </row>
    <row r="17" spans="2:11" ht="19.5" customHeight="1" x14ac:dyDescent="0.3">
      <c r="B17" s="4" t="s">
        <v>15</v>
      </c>
      <c r="C17" s="157" t="s">
        <v>164</v>
      </c>
      <c r="D17" s="157"/>
      <c r="E17" s="157"/>
      <c r="G17" s="15"/>
      <c r="H17" s="11"/>
      <c r="I17" s="12"/>
      <c r="J17" s="13"/>
      <c r="K17" s="11"/>
    </row>
    <row r="18" spans="2:11" ht="19.5" customHeight="1" x14ac:dyDescent="0.3">
      <c r="G18" s="13"/>
      <c r="H18" s="11"/>
      <c r="I18" s="12"/>
      <c r="J18" s="13"/>
      <c r="K18" s="11"/>
    </row>
    <row r="19" spans="2:11" ht="19.5" customHeight="1" x14ac:dyDescent="0.3">
      <c r="B19" s="4" t="s">
        <v>17</v>
      </c>
      <c r="C19" s="157" t="s">
        <v>165</v>
      </c>
      <c r="D19" s="157"/>
      <c r="E19" s="157"/>
      <c r="G19" s="13"/>
      <c r="H19" s="11"/>
      <c r="I19" s="12"/>
      <c r="J19" s="13"/>
      <c r="K19" s="11"/>
    </row>
    <row r="20" spans="2:11" ht="19.5" customHeight="1" x14ac:dyDescent="0.3">
      <c r="G20" s="13"/>
      <c r="H20" s="11"/>
      <c r="I20" s="12"/>
      <c r="J20" s="13"/>
      <c r="K20" s="11"/>
    </row>
    <row r="21" spans="2:11" ht="19.5" customHeight="1" x14ac:dyDescent="0.3">
      <c r="B21" s="158" t="s">
        <v>18</v>
      </c>
      <c r="C21" s="158"/>
      <c r="D21" s="158"/>
      <c r="E21" s="158"/>
      <c r="G21" s="13"/>
      <c r="H21" s="11"/>
      <c r="I21" s="12"/>
      <c r="J21" s="13"/>
      <c r="K21" s="11"/>
    </row>
    <row r="22" spans="2:11" ht="19.5" customHeight="1" x14ac:dyDescent="0.3">
      <c r="B22" s="159" t="s">
        <v>166</v>
      </c>
      <c r="C22" s="156"/>
      <c r="D22" s="156"/>
      <c r="E22" s="156"/>
      <c r="G22" s="13"/>
      <c r="H22" s="11"/>
      <c r="I22" s="12"/>
      <c r="J22" s="13"/>
      <c r="K22" s="11"/>
    </row>
    <row r="23" spans="2:11" ht="19.5" customHeight="1" x14ac:dyDescent="0.3">
      <c r="B23" s="156" t="s">
        <v>167</v>
      </c>
      <c r="C23" s="156"/>
      <c r="D23" s="156"/>
      <c r="E23" s="156"/>
    </row>
    <row r="24" spans="2:11" ht="19.5" customHeight="1" x14ac:dyDescent="0.3">
      <c r="B24" s="156" t="s">
        <v>168</v>
      </c>
      <c r="C24" s="156"/>
      <c r="D24" s="156"/>
      <c r="E24" s="156"/>
      <c r="G24" s="4" t="s">
        <v>19</v>
      </c>
      <c r="H24" s="5" t="s">
        <v>20</v>
      </c>
      <c r="J24" s="4" t="s">
        <v>21</v>
      </c>
      <c r="K24" s="5" t="s">
        <v>22</v>
      </c>
    </row>
    <row r="25" spans="2:11" ht="19.5" customHeight="1" x14ac:dyDescent="0.3">
      <c r="B25" s="156" t="s">
        <v>169</v>
      </c>
      <c r="C25" s="156"/>
      <c r="D25" s="156"/>
      <c r="E25" s="156"/>
      <c r="G25" s="8" t="s">
        <v>8</v>
      </c>
      <c r="H25" s="9" t="s">
        <v>9</v>
      </c>
      <c r="J25" s="8" t="s">
        <v>8</v>
      </c>
      <c r="K25" s="9" t="s">
        <v>9</v>
      </c>
    </row>
    <row r="26" spans="2:11" ht="19.5" customHeight="1" x14ac:dyDescent="0.3">
      <c r="B26" s="156" t="s">
        <v>170</v>
      </c>
      <c r="C26" s="156"/>
      <c r="D26" s="156"/>
      <c r="E26" s="156"/>
      <c r="G26" s="13" t="s">
        <v>16</v>
      </c>
      <c r="H26" s="11" t="s">
        <v>173</v>
      </c>
      <c r="I26" s="12"/>
      <c r="J26" s="13" t="s">
        <v>12</v>
      </c>
      <c r="K26" s="11" t="s">
        <v>179</v>
      </c>
    </row>
    <row r="27" spans="2:11" ht="19.5" customHeight="1" x14ac:dyDescent="0.3">
      <c r="B27" s="156" t="s">
        <v>171</v>
      </c>
      <c r="C27" s="156"/>
      <c r="D27" s="156"/>
      <c r="E27" s="156"/>
      <c r="G27" s="13" t="s">
        <v>16</v>
      </c>
      <c r="H27" s="11" t="s">
        <v>178</v>
      </c>
      <c r="I27" s="12"/>
      <c r="J27" s="13" t="s">
        <v>12</v>
      </c>
      <c r="K27" s="11" t="s">
        <v>180</v>
      </c>
    </row>
    <row r="28" spans="2:11" ht="19.5" customHeight="1" x14ac:dyDescent="0.3">
      <c r="B28" s="156"/>
      <c r="C28" s="156"/>
      <c r="D28" s="156"/>
      <c r="E28" s="156"/>
      <c r="G28" s="13"/>
      <c r="H28" s="11"/>
      <c r="I28" s="12"/>
      <c r="J28" s="13"/>
      <c r="K28" s="11"/>
    </row>
    <row r="29" spans="2:11" ht="19.5" customHeight="1" x14ac:dyDescent="0.3">
      <c r="B29" s="156"/>
      <c r="C29" s="156"/>
      <c r="D29" s="156"/>
      <c r="E29" s="156"/>
      <c r="G29" s="13"/>
      <c r="H29" s="11"/>
      <c r="I29" s="12"/>
      <c r="J29" s="13"/>
      <c r="K29" s="11"/>
    </row>
    <row r="30" spans="2:11" ht="19.5" customHeight="1" x14ac:dyDescent="0.3">
      <c r="B30" s="156"/>
      <c r="C30" s="156"/>
      <c r="D30" s="156"/>
      <c r="E30" s="156"/>
      <c r="G30" s="13"/>
      <c r="H30" s="11"/>
      <c r="I30" s="12"/>
      <c r="J30" s="13"/>
      <c r="K30" s="11"/>
    </row>
    <row r="31" spans="2:11" ht="19.5" customHeight="1" x14ac:dyDescent="0.3">
      <c r="B31" s="156"/>
      <c r="C31" s="156"/>
      <c r="D31" s="156"/>
      <c r="E31" s="156"/>
      <c r="G31" s="13"/>
      <c r="H31" s="11"/>
      <c r="I31" s="12"/>
      <c r="J31" s="13"/>
      <c r="K31" s="11"/>
    </row>
    <row r="32" spans="2:11" ht="19.5" customHeight="1" x14ac:dyDescent="0.3">
      <c r="B32" s="156"/>
      <c r="C32" s="156"/>
      <c r="D32" s="156"/>
      <c r="E32" s="156"/>
      <c r="G32" s="13"/>
      <c r="H32" s="11"/>
      <c r="I32" s="12"/>
      <c r="J32" s="13"/>
      <c r="K32" s="11"/>
    </row>
    <row r="33" spans="2:11" ht="19.5" customHeight="1" x14ac:dyDescent="0.3">
      <c r="B33" s="156"/>
      <c r="C33" s="156"/>
      <c r="D33" s="156"/>
      <c r="E33" s="156"/>
      <c r="G33" s="13"/>
      <c r="H33" s="11"/>
      <c r="I33" s="12"/>
      <c r="J33" s="13"/>
      <c r="K33" s="11"/>
    </row>
    <row r="34" spans="2:11" ht="19.5" customHeight="1" x14ac:dyDescent="0.3">
      <c r="B34" s="156"/>
      <c r="C34" s="156"/>
      <c r="D34" s="156"/>
      <c r="E34" s="156"/>
    </row>
    <row r="35" spans="2:11" ht="19.5" customHeight="1" x14ac:dyDescent="0.3">
      <c r="B35" s="156"/>
      <c r="C35" s="156"/>
      <c r="D35" s="156"/>
      <c r="E35" s="156"/>
    </row>
    <row r="36" spans="2:11" ht="19.5" customHeight="1" x14ac:dyDescent="0.3">
      <c r="B36" s="156"/>
      <c r="C36" s="156"/>
      <c r="D36" s="156"/>
      <c r="E36" s="156"/>
    </row>
    <row r="37" spans="2:11" ht="19.5" customHeight="1" x14ac:dyDescent="0.3">
      <c r="B37" s="156"/>
      <c r="C37" s="156"/>
      <c r="D37" s="156"/>
      <c r="E37" s="156"/>
    </row>
    <row r="38" spans="2:11" ht="19.5" customHeight="1" x14ac:dyDescent="0.3">
      <c r="B38" s="156"/>
      <c r="C38" s="156"/>
      <c r="D38" s="156"/>
      <c r="E38" s="156"/>
    </row>
    <row r="39" spans="2:11" ht="19.5" customHeight="1" x14ac:dyDescent="0.3">
      <c r="B39" s="156"/>
      <c r="C39" s="156"/>
      <c r="D39" s="156"/>
      <c r="E39" s="156"/>
    </row>
    <row r="40" spans="2:11" ht="19.5" customHeight="1" x14ac:dyDescent="0.3">
      <c r="B40" s="156"/>
      <c r="C40" s="156"/>
      <c r="D40" s="156"/>
      <c r="E40" s="156"/>
    </row>
    <row r="41" spans="2:11" ht="19.5" customHeight="1" x14ac:dyDescent="0.3">
      <c r="B41" s="156"/>
      <c r="C41" s="156"/>
      <c r="D41" s="156"/>
      <c r="E41" s="156"/>
    </row>
    <row r="42" spans="2:11" ht="14.25" customHeight="1" x14ac:dyDescent="0.3"/>
    <row r="43" spans="2:11" ht="30" customHeight="1" x14ac:dyDescent="0.3">
      <c r="B43" s="16"/>
    </row>
    <row r="44" spans="2:11" ht="15" customHeight="1" x14ac:dyDescent="0.3"/>
    <row r="45" spans="2:11" ht="30" customHeight="1" x14ac:dyDescent="0.3"/>
    <row r="46" spans="2:11" ht="30" customHeight="1" x14ac:dyDescent="0.3">
      <c r="G46" s="17"/>
    </row>
    <row r="47" spans="2:11" ht="30" customHeight="1" x14ac:dyDescent="0.3"/>
    <row r="48" spans="2:11" ht="30" customHeight="1" x14ac:dyDescent="0.3"/>
    <row r="49" ht="30" customHeight="1" x14ac:dyDescent="0.3"/>
    <row r="50" ht="30" customHeight="1" x14ac:dyDescent="0.3"/>
    <row r="51" ht="30" customHeight="1" x14ac:dyDescent="0.3"/>
    <row r="52" ht="30" customHeight="1" x14ac:dyDescent="0.3"/>
    <row r="53" ht="30" customHeight="1" x14ac:dyDescent="0.3"/>
    <row r="54" ht="30" customHeight="1" x14ac:dyDescent="0.3"/>
    <row r="55" ht="23.25" customHeight="1" x14ac:dyDescent="0.3"/>
    <row r="56" ht="30" customHeight="1" x14ac:dyDescent="0.3"/>
    <row r="57" ht="30" customHeight="1" x14ac:dyDescent="0.3"/>
    <row r="58" ht="30" customHeight="1" x14ac:dyDescent="0.3"/>
    <row r="59" ht="30" customHeight="1" x14ac:dyDescent="0.3"/>
    <row r="60" ht="30" customHeight="1" x14ac:dyDescent="0.3"/>
    <row r="61" ht="30" customHeight="1" x14ac:dyDescent="0.3"/>
    <row r="62" ht="30" customHeight="1" x14ac:dyDescent="0.3"/>
    <row r="63" ht="30" customHeight="1" x14ac:dyDescent="0.3"/>
    <row r="64" ht="30" customHeight="1" x14ac:dyDescent="0.3"/>
    <row r="65" ht="30" customHeight="1" x14ac:dyDescent="0.3"/>
    <row r="66" ht="30" customHeight="1" x14ac:dyDescent="0.3"/>
    <row r="67" ht="30" customHeight="1" x14ac:dyDescent="0.3"/>
    <row r="68" ht="30" customHeight="1" x14ac:dyDescent="0.3"/>
    <row r="69" ht="30" hidden="1" customHeight="1" x14ac:dyDescent="0.3"/>
    <row r="70" ht="30" hidden="1" customHeight="1" x14ac:dyDescent="0.3"/>
    <row r="71" ht="30" hidden="1" customHeight="1" x14ac:dyDescent="0.3"/>
    <row r="72" ht="30" hidden="1" customHeight="1" x14ac:dyDescent="0.3"/>
    <row r="73" ht="30" hidden="1" customHeight="1" x14ac:dyDescent="0.3"/>
    <row r="74" ht="30" hidden="1" customHeight="1" x14ac:dyDescent="0.3"/>
    <row r="75" ht="30" hidden="1" customHeight="1" x14ac:dyDescent="0.3"/>
    <row r="76" ht="30" hidden="1" customHeight="1" x14ac:dyDescent="0.3"/>
    <row r="77" ht="30" hidden="1" customHeight="1" x14ac:dyDescent="0.3"/>
    <row r="78" ht="30" hidden="1" customHeight="1" x14ac:dyDescent="0.3"/>
    <row r="79" ht="30" hidden="1" customHeight="1" x14ac:dyDescent="0.3"/>
    <row r="80" ht="30" hidden="1" customHeight="1" x14ac:dyDescent="0.3"/>
    <row r="81" ht="30" hidden="1" customHeight="1" x14ac:dyDescent="0.3"/>
    <row r="82" ht="30" hidden="1" customHeight="1" x14ac:dyDescent="0.3"/>
    <row r="83" ht="30" hidden="1" customHeight="1" x14ac:dyDescent="0.3"/>
    <row r="84" ht="30" hidden="1" customHeight="1" x14ac:dyDescent="0.3"/>
    <row r="85" ht="30" hidden="1" customHeight="1" x14ac:dyDescent="0.3"/>
    <row r="86" ht="30" hidden="1" customHeight="1" x14ac:dyDescent="0.3"/>
    <row r="87" ht="30" hidden="1" customHeight="1" x14ac:dyDescent="0.3"/>
    <row r="88" ht="30" hidden="1" customHeight="1" x14ac:dyDescent="0.3"/>
    <row r="89" ht="30" hidden="1" customHeight="1" x14ac:dyDescent="0.3"/>
    <row r="90" ht="30" hidden="1" customHeight="1" x14ac:dyDescent="0.3"/>
    <row r="91" ht="30" hidden="1" customHeight="1" x14ac:dyDescent="0.3"/>
    <row r="92" ht="30" hidden="1" customHeight="1" x14ac:dyDescent="0.3"/>
    <row r="93" ht="30" hidden="1" customHeight="1" x14ac:dyDescent="0.3"/>
    <row r="94" ht="30" hidden="1" customHeight="1" x14ac:dyDescent="0.3"/>
    <row r="95" ht="30" hidden="1" customHeight="1" x14ac:dyDescent="0.3"/>
    <row r="96" ht="30" hidden="1" customHeight="1" x14ac:dyDescent="0.3"/>
    <row r="97" ht="30" hidden="1" customHeight="1" x14ac:dyDescent="0.3"/>
    <row r="98" ht="30" hidden="1" customHeight="1" x14ac:dyDescent="0.3"/>
    <row r="99" ht="30" hidden="1" customHeight="1" x14ac:dyDescent="0.3"/>
    <row r="100" ht="30" hidden="1" customHeight="1" x14ac:dyDescent="0.3"/>
    <row r="101" ht="30" hidden="1" customHeight="1" x14ac:dyDescent="0.3"/>
    <row r="102" ht="30" hidden="1" customHeight="1" x14ac:dyDescent="0.3"/>
    <row r="103" ht="30" hidden="1" customHeight="1" x14ac:dyDescent="0.3"/>
    <row r="104" ht="30" hidden="1" customHeight="1" x14ac:dyDescent="0.3"/>
    <row r="105" ht="30" hidden="1" customHeight="1" x14ac:dyDescent="0.3"/>
    <row r="106" ht="30" hidden="1" customHeight="1" x14ac:dyDescent="0.3"/>
    <row r="107" ht="30" hidden="1" customHeight="1" x14ac:dyDescent="0.3"/>
    <row r="108" ht="30" hidden="1" customHeight="1" x14ac:dyDescent="0.3"/>
    <row r="109" ht="30" hidden="1" customHeight="1" x14ac:dyDescent="0.3"/>
    <row r="110" ht="30" hidden="1" customHeight="1" x14ac:dyDescent="0.3"/>
    <row r="111" ht="30" hidden="1" customHeight="1" x14ac:dyDescent="0.3"/>
    <row r="112" ht="30" hidden="1" customHeight="1" x14ac:dyDescent="0.3"/>
    <row r="113" ht="30" hidden="1" customHeight="1" x14ac:dyDescent="0.3"/>
    <row r="114" ht="30" hidden="1" customHeight="1" x14ac:dyDescent="0.3"/>
    <row r="115" ht="30" hidden="1" customHeight="1" x14ac:dyDescent="0.3"/>
    <row r="116" ht="30" hidden="1" customHeight="1" x14ac:dyDescent="0.3"/>
    <row r="117" ht="30" hidden="1" customHeight="1" x14ac:dyDescent="0.3"/>
    <row r="118" ht="30" hidden="1" customHeight="1" x14ac:dyDescent="0.3"/>
    <row r="119" ht="30" hidden="1" customHeight="1" x14ac:dyDescent="0.3"/>
    <row r="120" ht="30" hidden="1" customHeight="1" x14ac:dyDescent="0.3"/>
    <row r="121" ht="30" hidden="1" customHeight="1" x14ac:dyDescent="0.3"/>
    <row r="122" ht="30" hidden="1" customHeight="1" x14ac:dyDescent="0.3"/>
    <row r="123" ht="30" hidden="1" customHeight="1" x14ac:dyDescent="0.3"/>
    <row r="124" ht="30" hidden="1" customHeight="1" x14ac:dyDescent="0.3"/>
    <row r="125" ht="30" hidden="1" customHeight="1" x14ac:dyDescent="0.3"/>
    <row r="126" ht="30" hidden="1" customHeight="1" x14ac:dyDescent="0.3"/>
    <row r="127" ht="30" hidden="1" customHeight="1" x14ac:dyDescent="0.3"/>
    <row r="128" ht="30" hidden="1" customHeight="1" x14ac:dyDescent="0.3"/>
    <row r="129" ht="30" hidden="1" customHeight="1" x14ac:dyDescent="0.3"/>
    <row r="130" ht="30" hidden="1" customHeight="1" x14ac:dyDescent="0.3"/>
    <row r="131" ht="30" hidden="1" customHeight="1" x14ac:dyDescent="0.3"/>
    <row r="132" ht="30" hidden="1" customHeight="1" x14ac:dyDescent="0.3"/>
    <row r="133" ht="30" hidden="1" customHeight="1" x14ac:dyDescent="0.3"/>
    <row r="134" ht="30" hidden="1" customHeight="1" x14ac:dyDescent="0.3"/>
    <row r="135" ht="30" hidden="1" customHeight="1" x14ac:dyDescent="0.3"/>
    <row r="136" ht="30" hidden="1" customHeight="1" x14ac:dyDescent="0.3"/>
    <row r="137" ht="30" hidden="1" customHeight="1" x14ac:dyDescent="0.3"/>
    <row r="138" ht="30" hidden="1" customHeight="1" x14ac:dyDescent="0.3"/>
    <row r="139" ht="15" hidden="1" customHeight="1" x14ac:dyDescent="0.3"/>
    <row r="140" ht="15" hidden="1" customHeight="1" x14ac:dyDescent="0.3"/>
    <row r="141" ht="15" hidden="1" customHeight="1" x14ac:dyDescent="0.3"/>
  </sheetData>
  <mergeCells count="29">
    <mergeCell ref="C11:E11"/>
    <mergeCell ref="G11:K11"/>
    <mergeCell ref="B13:C13"/>
    <mergeCell ref="D13:E13"/>
    <mergeCell ref="B15:C15"/>
    <mergeCell ref="D15:E15"/>
    <mergeCell ref="C17:E17"/>
    <mergeCell ref="C19:E19"/>
    <mergeCell ref="B21:E21"/>
    <mergeCell ref="B22:E22"/>
    <mergeCell ref="B23:E23"/>
    <mergeCell ref="B24:E24"/>
    <mergeCell ref="B25:E25"/>
    <mergeCell ref="B26:E26"/>
    <mergeCell ref="B27:E27"/>
    <mergeCell ref="B28:E28"/>
    <mergeCell ref="B29:E29"/>
    <mergeCell ref="B30:E30"/>
    <mergeCell ref="B31:E31"/>
    <mergeCell ref="B32:E32"/>
    <mergeCell ref="B33:E33"/>
    <mergeCell ref="B39:E39"/>
    <mergeCell ref="B40:E40"/>
    <mergeCell ref="B41:E41"/>
    <mergeCell ref="B34:E34"/>
    <mergeCell ref="B35:E35"/>
    <mergeCell ref="B36:E36"/>
    <mergeCell ref="B37:E37"/>
    <mergeCell ref="B38:E38"/>
  </mergeCells>
  <conditionalFormatting sqref="J26:J33">
    <cfRule type="cellIs" dxfId="1391" priority="2" operator="equal">
      <formula>"Diminuir"</formula>
    </cfRule>
    <cfRule type="cellIs" dxfId="1390" priority="3" operator="equal">
      <formula>"Aumentar"</formula>
    </cfRule>
  </conditionalFormatting>
  <conditionalFormatting sqref="G26:G33">
    <cfRule type="cellIs" dxfId="1389" priority="4" operator="equal">
      <formula>"Diminuir"</formula>
    </cfRule>
    <cfRule type="cellIs" dxfId="1388" priority="5" operator="equal">
      <formula>"Aumentar"</formula>
    </cfRule>
  </conditionalFormatting>
  <conditionalFormatting sqref="J15:J22">
    <cfRule type="cellIs" dxfId="1387" priority="6" operator="equal">
      <formula>"Diminuir"</formula>
    </cfRule>
    <cfRule type="cellIs" dxfId="1386" priority="7" operator="equal">
      <formula>"Aumentar"</formula>
    </cfRule>
  </conditionalFormatting>
  <conditionalFormatting sqref="G15:G22">
    <cfRule type="cellIs" dxfId="1385" priority="8" operator="equal">
      <formula>"Diminuir"</formula>
    </cfRule>
    <cfRule type="cellIs" dxfId="1384" priority="9" operator="equal">
      <formula>"Aumentar"</formula>
    </cfRule>
  </conditionalFormatting>
  <dataValidations count="2">
    <dataValidation type="list" allowBlank="1" showInputMessage="1" showErrorMessage="1" sqref="G15:G22 J15:J22 G26:G33 J26:J33">
      <formula1>"Aumentar,Diminuir"</formula1>
      <formula2>0</formula2>
    </dataValidation>
    <dataValidation type="list" allowBlank="1" showInputMessage="1" showErrorMessage="1" sqref="D15">
      <formula1>"1 ano,3 anos,5 anos"</formula1>
      <formula2>0</formula2>
    </dataValidation>
  </dataValidations>
  <pageMargins left="0.51180555555555596" right="0.51180555555555596" top="0.78749999999999998" bottom="0.78749999999999998" header="0.511811023622047" footer="0.511811023622047"/>
  <pageSetup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P190"/>
  <sheetViews>
    <sheetView showGridLines="0" zoomScale="55" zoomScaleNormal="55" workbookViewId="0">
      <pane ySplit="13" topLeftCell="A14" activePane="bottomLeft" state="frozen"/>
      <selection pane="bottomLeft" activeCell="AC19" sqref="AC19"/>
    </sheetView>
  </sheetViews>
  <sheetFormatPr defaultColWidth="0" defaultRowHeight="14.4" x14ac:dyDescent="0.3"/>
  <cols>
    <col min="1" max="1" width="2.5546875" customWidth="1"/>
    <col min="2" max="2" width="40.5546875" style="18" customWidth="1"/>
    <col min="3" max="4" width="20.5546875" style="18" customWidth="1"/>
    <col min="5" max="6" width="15.5546875" customWidth="1"/>
    <col min="7" max="7" width="35.109375" hidden="1" customWidth="1"/>
    <col min="8" max="13" width="8.88671875" hidden="1"/>
    <col min="14" max="14" width="8.5546875" hidden="1" customWidth="1"/>
    <col min="15" max="17" width="9.109375" style="19" hidden="1" customWidth="1"/>
    <col min="18" max="26" width="11.5546875" hidden="1" customWidth="1"/>
    <col min="27" max="27" width="2.5546875" customWidth="1"/>
    <col min="28" max="28" width="40.5546875" style="18" customWidth="1"/>
    <col min="29" max="30" width="20.5546875" style="18" customWidth="1"/>
    <col min="31" max="32" width="15.5546875" customWidth="1"/>
    <col min="33" max="33" width="35.109375" hidden="1" customWidth="1"/>
    <col min="34" max="34" width="8.88671875"/>
    <col min="35" max="39" width="8.88671875" hidden="1"/>
    <col min="40" max="40" width="8.5546875" hidden="1" customWidth="1"/>
    <col min="41" max="42" width="9.109375" style="19" hidden="1" customWidth="1"/>
    <col min="43" max="16384" width="8.88671875" hidden="1"/>
  </cols>
  <sheetData>
    <row r="4" spans="1:42" ht="1.5" customHeight="1" x14ac:dyDescent="0.3"/>
    <row r="5" spans="1:42" s="1" customFormat="1" ht="4.5" customHeight="1" x14ac:dyDescent="0.3">
      <c r="C5" s="20"/>
      <c r="D5" s="20"/>
      <c r="AC5" s="20"/>
      <c r="AD5" s="20"/>
    </row>
    <row r="6" spans="1:42" ht="3" customHeight="1" x14ac:dyDescent="0.3"/>
    <row r="7" spans="1:42" s="1" customFormat="1" ht="4.5" customHeight="1" x14ac:dyDescent="0.3">
      <c r="C7" s="20"/>
      <c r="D7" s="20"/>
      <c r="AC7" s="20"/>
      <c r="AD7" s="20"/>
    </row>
    <row r="8" spans="1:42" ht="1.5" customHeight="1" x14ac:dyDescent="0.3"/>
    <row r="9" spans="1:42" ht="30" customHeight="1" x14ac:dyDescent="0.3"/>
    <row r="10" spans="1:42" ht="9.75" customHeight="1" x14ac:dyDescent="0.3"/>
    <row r="11" spans="1:42" ht="4.5" customHeight="1" x14ac:dyDescent="0.3"/>
    <row r="12" spans="1:42" ht="19.5" customHeight="1" x14ac:dyDescent="0.3">
      <c r="B12" s="165" t="s">
        <v>23</v>
      </c>
      <c r="C12" s="166" t="s">
        <v>24</v>
      </c>
      <c r="D12" s="166" t="s">
        <v>25</v>
      </c>
      <c r="E12" s="167" t="s">
        <v>26</v>
      </c>
      <c r="F12" s="167" t="s">
        <v>27</v>
      </c>
      <c r="AB12" s="165" t="s">
        <v>28</v>
      </c>
      <c r="AC12" s="166" t="s">
        <v>29</v>
      </c>
      <c r="AD12" s="166" t="s">
        <v>25</v>
      </c>
      <c r="AE12" s="167" t="s">
        <v>26</v>
      </c>
      <c r="AF12" s="167" t="s">
        <v>27</v>
      </c>
    </row>
    <row r="13" spans="1:42" ht="19.5" customHeight="1" x14ac:dyDescent="0.3">
      <c r="B13" s="165"/>
      <c r="C13" s="166"/>
      <c r="D13" s="166"/>
      <c r="E13" s="167"/>
      <c r="F13" s="167"/>
      <c r="AB13" s="165"/>
      <c r="AC13" s="166"/>
      <c r="AD13" s="166"/>
      <c r="AE13" s="167"/>
      <c r="AF13" s="167"/>
    </row>
    <row r="14" spans="1:42" ht="30" customHeight="1" x14ac:dyDescent="0.3">
      <c r="A14" s="19" t="e">
        <f>IF(OR(#REF!="Digite aqui(Produto ou serviço)",#REF!=""),"",IF(AND(O14=1,P14=1),"Abacaxi",IF(AND(O14=2,P14=1),"Questionamento",IF(AND(O14=2,P14=2),"Estrela","Vaca Leiteira"))))</f>
        <v>#REF!</v>
      </c>
      <c r="B14" s="21" t="s">
        <v>247</v>
      </c>
      <c r="C14" s="22" t="s">
        <v>258</v>
      </c>
      <c r="D14" s="23" t="s">
        <v>260</v>
      </c>
      <c r="E14" s="24">
        <v>10</v>
      </c>
      <c r="F14" s="24" t="s">
        <v>262</v>
      </c>
      <c r="G14" s="25" t="str">
        <f t="shared" ref="G14:G33" si="0">CONCATENATE(C14,"-",D14)</f>
        <v>Atende totalmente-Muito Importante</v>
      </c>
      <c r="O14" s="19">
        <f t="shared" ref="O14:O45" si="1">IF(C14="","",IF(C14="Mercado estagnado ou em queda",1,2))</f>
        <v>2</v>
      </c>
      <c r="P14" s="19">
        <f t="shared" ref="P14:P45" si="2">IF(D14="","",IF(D14="Pouca Participação",1,2))</f>
        <v>2</v>
      </c>
      <c r="AA14" s="19" t="e">
        <f>IF(OR(#REF!="Digite aqui(Produto ou serviço)",#REF!=""),"",IF(AND(AO14=1,AP14=1),"Abacaxi",IF(AND(AO14=2,AP14=1),"Questionamento",IF(AND(AO14=2,AP14=2),"Estrela","Vaca Leiteira"))))</f>
        <v>#REF!</v>
      </c>
      <c r="AB14" s="21" t="s">
        <v>249</v>
      </c>
      <c r="AC14" s="22" t="s">
        <v>267</v>
      </c>
      <c r="AD14" s="23" t="s">
        <v>260</v>
      </c>
      <c r="AE14" s="24">
        <v>10</v>
      </c>
      <c r="AF14" s="24" t="s">
        <v>264</v>
      </c>
      <c r="AG14" s="25" t="str">
        <f t="shared" ref="AG14:AG33" si="3">CONCATENATE(AC14,"-",AD14)</f>
        <v>Favorável-Muito Importante</v>
      </c>
      <c r="AO14" s="19">
        <f t="shared" ref="AO14:AO45" si="4">IF(AC14="","",IF(AC14="Mercado estagnado ou em queda",1,2))</f>
        <v>2</v>
      </c>
      <c r="AP14" s="19">
        <f t="shared" ref="AP14:AP45" si="5">IF(AD14="","",IF(AD14="Pouca Participação",1,2))</f>
        <v>2</v>
      </c>
    </row>
    <row r="15" spans="1:42" ht="30" customHeight="1" x14ac:dyDescent="0.3">
      <c r="A15" s="19" t="e">
        <f>IF(OR(#REF!="Digite aqui(Produto ou serviço)",#REF!=""),"",IF(AND(O15=1,P15=1),"Abacaxi",IF(AND(O15=2,P15=1),"Questionamento",IF(AND(O15=2,P15=2),"Estrela","Vaca Leiteira"))))</f>
        <v>#REF!</v>
      </c>
      <c r="B15" s="21" t="s">
        <v>246</v>
      </c>
      <c r="C15" s="22" t="s">
        <v>258</v>
      </c>
      <c r="D15" s="23" t="s">
        <v>260</v>
      </c>
      <c r="E15" s="24">
        <v>10</v>
      </c>
      <c r="F15" s="24" t="s">
        <v>262</v>
      </c>
      <c r="G15" s="25" t="str">
        <f t="shared" si="0"/>
        <v>Atende totalmente-Muito Importante</v>
      </c>
      <c r="O15" s="19">
        <f t="shared" si="1"/>
        <v>2</v>
      </c>
      <c r="P15" s="19">
        <f t="shared" si="2"/>
        <v>2</v>
      </c>
      <c r="AA15" s="19" t="e">
        <f>IF(OR(#REF!="Digite aqui(Produto ou serviço)",#REF!=""),"",IF(AND(AO15=1,AP15=1),"Abacaxi",IF(AND(AO15=2,AP15=1),"Questionamento",IF(AND(AO15=2,AP15=2),"Estrela","Vaca Leiteira"))))</f>
        <v>#REF!</v>
      </c>
      <c r="AB15" s="21" t="s">
        <v>250</v>
      </c>
      <c r="AC15" s="22" t="s">
        <v>267</v>
      </c>
      <c r="AD15" s="23" t="s">
        <v>260</v>
      </c>
      <c r="AE15" s="24">
        <v>10</v>
      </c>
      <c r="AF15" s="24" t="s">
        <v>264</v>
      </c>
      <c r="AG15" s="25" t="str">
        <f t="shared" si="3"/>
        <v>Favorável-Muito Importante</v>
      </c>
      <c r="AO15" s="19">
        <f t="shared" si="4"/>
        <v>2</v>
      </c>
      <c r="AP15" s="19">
        <f t="shared" si="5"/>
        <v>2</v>
      </c>
    </row>
    <row r="16" spans="1:42" ht="30" customHeight="1" x14ac:dyDescent="0.3">
      <c r="A16" s="19" t="e">
        <f>IF(OR(#REF!="Digite aqui(Produto ou serviço)",#REF!=""),"",IF(AND(O16=1,P16=1),"Abacaxi",IF(AND(O16=2,P16=1),"Questionamento",IF(AND(O16=2,P16=2),"Estrela","Vaca Leiteira"))))</f>
        <v>#REF!</v>
      </c>
      <c r="B16" s="21" t="s">
        <v>245</v>
      </c>
      <c r="C16" s="22" t="s">
        <v>258</v>
      </c>
      <c r="D16" s="23" t="s">
        <v>260</v>
      </c>
      <c r="E16" s="24">
        <v>10</v>
      </c>
      <c r="F16" s="24" t="s">
        <v>262</v>
      </c>
      <c r="G16" s="25" t="str">
        <f t="shared" si="0"/>
        <v>Atende totalmente-Muito Importante</v>
      </c>
      <c r="O16" s="19">
        <f t="shared" si="1"/>
        <v>2</v>
      </c>
      <c r="P16" s="19">
        <f t="shared" si="2"/>
        <v>2</v>
      </c>
      <c r="AA16" s="19" t="e">
        <f>IF(OR(#REF!="Digite aqui(Produto ou serviço)",#REF!=""),"",IF(AND(AO16=1,AP16=1),"Abacaxi",IF(AND(AO16=2,AP16=1),"Questionamento",IF(AND(AO16=2,AP16=2),"Estrela","Vaca Leiteira"))))</f>
        <v>#REF!</v>
      </c>
      <c r="AB16" s="21" t="s">
        <v>251</v>
      </c>
      <c r="AC16" s="22" t="s">
        <v>267</v>
      </c>
      <c r="AD16" s="23" t="s">
        <v>260</v>
      </c>
      <c r="AE16" s="24">
        <f>IF(OR(AC16="",AD16=""),"",VLOOKUP(AG16,Parametros!$F$4:$H$12,2,0))</f>
        <v>10</v>
      </c>
      <c r="AF16" s="24" t="s">
        <v>264</v>
      </c>
      <c r="AG16" s="25" t="str">
        <f t="shared" si="3"/>
        <v>Favorável-Muito Importante</v>
      </c>
      <c r="AO16" s="19">
        <f t="shared" si="4"/>
        <v>2</v>
      </c>
      <c r="AP16" s="19">
        <f t="shared" si="5"/>
        <v>2</v>
      </c>
    </row>
    <row r="17" spans="1:42" ht="30" customHeight="1" x14ac:dyDescent="0.3">
      <c r="A17" s="19" t="str">
        <f t="shared" ref="A17:A25" si="6">IF(OR(B14="Digite aqui(Produto ou serviço)",B14=""),"",IF(AND(O17=1,P17=1),"Abacaxi",IF(AND(O17=2,P17=1),"Questionamento",IF(AND(O17=2,P17=2),"Estrela","Vaca Leiteira"))))</f>
        <v>Estrela</v>
      </c>
      <c r="B17" s="21" t="s">
        <v>240</v>
      </c>
      <c r="C17" s="22" t="s">
        <v>258</v>
      </c>
      <c r="D17" s="23" t="s">
        <v>260</v>
      </c>
      <c r="E17" s="24">
        <v>10</v>
      </c>
      <c r="F17" s="24" t="s">
        <v>262</v>
      </c>
      <c r="G17" s="25" t="str">
        <f t="shared" si="0"/>
        <v>Atende totalmente-Muito Importante</v>
      </c>
      <c r="O17" s="19">
        <f t="shared" si="1"/>
        <v>2</v>
      </c>
      <c r="P17" s="19">
        <f t="shared" si="2"/>
        <v>2</v>
      </c>
      <c r="AA17" s="19" t="str">
        <f t="shared" ref="AA17:AA25" si="7">IF(OR(AB14="Digite aqui(Produto ou serviço)",AB14=""),"",IF(AND(AO17=1,AP17=1),"Abacaxi",IF(AND(AO17=2,AP17=1),"Questionamento",IF(AND(AO17=2,AP17=2),"Estrela","Vaca Leiteira"))))</f>
        <v>Estrela</v>
      </c>
      <c r="AB17" s="21" t="s">
        <v>252</v>
      </c>
      <c r="AC17" s="22" t="s">
        <v>268</v>
      </c>
      <c r="AD17" s="23" t="s">
        <v>266</v>
      </c>
      <c r="AE17" s="24">
        <f>IF(OR(AC17="",AD17=""),"",VLOOKUP(AG17,Parametros!$F$4:$H$12,2,0))</f>
        <v>-2</v>
      </c>
      <c r="AF17" s="24" t="s">
        <v>264</v>
      </c>
      <c r="AG17" s="25" t="str">
        <f t="shared" si="3"/>
        <v>Neutro-Importante</v>
      </c>
      <c r="AO17" s="19">
        <f t="shared" si="4"/>
        <v>2</v>
      </c>
      <c r="AP17" s="19">
        <f t="shared" si="5"/>
        <v>2</v>
      </c>
    </row>
    <row r="18" spans="1:42" ht="30" customHeight="1" x14ac:dyDescent="0.3">
      <c r="A18" s="19" t="str">
        <f t="shared" si="6"/>
        <v>Estrela</v>
      </c>
      <c r="B18" s="21" t="s">
        <v>248</v>
      </c>
      <c r="C18" s="22" t="s">
        <v>259</v>
      </c>
      <c r="D18" s="23" t="s">
        <v>266</v>
      </c>
      <c r="E18" s="24">
        <v>5</v>
      </c>
      <c r="F18" s="24" t="s">
        <v>262</v>
      </c>
      <c r="G18" s="25" t="str">
        <f t="shared" si="0"/>
        <v>Atende razoavelmente-Importante</v>
      </c>
      <c r="O18" s="19">
        <f t="shared" si="1"/>
        <v>2</v>
      </c>
      <c r="P18" s="19">
        <f t="shared" si="2"/>
        <v>2</v>
      </c>
      <c r="AA18" s="19" t="str">
        <f t="shared" si="7"/>
        <v>Estrela</v>
      </c>
      <c r="AB18" s="21" t="s">
        <v>253</v>
      </c>
      <c r="AC18" s="22" t="s">
        <v>267</v>
      </c>
      <c r="AD18" s="23" t="s">
        <v>260</v>
      </c>
      <c r="AE18" s="24">
        <f>IF(OR(AC18="",AD18=""),"",VLOOKUP(AG18,Parametros!$F$4:$H$12,2,0))</f>
        <v>10</v>
      </c>
      <c r="AF18" s="24" t="s">
        <v>264</v>
      </c>
      <c r="AG18" s="25" t="str">
        <f t="shared" si="3"/>
        <v>Favorável-Muito Importante</v>
      </c>
      <c r="AO18" s="19">
        <f t="shared" si="4"/>
        <v>2</v>
      </c>
      <c r="AP18" s="19">
        <f t="shared" si="5"/>
        <v>2</v>
      </c>
    </row>
    <row r="19" spans="1:42" ht="30" customHeight="1" x14ac:dyDescent="0.3">
      <c r="A19" s="19" t="str">
        <f t="shared" si="6"/>
        <v>Estrela</v>
      </c>
      <c r="B19" s="21" t="s">
        <v>241</v>
      </c>
      <c r="C19" s="22" t="s">
        <v>259</v>
      </c>
      <c r="D19" s="23" t="s">
        <v>260</v>
      </c>
      <c r="E19" s="24">
        <f>IF(OR(C19="",D19=""),"",VLOOKUP(G19,Parametros!$A$4:$C$12,2,0))</f>
        <v>5</v>
      </c>
      <c r="F19" s="24" t="s">
        <v>263</v>
      </c>
      <c r="G19" s="25" t="str">
        <f t="shared" si="0"/>
        <v>Atende razoavelmente-Muito Importante</v>
      </c>
      <c r="O19" s="19">
        <f t="shared" si="1"/>
        <v>2</v>
      </c>
      <c r="P19" s="19">
        <f t="shared" si="2"/>
        <v>2</v>
      </c>
      <c r="AA19" s="19" t="str">
        <f t="shared" si="7"/>
        <v>Estrela</v>
      </c>
      <c r="AB19" s="21" t="s">
        <v>254</v>
      </c>
      <c r="AC19" s="22" t="s">
        <v>268</v>
      </c>
      <c r="AD19" s="23" t="s">
        <v>266</v>
      </c>
      <c r="AE19" s="24">
        <f>IF(OR(AC19="",AD19=""),"",VLOOKUP(AG19,Parametros!$F$4:$H$12,2,0))</f>
        <v>-2</v>
      </c>
      <c r="AF19" s="24" t="s">
        <v>265</v>
      </c>
      <c r="AG19" s="25" t="str">
        <f t="shared" si="3"/>
        <v>Neutro-Importante</v>
      </c>
      <c r="AO19" s="19">
        <f t="shared" si="4"/>
        <v>2</v>
      </c>
      <c r="AP19" s="19">
        <f t="shared" si="5"/>
        <v>2</v>
      </c>
    </row>
    <row r="20" spans="1:42" ht="30" customHeight="1" x14ac:dyDescent="0.3">
      <c r="A20" s="19" t="str">
        <f t="shared" si="6"/>
        <v>Estrela</v>
      </c>
      <c r="B20" s="21" t="s">
        <v>242</v>
      </c>
      <c r="C20" s="22" t="s">
        <v>261</v>
      </c>
      <c r="D20" s="23" t="s">
        <v>266</v>
      </c>
      <c r="E20" s="24">
        <f>IF(OR(C20="",D20=""),"",VLOOKUP(G20,Parametros!$A$4:$C$12,2,0))</f>
        <v>-8</v>
      </c>
      <c r="F20" s="24" t="s">
        <v>263</v>
      </c>
      <c r="G20" s="25" t="str">
        <f t="shared" si="0"/>
        <v>Não atende-Importante</v>
      </c>
      <c r="O20" s="19">
        <f t="shared" si="1"/>
        <v>2</v>
      </c>
      <c r="P20" s="19">
        <f t="shared" si="2"/>
        <v>2</v>
      </c>
      <c r="AA20" s="19" t="str">
        <f t="shared" si="7"/>
        <v>Estrela</v>
      </c>
      <c r="AB20" s="21" t="s">
        <v>255</v>
      </c>
      <c r="AC20" s="22" t="s">
        <v>269</v>
      </c>
      <c r="AD20" s="23" t="s">
        <v>266</v>
      </c>
      <c r="AE20" s="24">
        <v>-5</v>
      </c>
      <c r="AF20" s="24" t="s">
        <v>265</v>
      </c>
      <c r="AG20" s="25" t="str">
        <f t="shared" si="3"/>
        <v>Desfavorável-Importante</v>
      </c>
      <c r="AO20" s="19">
        <f t="shared" si="4"/>
        <v>2</v>
      </c>
      <c r="AP20" s="19">
        <f t="shared" si="5"/>
        <v>2</v>
      </c>
    </row>
    <row r="21" spans="1:42" ht="30" customHeight="1" x14ac:dyDescent="0.3">
      <c r="A21" s="19" t="str">
        <f t="shared" si="6"/>
        <v>Estrela</v>
      </c>
      <c r="B21" s="21" t="s">
        <v>243</v>
      </c>
      <c r="C21" s="22" t="s">
        <v>258</v>
      </c>
      <c r="D21" s="23" t="s">
        <v>266</v>
      </c>
      <c r="E21" s="24">
        <f>IF(OR(C21="",D21=""),"",VLOOKUP(G21,Parametros!$A$4:$C$12,2,0))</f>
        <v>8</v>
      </c>
      <c r="F21" s="24" t="s">
        <v>263</v>
      </c>
      <c r="G21" s="25" t="str">
        <f t="shared" si="0"/>
        <v>Atende totalmente-Importante</v>
      </c>
      <c r="O21" s="19">
        <f t="shared" si="1"/>
        <v>2</v>
      </c>
      <c r="P21" s="19">
        <f t="shared" si="2"/>
        <v>2</v>
      </c>
      <c r="AA21" s="19" t="str">
        <f t="shared" si="7"/>
        <v>Estrela</v>
      </c>
      <c r="AB21" s="21" t="s">
        <v>256</v>
      </c>
      <c r="AC21" s="22" t="s">
        <v>269</v>
      </c>
      <c r="AD21" s="23" t="s">
        <v>266</v>
      </c>
      <c r="AE21" s="24">
        <v>-5</v>
      </c>
      <c r="AF21" s="24" t="s">
        <v>265</v>
      </c>
      <c r="AG21" s="25" t="str">
        <f t="shared" si="3"/>
        <v>Desfavorável-Importante</v>
      </c>
      <c r="AO21" s="19">
        <f t="shared" si="4"/>
        <v>2</v>
      </c>
      <c r="AP21" s="19">
        <f t="shared" si="5"/>
        <v>2</v>
      </c>
    </row>
    <row r="22" spans="1:42" ht="30" customHeight="1" x14ac:dyDescent="0.3">
      <c r="A22" s="19" t="str">
        <f t="shared" si="6"/>
        <v>Estrela</v>
      </c>
      <c r="B22" s="21" t="s">
        <v>244</v>
      </c>
      <c r="C22" s="22" t="s">
        <v>261</v>
      </c>
      <c r="D22" s="23" t="s">
        <v>260</v>
      </c>
      <c r="E22" s="24">
        <f>IF(OR(C22="",D22=""),"",VLOOKUP(G22,Parametros!$A$4:$C$12,2,0))</f>
        <v>-10</v>
      </c>
      <c r="F22" s="24" t="s">
        <v>263</v>
      </c>
      <c r="G22" s="25" t="str">
        <f t="shared" si="0"/>
        <v>Não atende-Muito Importante</v>
      </c>
      <c r="O22" s="19">
        <f t="shared" si="1"/>
        <v>2</v>
      </c>
      <c r="P22" s="19">
        <f t="shared" si="2"/>
        <v>2</v>
      </c>
      <c r="AA22" s="19" t="str">
        <f t="shared" si="7"/>
        <v>Estrela</v>
      </c>
      <c r="AB22" s="21" t="s">
        <v>257</v>
      </c>
      <c r="AC22" s="22" t="s">
        <v>269</v>
      </c>
      <c r="AD22" s="23" t="s">
        <v>266</v>
      </c>
      <c r="AE22" s="24">
        <v>-5</v>
      </c>
      <c r="AF22" s="24" t="s">
        <v>265</v>
      </c>
      <c r="AG22" s="25" t="str">
        <f t="shared" si="3"/>
        <v>Desfavorável-Importante</v>
      </c>
      <c r="AO22" s="19">
        <f t="shared" si="4"/>
        <v>2</v>
      </c>
      <c r="AP22" s="19">
        <f t="shared" si="5"/>
        <v>2</v>
      </c>
    </row>
    <row r="23" spans="1:42" ht="30" customHeight="1" x14ac:dyDescent="0.3">
      <c r="A23" s="19" t="str">
        <f t="shared" si="6"/>
        <v>Vaca Leiteira</v>
      </c>
      <c r="C23" s="22"/>
      <c r="D23" s="23"/>
      <c r="E23" s="24" t="str">
        <f>IF(OR(C23="",D23=""),"",VLOOKUP(G23,Parametros!$A$4:$C$12,2,0))</f>
        <v/>
      </c>
      <c r="F23" s="24" t="str">
        <f>IF(OR(C23="",D23=""),"",VLOOKUP(G23,Parametros!$A$4:$C$12,3,0))</f>
        <v/>
      </c>
      <c r="G23" s="25" t="str">
        <f t="shared" si="0"/>
        <v>-</v>
      </c>
      <c r="O23" s="19" t="str">
        <f t="shared" si="1"/>
        <v/>
      </c>
      <c r="P23" s="19" t="str">
        <f t="shared" si="2"/>
        <v/>
      </c>
      <c r="AA23" s="19" t="str">
        <f t="shared" si="7"/>
        <v>Vaca Leiteira</v>
      </c>
      <c r="AC23" s="22"/>
      <c r="AD23" s="23"/>
      <c r="AE23" s="24" t="str">
        <f>IF(OR(AC23="",AD23=""),"",VLOOKUP(AG23,Parametros!$F$4:$H$12,2,0))</f>
        <v/>
      </c>
      <c r="AF23" s="24" t="str">
        <f>IF(OR(AC23="",AD23=""),"",VLOOKUP(AG23,Parametros!$F$4:$H$12,3,0))</f>
        <v/>
      </c>
      <c r="AG23" s="25" t="str">
        <f t="shared" si="3"/>
        <v>-</v>
      </c>
      <c r="AO23" s="19" t="str">
        <f t="shared" si="4"/>
        <v/>
      </c>
      <c r="AP23" s="19" t="str">
        <f t="shared" si="5"/>
        <v/>
      </c>
    </row>
    <row r="24" spans="1:42" ht="30" customHeight="1" x14ac:dyDescent="0.3">
      <c r="A24" s="19" t="str">
        <f t="shared" si="6"/>
        <v>Vaca Leiteira</v>
      </c>
      <c r="C24" s="22"/>
      <c r="D24" s="23"/>
      <c r="E24" s="24" t="str">
        <f>IF(OR(C24="",D24=""),"",VLOOKUP(G24,Parametros!$A$4:$C$12,2,0))</f>
        <v/>
      </c>
      <c r="F24" s="24" t="str">
        <f>IF(OR(C24="",D24=""),"",VLOOKUP(G24,Parametros!$A$4:$C$12,3,0))</f>
        <v/>
      </c>
      <c r="G24" s="25" t="str">
        <f t="shared" si="0"/>
        <v>-</v>
      </c>
      <c r="O24" s="19" t="str">
        <f t="shared" si="1"/>
        <v/>
      </c>
      <c r="P24" s="19" t="str">
        <f t="shared" si="2"/>
        <v/>
      </c>
      <c r="AA24" s="19" t="str">
        <f t="shared" si="7"/>
        <v>Vaca Leiteira</v>
      </c>
      <c r="AC24" s="22"/>
      <c r="AD24" s="23"/>
      <c r="AE24" s="24" t="str">
        <f>IF(OR(AC24="",AD24=""),"",VLOOKUP(AG24,Parametros!$F$4:$H$12,2,0))</f>
        <v/>
      </c>
      <c r="AF24" s="24" t="str">
        <f>IF(OR(AC24="",AD24=""),"",VLOOKUP(AG24,Parametros!$F$4:$H$12,3,0))</f>
        <v/>
      </c>
      <c r="AG24" s="25" t="str">
        <f t="shared" si="3"/>
        <v>-</v>
      </c>
      <c r="AO24" s="19" t="str">
        <f t="shared" si="4"/>
        <v/>
      </c>
      <c r="AP24" s="19" t="str">
        <f t="shared" si="5"/>
        <v/>
      </c>
    </row>
    <row r="25" spans="1:42" ht="30" customHeight="1" x14ac:dyDescent="0.3">
      <c r="A25" s="19" t="str">
        <f t="shared" si="6"/>
        <v>Vaca Leiteira</v>
      </c>
      <c r="C25" s="22"/>
      <c r="D25" s="23"/>
      <c r="E25" s="24" t="str">
        <f>IF(OR(C25="",D25=""),"",VLOOKUP(G25,Parametros!$A$4:$C$12,2,0))</f>
        <v/>
      </c>
      <c r="F25" s="24" t="str">
        <f>IF(OR(C25="",D25=""),"",VLOOKUP(G25,Parametros!$A$4:$C$12,3,0))</f>
        <v/>
      </c>
      <c r="G25" s="25" t="str">
        <f t="shared" si="0"/>
        <v>-</v>
      </c>
      <c r="O25" s="19" t="str">
        <f t="shared" si="1"/>
        <v/>
      </c>
      <c r="P25" s="19" t="str">
        <f t="shared" si="2"/>
        <v/>
      </c>
      <c r="AA25" s="19" t="str">
        <f t="shared" si="7"/>
        <v>Vaca Leiteira</v>
      </c>
      <c r="AC25" s="22"/>
      <c r="AD25" s="23"/>
      <c r="AE25" s="24" t="str">
        <f>IF(OR(AC25="",AD25=""),"",VLOOKUP(AG25,Parametros!$F$4:$H$12,2,0))</f>
        <v/>
      </c>
      <c r="AF25" s="24" t="str">
        <f>IF(OR(AC25="",AD25=""),"",VLOOKUP(AG25,Parametros!$F$4:$H$12,3,0))</f>
        <v/>
      </c>
      <c r="AG25" s="25" t="str">
        <f t="shared" si="3"/>
        <v>-</v>
      </c>
      <c r="AO25" s="19" t="str">
        <f t="shared" si="4"/>
        <v/>
      </c>
      <c r="AP25" s="19" t="str">
        <f t="shared" si="5"/>
        <v/>
      </c>
    </row>
    <row r="26" spans="1:42" ht="30" customHeight="1" x14ac:dyDescent="0.3">
      <c r="A26" s="19" t="str">
        <f t="shared" ref="A26:A45" si="8">IF(OR(B26="Digite aqui(Produto ou serviço)",B26=""),"",IF(AND(O26=1,P26=1),"Abacaxi",IF(AND(O26=2,P26=1),"Questionamento",IF(AND(O26=2,P26=2),"Estrela","Vaca Leiteira"))))</f>
        <v/>
      </c>
      <c r="B26" s="21"/>
      <c r="C26" s="22"/>
      <c r="D26" s="23"/>
      <c r="E26" s="24" t="str">
        <f>IF(OR(C26="",D26=""),"",VLOOKUP(G26,Parametros!$A$4:$C$12,2,0))</f>
        <v/>
      </c>
      <c r="F26" s="24" t="str">
        <f>IF(OR(C26="",D26=""),"",VLOOKUP(G26,Parametros!$A$4:$C$12,3,0))</f>
        <v/>
      </c>
      <c r="G26" s="25" t="str">
        <f t="shared" si="0"/>
        <v>-</v>
      </c>
      <c r="O26" s="19" t="str">
        <f t="shared" si="1"/>
        <v/>
      </c>
      <c r="P26" s="19" t="str">
        <f t="shared" si="2"/>
        <v/>
      </c>
      <c r="AA26" s="19" t="str">
        <f t="shared" ref="AA26:AA45" si="9">IF(OR(AB26="Digite aqui(Produto ou serviço)",AB26=""),"",IF(AND(AO26=1,AP26=1),"Abacaxi",IF(AND(AO26=2,AP26=1),"Questionamento",IF(AND(AO26=2,AP26=2),"Estrela","Vaca Leiteira"))))</f>
        <v/>
      </c>
      <c r="AB26" s="21"/>
      <c r="AC26" s="22"/>
      <c r="AD26" s="23"/>
      <c r="AE26" s="24" t="str">
        <f>IF(OR(AC26="",AD26=""),"",VLOOKUP(AG26,Parametros!$F$4:$H$12,2,0))</f>
        <v/>
      </c>
      <c r="AF26" s="24" t="str">
        <f>IF(OR(AC26="",AD26=""),"",VLOOKUP(AG26,Parametros!$F$4:$H$12,3,0))</f>
        <v/>
      </c>
      <c r="AG26" s="25" t="str">
        <f t="shared" si="3"/>
        <v>-</v>
      </c>
      <c r="AO26" s="19" t="str">
        <f t="shared" si="4"/>
        <v/>
      </c>
      <c r="AP26" s="19" t="str">
        <f t="shared" si="5"/>
        <v/>
      </c>
    </row>
    <row r="27" spans="1:42" ht="30" customHeight="1" x14ac:dyDescent="0.3">
      <c r="A27" s="19" t="str">
        <f t="shared" si="8"/>
        <v/>
      </c>
      <c r="B27" s="21"/>
      <c r="C27" s="22"/>
      <c r="D27" s="23"/>
      <c r="E27" s="24" t="str">
        <f>IF(OR(C27="",D27=""),"",VLOOKUP(G27,Parametros!$A$4:$C$12,2,0))</f>
        <v/>
      </c>
      <c r="F27" s="24" t="str">
        <f>IF(OR(C27="",D27=""),"",VLOOKUP(G27,Parametros!$A$4:$C$12,3,0))</f>
        <v/>
      </c>
      <c r="G27" s="25" t="str">
        <f t="shared" si="0"/>
        <v>-</v>
      </c>
      <c r="O27" s="19" t="str">
        <f t="shared" si="1"/>
        <v/>
      </c>
      <c r="P27" s="19" t="str">
        <f t="shared" si="2"/>
        <v/>
      </c>
      <c r="AA27" s="19" t="str">
        <f t="shared" si="9"/>
        <v/>
      </c>
      <c r="AB27" s="21"/>
      <c r="AC27" s="22"/>
      <c r="AD27" s="23"/>
      <c r="AE27" s="24" t="str">
        <f>IF(OR(AC27="",AD27=""),"",VLOOKUP(AG27,Parametros!$F$4:$H$12,2,0))</f>
        <v/>
      </c>
      <c r="AF27" s="24" t="str">
        <f>IF(OR(AC27="",AD27=""),"",VLOOKUP(AG27,Parametros!$F$4:$H$12,3,0))</f>
        <v/>
      </c>
      <c r="AG27" s="25" t="str">
        <f t="shared" si="3"/>
        <v>-</v>
      </c>
      <c r="AO27" s="19" t="str">
        <f t="shared" si="4"/>
        <v/>
      </c>
      <c r="AP27" s="19" t="str">
        <f t="shared" si="5"/>
        <v/>
      </c>
    </row>
    <row r="28" spans="1:42" ht="30" customHeight="1" x14ac:dyDescent="0.3">
      <c r="A28" s="19" t="str">
        <f t="shared" si="8"/>
        <v/>
      </c>
      <c r="B28" s="21"/>
      <c r="C28" s="22"/>
      <c r="D28" s="23"/>
      <c r="E28" s="24" t="str">
        <f>IF(OR(C28="",D28=""),"",VLOOKUP(G28,Parametros!$A$4:$C$12,2,0))</f>
        <v/>
      </c>
      <c r="F28" s="24" t="str">
        <f>IF(OR(C28="",D28=""),"",VLOOKUP(G28,Parametros!$A$4:$C$12,3,0))</f>
        <v/>
      </c>
      <c r="G28" s="25" t="str">
        <f t="shared" si="0"/>
        <v>-</v>
      </c>
      <c r="O28" s="19" t="str">
        <f t="shared" si="1"/>
        <v/>
      </c>
      <c r="P28" s="19" t="str">
        <f t="shared" si="2"/>
        <v/>
      </c>
      <c r="AA28" s="19" t="str">
        <f t="shared" si="9"/>
        <v/>
      </c>
      <c r="AB28" s="21"/>
      <c r="AC28" s="22"/>
      <c r="AD28" s="23"/>
      <c r="AE28" s="24" t="str">
        <f>IF(OR(AC28="",AD28=""),"",VLOOKUP(AG28,Parametros!$F$4:$H$12,2,0))</f>
        <v/>
      </c>
      <c r="AF28" s="24" t="str">
        <f>IF(OR(AC28="",AD28=""),"",VLOOKUP(AG28,Parametros!$F$4:$H$12,3,0))</f>
        <v/>
      </c>
      <c r="AG28" s="25" t="str">
        <f t="shared" si="3"/>
        <v>-</v>
      </c>
      <c r="AO28" s="19" t="str">
        <f t="shared" si="4"/>
        <v/>
      </c>
      <c r="AP28" s="19" t="str">
        <f t="shared" si="5"/>
        <v/>
      </c>
    </row>
    <row r="29" spans="1:42" ht="30" customHeight="1" x14ac:dyDescent="0.3">
      <c r="A29" s="19" t="str">
        <f t="shared" si="8"/>
        <v/>
      </c>
      <c r="B29" s="21"/>
      <c r="C29" s="22"/>
      <c r="D29" s="23"/>
      <c r="E29" s="24" t="str">
        <f>IF(OR(C29="",D29=""),"",VLOOKUP(G29,Parametros!$A$4:$C$12,2,0))</f>
        <v/>
      </c>
      <c r="F29" s="24" t="str">
        <f>IF(OR(C29="",D29=""),"",VLOOKUP(G29,Parametros!$A$4:$C$12,3,0))</f>
        <v/>
      </c>
      <c r="G29" s="25" t="str">
        <f t="shared" si="0"/>
        <v>-</v>
      </c>
      <c r="O29" s="19" t="str">
        <f t="shared" si="1"/>
        <v/>
      </c>
      <c r="P29" s="19" t="str">
        <f t="shared" si="2"/>
        <v/>
      </c>
      <c r="AA29" s="19" t="str">
        <f t="shared" si="9"/>
        <v/>
      </c>
      <c r="AB29" s="21"/>
      <c r="AC29" s="22"/>
      <c r="AD29" s="23"/>
      <c r="AE29" s="24" t="str">
        <f>IF(OR(AC29="",AD29=""),"",VLOOKUP(AG29,Parametros!$F$4:$H$12,2,0))</f>
        <v/>
      </c>
      <c r="AF29" s="24" t="str">
        <f>IF(OR(AC29="",AD29=""),"",VLOOKUP(AG29,Parametros!$F$4:$H$12,3,0))</f>
        <v/>
      </c>
      <c r="AG29" s="25" t="str">
        <f t="shared" si="3"/>
        <v>-</v>
      </c>
      <c r="AO29" s="19" t="str">
        <f t="shared" si="4"/>
        <v/>
      </c>
      <c r="AP29" s="19" t="str">
        <f t="shared" si="5"/>
        <v/>
      </c>
    </row>
    <row r="30" spans="1:42" ht="30" customHeight="1" x14ac:dyDescent="0.3">
      <c r="A30" s="19" t="str">
        <f t="shared" si="8"/>
        <v/>
      </c>
      <c r="B30" s="21"/>
      <c r="C30" s="22"/>
      <c r="D30" s="23"/>
      <c r="E30" s="24" t="str">
        <f>IF(OR(C30="",D30=""),"",VLOOKUP(G30,Parametros!$A$4:$C$12,2,0))</f>
        <v/>
      </c>
      <c r="F30" s="24" t="str">
        <f>IF(OR(C30="",D30=""),"",VLOOKUP(G30,Parametros!$A$4:$C$12,3,0))</f>
        <v/>
      </c>
      <c r="G30" s="25" t="str">
        <f t="shared" si="0"/>
        <v>-</v>
      </c>
      <c r="O30" s="19" t="str">
        <f t="shared" si="1"/>
        <v/>
      </c>
      <c r="P30" s="19" t="str">
        <f t="shared" si="2"/>
        <v/>
      </c>
      <c r="AA30" s="19" t="str">
        <f t="shared" si="9"/>
        <v/>
      </c>
      <c r="AB30" s="21"/>
      <c r="AC30" s="22"/>
      <c r="AD30" s="23"/>
      <c r="AE30" s="24" t="str">
        <f>IF(OR(AC30="",AD30=""),"",VLOOKUP(AG30,Parametros!$F$4:$H$12,2,0))</f>
        <v/>
      </c>
      <c r="AF30" s="24" t="str">
        <f>IF(OR(AC30="",AD30=""),"",VLOOKUP(AG30,Parametros!$F$4:$H$12,3,0))</f>
        <v/>
      </c>
      <c r="AG30" s="25" t="str">
        <f t="shared" si="3"/>
        <v>-</v>
      </c>
      <c r="AO30" s="19" t="str">
        <f t="shared" si="4"/>
        <v/>
      </c>
      <c r="AP30" s="19" t="str">
        <f t="shared" si="5"/>
        <v/>
      </c>
    </row>
    <row r="31" spans="1:42" ht="30" customHeight="1" x14ac:dyDescent="0.3">
      <c r="A31" s="19" t="str">
        <f t="shared" si="8"/>
        <v/>
      </c>
      <c r="B31" s="21"/>
      <c r="C31" s="22"/>
      <c r="D31" s="23"/>
      <c r="E31" s="24" t="str">
        <f>IF(OR(C31="",D31=""),"",VLOOKUP(G31,Parametros!$A$4:$C$12,2,0))</f>
        <v/>
      </c>
      <c r="F31" s="24" t="str">
        <f>IF(OR(C31="",D31=""),"",VLOOKUP(G31,Parametros!$A$4:$C$12,3,0))</f>
        <v/>
      </c>
      <c r="G31" s="25" t="str">
        <f t="shared" si="0"/>
        <v>-</v>
      </c>
      <c r="O31" s="19" t="str">
        <f t="shared" si="1"/>
        <v/>
      </c>
      <c r="P31" s="19" t="str">
        <f t="shared" si="2"/>
        <v/>
      </c>
      <c r="AA31" s="19" t="str">
        <f t="shared" si="9"/>
        <v/>
      </c>
      <c r="AB31" s="21"/>
      <c r="AC31" s="22"/>
      <c r="AD31" s="23"/>
      <c r="AE31" s="24" t="str">
        <f>IF(OR(AC31="",AD31=""),"",VLOOKUP(AG31,Parametros!$F$4:$H$12,2,0))</f>
        <v/>
      </c>
      <c r="AF31" s="24" t="str">
        <f>IF(OR(AC31="",AD31=""),"",VLOOKUP(AG31,Parametros!$F$4:$H$12,3,0))</f>
        <v/>
      </c>
      <c r="AG31" s="25" t="str">
        <f t="shared" si="3"/>
        <v>-</v>
      </c>
      <c r="AO31" s="19" t="str">
        <f t="shared" si="4"/>
        <v/>
      </c>
      <c r="AP31" s="19" t="str">
        <f t="shared" si="5"/>
        <v/>
      </c>
    </row>
    <row r="32" spans="1:42" ht="30" customHeight="1" x14ac:dyDescent="0.3">
      <c r="A32" s="19" t="str">
        <f t="shared" si="8"/>
        <v/>
      </c>
      <c r="B32" s="21"/>
      <c r="C32" s="22"/>
      <c r="D32" s="23"/>
      <c r="E32" s="24" t="str">
        <f>IF(OR(C32="",D32=""),"",VLOOKUP(G32,Parametros!$A$4:$C$12,2,0))</f>
        <v/>
      </c>
      <c r="F32" s="24" t="str">
        <f>IF(OR(C32="",D32=""),"",VLOOKUP(G32,Parametros!$A$4:$C$12,3,0))</f>
        <v/>
      </c>
      <c r="G32" s="25" t="str">
        <f t="shared" si="0"/>
        <v>-</v>
      </c>
      <c r="O32" s="19" t="str">
        <f t="shared" si="1"/>
        <v/>
      </c>
      <c r="P32" s="19" t="str">
        <f t="shared" si="2"/>
        <v/>
      </c>
      <c r="AA32" s="19" t="str">
        <f t="shared" si="9"/>
        <v/>
      </c>
      <c r="AB32" s="21"/>
      <c r="AC32" s="22"/>
      <c r="AD32" s="23"/>
      <c r="AE32" s="24" t="str">
        <f>IF(OR(AC32="",AD32=""),"",VLOOKUP(AG32,Parametros!$F$4:$H$12,2,0))</f>
        <v/>
      </c>
      <c r="AF32" s="24" t="str">
        <f>IF(OR(AC32="",AD32=""),"",VLOOKUP(AG32,Parametros!$F$4:$H$12,3,0))</f>
        <v/>
      </c>
      <c r="AG32" s="25" t="str">
        <f t="shared" si="3"/>
        <v>-</v>
      </c>
      <c r="AO32" s="19" t="str">
        <f t="shared" si="4"/>
        <v/>
      </c>
      <c r="AP32" s="19" t="str">
        <f t="shared" si="5"/>
        <v/>
      </c>
    </row>
    <row r="33" spans="1:42" ht="30" customHeight="1" x14ac:dyDescent="0.3">
      <c r="A33" s="19" t="str">
        <f t="shared" si="8"/>
        <v/>
      </c>
      <c r="B33" s="21"/>
      <c r="C33" s="22"/>
      <c r="D33" s="23"/>
      <c r="E33" s="24" t="str">
        <f>IF(OR(C33="",D33=""),"",VLOOKUP(G33,Parametros!$A$4:$C$12,2,0))</f>
        <v/>
      </c>
      <c r="F33" s="24" t="str">
        <f>IF(OR(C33="",D33=""),"",VLOOKUP(G33,Parametros!$A$4:$C$12,3,0))</f>
        <v/>
      </c>
      <c r="G33" s="25" t="str">
        <f t="shared" si="0"/>
        <v>-</v>
      </c>
      <c r="O33" s="19" t="str">
        <f t="shared" si="1"/>
        <v/>
      </c>
      <c r="P33" s="19" t="str">
        <f t="shared" si="2"/>
        <v/>
      </c>
      <c r="AA33" s="19" t="str">
        <f t="shared" si="9"/>
        <v/>
      </c>
      <c r="AB33" s="21"/>
      <c r="AC33" s="22"/>
      <c r="AD33" s="23"/>
      <c r="AE33" s="24" t="str">
        <f>IF(OR(AC33="",AD33=""),"",VLOOKUP(AG33,Parametros!$F$4:$H$12,2,0))</f>
        <v/>
      </c>
      <c r="AF33" s="24" t="str">
        <f>IF(OR(AC33="",AD33=""),"",VLOOKUP(AG33,Parametros!$F$4:$H$12,3,0))</f>
        <v/>
      </c>
      <c r="AG33" s="25" t="str">
        <f t="shared" si="3"/>
        <v>-</v>
      </c>
      <c r="AO33" s="19" t="str">
        <f t="shared" si="4"/>
        <v/>
      </c>
      <c r="AP33" s="19" t="str">
        <f t="shared" si="5"/>
        <v/>
      </c>
    </row>
    <row r="34" spans="1:42" ht="30" customHeight="1" x14ac:dyDescent="0.3">
      <c r="A34" s="19" t="str">
        <f t="shared" si="8"/>
        <v/>
      </c>
      <c r="B34" s="26"/>
      <c r="C34" s="27"/>
      <c r="D34" s="28"/>
      <c r="O34" s="19" t="str">
        <f t="shared" si="1"/>
        <v/>
      </c>
      <c r="P34" s="19" t="str">
        <f t="shared" si="2"/>
        <v/>
      </c>
      <c r="AA34" s="19" t="str">
        <f t="shared" si="9"/>
        <v/>
      </c>
      <c r="AB34" s="26"/>
      <c r="AC34" s="27"/>
      <c r="AD34" s="28"/>
      <c r="AO34" s="19" t="str">
        <f t="shared" si="4"/>
        <v/>
      </c>
      <c r="AP34" s="19" t="str">
        <f t="shared" si="5"/>
        <v/>
      </c>
    </row>
    <row r="35" spans="1:42" ht="30" customHeight="1" x14ac:dyDescent="0.3">
      <c r="A35" s="19" t="str">
        <f t="shared" si="8"/>
        <v/>
      </c>
      <c r="B35" s="26"/>
      <c r="C35" s="27"/>
      <c r="D35" s="28"/>
      <c r="O35" s="19" t="str">
        <f t="shared" si="1"/>
        <v/>
      </c>
      <c r="P35" s="19" t="str">
        <f t="shared" si="2"/>
        <v/>
      </c>
      <c r="AA35" s="19" t="str">
        <f t="shared" si="9"/>
        <v/>
      </c>
      <c r="AB35" s="26"/>
      <c r="AC35" s="27"/>
      <c r="AD35" s="28"/>
      <c r="AO35" s="19" t="str">
        <f t="shared" si="4"/>
        <v/>
      </c>
      <c r="AP35" s="19" t="str">
        <f t="shared" si="5"/>
        <v/>
      </c>
    </row>
    <row r="36" spans="1:42" ht="30" customHeight="1" x14ac:dyDescent="0.3">
      <c r="A36" s="19" t="str">
        <f t="shared" si="8"/>
        <v/>
      </c>
      <c r="B36" s="26"/>
      <c r="C36" s="27"/>
      <c r="D36" s="28"/>
      <c r="O36" s="19" t="str">
        <f t="shared" si="1"/>
        <v/>
      </c>
      <c r="P36" s="19" t="str">
        <f t="shared" si="2"/>
        <v/>
      </c>
      <c r="AA36" s="19" t="str">
        <f t="shared" si="9"/>
        <v/>
      </c>
      <c r="AB36" s="26"/>
      <c r="AC36" s="27"/>
      <c r="AD36" s="28"/>
      <c r="AO36" s="19" t="str">
        <f t="shared" si="4"/>
        <v/>
      </c>
      <c r="AP36" s="19" t="str">
        <f t="shared" si="5"/>
        <v/>
      </c>
    </row>
    <row r="37" spans="1:42" ht="30" customHeight="1" x14ac:dyDescent="0.3">
      <c r="A37" s="19" t="str">
        <f t="shared" si="8"/>
        <v/>
      </c>
      <c r="B37" s="26"/>
      <c r="C37" s="27"/>
      <c r="D37" s="28"/>
      <c r="O37" s="19" t="str">
        <f t="shared" si="1"/>
        <v/>
      </c>
      <c r="P37" s="19" t="str">
        <f t="shared" si="2"/>
        <v/>
      </c>
      <c r="AA37" s="19" t="str">
        <f t="shared" si="9"/>
        <v/>
      </c>
      <c r="AB37" s="26"/>
      <c r="AC37" s="27"/>
      <c r="AD37" s="28"/>
      <c r="AO37" s="19" t="str">
        <f t="shared" si="4"/>
        <v/>
      </c>
      <c r="AP37" s="19" t="str">
        <f t="shared" si="5"/>
        <v/>
      </c>
    </row>
    <row r="38" spans="1:42" ht="30" customHeight="1" x14ac:dyDescent="0.3">
      <c r="A38" s="19" t="str">
        <f t="shared" si="8"/>
        <v/>
      </c>
      <c r="B38" s="26"/>
      <c r="C38" s="27"/>
      <c r="D38" s="28"/>
      <c r="O38" s="19" t="str">
        <f t="shared" si="1"/>
        <v/>
      </c>
      <c r="P38" s="19" t="str">
        <f t="shared" si="2"/>
        <v/>
      </c>
      <c r="AA38" s="19" t="str">
        <f t="shared" si="9"/>
        <v/>
      </c>
      <c r="AB38" s="26"/>
      <c r="AC38" s="27"/>
      <c r="AD38" s="28"/>
      <c r="AO38" s="19" t="str">
        <f t="shared" si="4"/>
        <v/>
      </c>
      <c r="AP38" s="19" t="str">
        <f t="shared" si="5"/>
        <v/>
      </c>
    </row>
    <row r="39" spans="1:42" ht="30" customHeight="1" x14ac:dyDescent="0.3">
      <c r="A39" s="19" t="str">
        <f t="shared" si="8"/>
        <v/>
      </c>
      <c r="B39" s="26"/>
      <c r="C39" s="27"/>
      <c r="D39" s="28"/>
      <c r="O39" s="19" t="str">
        <f t="shared" si="1"/>
        <v/>
      </c>
      <c r="P39" s="19" t="str">
        <f t="shared" si="2"/>
        <v/>
      </c>
      <c r="AA39" s="19" t="str">
        <f t="shared" si="9"/>
        <v/>
      </c>
      <c r="AB39" s="26"/>
      <c r="AC39" s="27"/>
      <c r="AD39" s="28"/>
      <c r="AO39" s="19" t="str">
        <f t="shared" si="4"/>
        <v/>
      </c>
      <c r="AP39" s="19" t="str">
        <f t="shared" si="5"/>
        <v/>
      </c>
    </row>
    <row r="40" spans="1:42" ht="30" customHeight="1" x14ac:dyDescent="0.3">
      <c r="A40" s="19" t="str">
        <f t="shared" si="8"/>
        <v/>
      </c>
      <c r="B40" s="26"/>
      <c r="C40" s="27"/>
      <c r="D40" s="28"/>
      <c r="O40" s="19" t="str">
        <f t="shared" si="1"/>
        <v/>
      </c>
      <c r="P40" s="19" t="str">
        <f t="shared" si="2"/>
        <v/>
      </c>
      <c r="AA40" s="19" t="str">
        <f t="shared" si="9"/>
        <v/>
      </c>
      <c r="AB40" s="26"/>
      <c r="AC40" s="27"/>
      <c r="AD40" s="28"/>
      <c r="AO40" s="19" t="str">
        <f t="shared" si="4"/>
        <v/>
      </c>
      <c r="AP40" s="19" t="str">
        <f t="shared" si="5"/>
        <v/>
      </c>
    </row>
    <row r="41" spans="1:42" ht="30" customHeight="1" x14ac:dyDescent="0.3">
      <c r="A41" s="19" t="str">
        <f t="shared" si="8"/>
        <v/>
      </c>
      <c r="B41" s="26"/>
      <c r="C41" s="27"/>
      <c r="D41" s="28"/>
      <c r="O41" s="19" t="str">
        <f t="shared" si="1"/>
        <v/>
      </c>
      <c r="P41" s="19" t="str">
        <f t="shared" si="2"/>
        <v/>
      </c>
      <c r="AA41" s="19" t="str">
        <f t="shared" si="9"/>
        <v/>
      </c>
      <c r="AB41" s="26"/>
      <c r="AC41" s="27"/>
      <c r="AD41" s="28"/>
      <c r="AO41" s="19" t="str">
        <f t="shared" si="4"/>
        <v/>
      </c>
      <c r="AP41" s="19" t="str">
        <f t="shared" si="5"/>
        <v/>
      </c>
    </row>
    <row r="42" spans="1:42" ht="30" customHeight="1" x14ac:dyDescent="0.3">
      <c r="A42" s="19" t="str">
        <f t="shared" si="8"/>
        <v/>
      </c>
      <c r="B42" s="26"/>
      <c r="C42" s="27"/>
      <c r="D42" s="28"/>
      <c r="O42" s="19" t="str">
        <f t="shared" si="1"/>
        <v/>
      </c>
      <c r="P42" s="19" t="str">
        <f t="shared" si="2"/>
        <v/>
      </c>
      <c r="AA42" s="19" t="str">
        <f t="shared" si="9"/>
        <v/>
      </c>
      <c r="AB42" s="26"/>
      <c r="AC42" s="27"/>
      <c r="AD42" s="28"/>
      <c r="AO42" s="19" t="str">
        <f t="shared" si="4"/>
        <v/>
      </c>
      <c r="AP42" s="19" t="str">
        <f t="shared" si="5"/>
        <v/>
      </c>
    </row>
    <row r="43" spans="1:42" ht="30" customHeight="1" x14ac:dyDescent="0.3">
      <c r="A43" s="19" t="str">
        <f t="shared" si="8"/>
        <v/>
      </c>
      <c r="B43" s="26"/>
      <c r="C43" s="27"/>
      <c r="D43" s="28"/>
      <c r="O43" s="19" t="str">
        <f t="shared" si="1"/>
        <v/>
      </c>
      <c r="P43" s="19" t="str">
        <f t="shared" si="2"/>
        <v/>
      </c>
      <c r="AA43" s="19" t="str">
        <f t="shared" si="9"/>
        <v/>
      </c>
      <c r="AB43" s="26"/>
      <c r="AC43" s="27"/>
      <c r="AD43" s="28"/>
      <c r="AO43" s="19" t="str">
        <f t="shared" si="4"/>
        <v/>
      </c>
      <c r="AP43" s="19" t="str">
        <f t="shared" si="5"/>
        <v/>
      </c>
    </row>
    <row r="44" spans="1:42" ht="30" customHeight="1" x14ac:dyDescent="0.3">
      <c r="A44" s="19" t="str">
        <f t="shared" si="8"/>
        <v/>
      </c>
      <c r="B44" s="26"/>
      <c r="C44" s="27"/>
      <c r="D44" s="28"/>
      <c r="O44" s="19" t="str">
        <f t="shared" si="1"/>
        <v/>
      </c>
      <c r="P44" s="19" t="str">
        <f t="shared" si="2"/>
        <v/>
      </c>
      <c r="AA44" s="19" t="str">
        <f t="shared" si="9"/>
        <v/>
      </c>
      <c r="AB44" s="26"/>
      <c r="AC44" s="27"/>
      <c r="AD44" s="28"/>
      <c r="AO44" s="19" t="str">
        <f t="shared" si="4"/>
        <v/>
      </c>
      <c r="AP44" s="19" t="str">
        <f t="shared" si="5"/>
        <v/>
      </c>
    </row>
    <row r="45" spans="1:42" ht="30" customHeight="1" x14ac:dyDescent="0.3">
      <c r="A45" s="19" t="str">
        <f t="shared" si="8"/>
        <v/>
      </c>
      <c r="B45" s="26"/>
      <c r="C45" s="27"/>
      <c r="D45" s="28"/>
      <c r="O45" s="19" t="str">
        <f t="shared" si="1"/>
        <v/>
      </c>
      <c r="P45" s="19" t="str">
        <f t="shared" si="2"/>
        <v/>
      </c>
      <c r="AA45" s="19" t="str">
        <f t="shared" si="9"/>
        <v/>
      </c>
      <c r="AB45" s="26"/>
      <c r="AC45" s="27"/>
      <c r="AD45" s="28"/>
      <c r="AO45" s="19" t="str">
        <f t="shared" si="4"/>
        <v/>
      </c>
      <c r="AP45" s="19" t="str">
        <f t="shared" si="5"/>
        <v/>
      </c>
    </row>
    <row r="46" spans="1:42" ht="30" customHeight="1" x14ac:dyDescent="0.3">
      <c r="A46" s="19" t="str">
        <f t="shared" ref="A46:A77" si="10">IF(OR(B46="Digite aqui(Produto ou serviço)",B46=""),"",IF(AND(O46=1,P46=1),"Abacaxi",IF(AND(O46=2,P46=1),"Questionamento",IF(AND(O46=2,P46=2),"Estrela","Vaca Leiteira"))))</f>
        <v/>
      </c>
      <c r="B46" s="26"/>
      <c r="C46" s="27"/>
      <c r="D46" s="28"/>
      <c r="O46" s="19" t="str">
        <f t="shared" ref="O46:O77" si="11">IF(C46="","",IF(C46="Mercado estagnado ou em queda",1,2))</f>
        <v/>
      </c>
      <c r="P46" s="19" t="str">
        <f t="shared" ref="P46:P77" si="12">IF(D46="","",IF(D46="Pouca Participação",1,2))</f>
        <v/>
      </c>
      <c r="AA46" s="19" t="str">
        <f t="shared" ref="AA46:AA77" si="13">IF(OR(AB46="Digite aqui(Produto ou serviço)",AB46=""),"",IF(AND(AO46=1,AP46=1),"Abacaxi",IF(AND(AO46=2,AP46=1),"Questionamento",IF(AND(AO46=2,AP46=2),"Estrela","Vaca Leiteira"))))</f>
        <v/>
      </c>
      <c r="AB46" s="26"/>
      <c r="AC46" s="27"/>
      <c r="AD46" s="28"/>
      <c r="AO46" s="19" t="str">
        <f t="shared" ref="AO46:AO77" si="14">IF(AC46="","",IF(AC46="Mercado estagnado ou em queda",1,2))</f>
        <v/>
      </c>
      <c r="AP46" s="19" t="str">
        <f t="shared" ref="AP46:AP77" si="15">IF(AD46="","",IF(AD46="Pouca Participação",1,2))</f>
        <v/>
      </c>
    </row>
    <row r="47" spans="1:42" ht="30" customHeight="1" x14ac:dyDescent="0.3">
      <c r="A47" s="19" t="str">
        <f t="shared" si="10"/>
        <v/>
      </c>
      <c r="B47" s="26"/>
      <c r="C47" s="27"/>
      <c r="D47" s="28"/>
      <c r="O47" s="19" t="str">
        <f t="shared" si="11"/>
        <v/>
      </c>
      <c r="P47" s="19" t="str">
        <f t="shared" si="12"/>
        <v/>
      </c>
      <c r="AA47" s="19" t="str">
        <f t="shared" si="13"/>
        <v/>
      </c>
      <c r="AB47" s="26"/>
      <c r="AC47" s="27"/>
      <c r="AD47" s="28"/>
      <c r="AO47" s="19" t="str">
        <f t="shared" si="14"/>
        <v/>
      </c>
      <c r="AP47" s="19" t="str">
        <f t="shared" si="15"/>
        <v/>
      </c>
    </row>
    <row r="48" spans="1:42" ht="30" customHeight="1" x14ac:dyDescent="0.3">
      <c r="A48" s="19" t="str">
        <f t="shared" si="10"/>
        <v/>
      </c>
      <c r="B48" s="26"/>
      <c r="C48" s="27"/>
      <c r="D48" s="28"/>
      <c r="O48" s="19" t="str">
        <f t="shared" si="11"/>
        <v/>
      </c>
      <c r="P48" s="19" t="str">
        <f t="shared" si="12"/>
        <v/>
      </c>
      <c r="AA48" s="19" t="str">
        <f t="shared" si="13"/>
        <v/>
      </c>
      <c r="AB48" s="26"/>
      <c r="AC48" s="27"/>
      <c r="AD48" s="28"/>
      <c r="AO48" s="19" t="str">
        <f t="shared" si="14"/>
        <v/>
      </c>
      <c r="AP48" s="19" t="str">
        <f t="shared" si="15"/>
        <v/>
      </c>
    </row>
    <row r="49" spans="1:42" ht="30" customHeight="1" x14ac:dyDescent="0.3">
      <c r="A49" s="19" t="str">
        <f t="shared" si="10"/>
        <v/>
      </c>
      <c r="B49" s="26"/>
      <c r="C49" s="27"/>
      <c r="D49" s="28"/>
      <c r="O49" s="19" t="str">
        <f t="shared" si="11"/>
        <v/>
      </c>
      <c r="P49" s="19" t="str">
        <f t="shared" si="12"/>
        <v/>
      </c>
      <c r="AA49" s="19" t="str">
        <f t="shared" si="13"/>
        <v/>
      </c>
      <c r="AB49" s="26"/>
      <c r="AC49" s="27"/>
      <c r="AD49" s="28"/>
      <c r="AO49" s="19" t="str">
        <f t="shared" si="14"/>
        <v/>
      </c>
      <c r="AP49" s="19" t="str">
        <f t="shared" si="15"/>
        <v/>
      </c>
    </row>
    <row r="50" spans="1:42" ht="30" customHeight="1" x14ac:dyDescent="0.3">
      <c r="A50" s="19" t="str">
        <f t="shared" si="10"/>
        <v/>
      </c>
      <c r="B50" s="26"/>
      <c r="C50" s="27"/>
      <c r="D50" s="28"/>
      <c r="O50" s="19" t="str">
        <f t="shared" si="11"/>
        <v/>
      </c>
      <c r="P50" s="19" t="str">
        <f t="shared" si="12"/>
        <v/>
      </c>
      <c r="AA50" s="19" t="str">
        <f t="shared" si="13"/>
        <v/>
      </c>
      <c r="AB50" s="26"/>
      <c r="AC50" s="27"/>
      <c r="AD50" s="28"/>
      <c r="AO50" s="19" t="str">
        <f t="shared" si="14"/>
        <v/>
      </c>
      <c r="AP50" s="19" t="str">
        <f t="shared" si="15"/>
        <v/>
      </c>
    </row>
    <row r="51" spans="1:42" ht="30" customHeight="1" x14ac:dyDescent="0.3">
      <c r="A51" s="19" t="str">
        <f t="shared" si="10"/>
        <v/>
      </c>
      <c r="B51" s="26"/>
      <c r="C51" s="27"/>
      <c r="D51" s="28"/>
      <c r="O51" s="19" t="str">
        <f t="shared" si="11"/>
        <v/>
      </c>
      <c r="P51" s="19" t="str">
        <f t="shared" si="12"/>
        <v/>
      </c>
      <c r="AA51" s="19" t="str">
        <f t="shared" si="13"/>
        <v/>
      </c>
      <c r="AB51" s="26"/>
      <c r="AC51" s="27"/>
      <c r="AD51" s="28"/>
      <c r="AO51" s="19" t="str">
        <f t="shared" si="14"/>
        <v/>
      </c>
      <c r="AP51" s="19" t="str">
        <f t="shared" si="15"/>
        <v/>
      </c>
    </row>
    <row r="52" spans="1:42" ht="30" customHeight="1" x14ac:dyDescent="0.3">
      <c r="A52" s="19" t="str">
        <f t="shared" si="10"/>
        <v/>
      </c>
      <c r="B52" s="26"/>
      <c r="C52" s="27"/>
      <c r="D52" s="28"/>
      <c r="O52" s="19" t="str">
        <f t="shared" si="11"/>
        <v/>
      </c>
      <c r="P52" s="19" t="str">
        <f t="shared" si="12"/>
        <v/>
      </c>
      <c r="AA52" s="19" t="str">
        <f t="shared" si="13"/>
        <v/>
      </c>
      <c r="AB52" s="26"/>
      <c r="AC52" s="27"/>
      <c r="AD52" s="28"/>
      <c r="AO52" s="19" t="str">
        <f t="shared" si="14"/>
        <v/>
      </c>
      <c r="AP52" s="19" t="str">
        <f t="shared" si="15"/>
        <v/>
      </c>
    </row>
    <row r="53" spans="1:42" ht="30" customHeight="1" x14ac:dyDescent="0.3">
      <c r="A53" s="19" t="str">
        <f t="shared" si="10"/>
        <v/>
      </c>
      <c r="B53" s="26"/>
      <c r="C53" s="27"/>
      <c r="D53" s="28"/>
      <c r="O53" s="19" t="str">
        <f t="shared" si="11"/>
        <v/>
      </c>
      <c r="P53" s="19" t="str">
        <f t="shared" si="12"/>
        <v/>
      </c>
      <c r="AA53" s="19" t="str">
        <f t="shared" si="13"/>
        <v/>
      </c>
      <c r="AB53" s="26"/>
      <c r="AC53" s="27"/>
      <c r="AD53" s="28"/>
      <c r="AO53" s="19" t="str">
        <f t="shared" si="14"/>
        <v/>
      </c>
      <c r="AP53" s="19" t="str">
        <f t="shared" si="15"/>
        <v/>
      </c>
    </row>
    <row r="54" spans="1:42" ht="30" customHeight="1" x14ac:dyDescent="0.3">
      <c r="A54" s="19" t="str">
        <f t="shared" si="10"/>
        <v/>
      </c>
      <c r="B54" s="26"/>
      <c r="C54" s="27"/>
      <c r="D54" s="28"/>
      <c r="O54" s="19" t="str">
        <f t="shared" si="11"/>
        <v/>
      </c>
      <c r="P54" s="19" t="str">
        <f t="shared" si="12"/>
        <v/>
      </c>
      <c r="AA54" s="19" t="str">
        <f t="shared" si="13"/>
        <v/>
      </c>
      <c r="AB54" s="26"/>
      <c r="AC54" s="27"/>
      <c r="AD54" s="28"/>
      <c r="AO54" s="19" t="str">
        <f t="shared" si="14"/>
        <v/>
      </c>
      <c r="AP54" s="19" t="str">
        <f t="shared" si="15"/>
        <v/>
      </c>
    </row>
    <row r="55" spans="1:42" ht="30" customHeight="1" x14ac:dyDescent="0.3">
      <c r="A55" s="19" t="str">
        <f t="shared" si="10"/>
        <v/>
      </c>
      <c r="B55" s="26"/>
      <c r="C55" s="27"/>
      <c r="D55" s="28"/>
      <c r="O55" s="19" t="str">
        <f t="shared" si="11"/>
        <v/>
      </c>
      <c r="P55" s="19" t="str">
        <f t="shared" si="12"/>
        <v/>
      </c>
      <c r="AA55" s="19" t="str">
        <f t="shared" si="13"/>
        <v/>
      </c>
      <c r="AB55" s="26"/>
      <c r="AC55" s="27"/>
      <c r="AD55" s="28"/>
      <c r="AO55" s="19" t="str">
        <f t="shared" si="14"/>
        <v/>
      </c>
      <c r="AP55" s="19" t="str">
        <f t="shared" si="15"/>
        <v/>
      </c>
    </row>
    <row r="56" spans="1:42" ht="30" customHeight="1" x14ac:dyDescent="0.3">
      <c r="A56" s="19" t="str">
        <f t="shared" si="10"/>
        <v/>
      </c>
      <c r="B56" s="26"/>
      <c r="C56" s="27"/>
      <c r="D56" s="28"/>
      <c r="O56" s="19" t="str">
        <f t="shared" si="11"/>
        <v/>
      </c>
      <c r="P56" s="19" t="str">
        <f t="shared" si="12"/>
        <v/>
      </c>
      <c r="AA56" s="19" t="str">
        <f t="shared" si="13"/>
        <v/>
      </c>
      <c r="AB56" s="26"/>
      <c r="AC56" s="27"/>
      <c r="AD56" s="28"/>
      <c r="AO56" s="19" t="str">
        <f t="shared" si="14"/>
        <v/>
      </c>
      <c r="AP56" s="19" t="str">
        <f t="shared" si="15"/>
        <v/>
      </c>
    </row>
    <row r="57" spans="1:42" ht="30" customHeight="1" x14ac:dyDescent="0.3">
      <c r="A57" s="19" t="str">
        <f t="shared" si="10"/>
        <v/>
      </c>
      <c r="B57" s="26"/>
      <c r="C57" s="27"/>
      <c r="D57" s="28"/>
      <c r="O57" s="19" t="str">
        <f t="shared" si="11"/>
        <v/>
      </c>
      <c r="P57" s="19" t="str">
        <f t="shared" si="12"/>
        <v/>
      </c>
      <c r="AA57" s="19" t="str">
        <f t="shared" si="13"/>
        <v/>
      </c>
      <c r="AB57" s="26"/>
      <c r="AC57" s="27"/>
      <c r="AD57" s="28"/>
      <c r="AO57" s="19" t="str">
        <f t="shared" si="14"/>
        <v/>
      </c>
      <c r="AP57" s="19" t="str">
        <f t="shared" si="15"/>
        <v/>
      </c>
    </row>
    <row r="58" spans="1:42" ht="30" customHeight="1" x14ac:dyDescent="0.3">
      <c r="A58" s="19" t="str">
        <f t="shared" si="10"/>
        <v/>
      </c>
      <c r="B58" s="26"/>
      <c r="C58" s="27"/>
      <c r="D58" s="28"/>
      <c r="O58" s="19" t="str">
        <f t="shared" si="11"/>
        <v/>
      </c>
      <c r="P58" s="19" t="str">
        <f t="shared" si="12"/>
        <v/>
      </c>
      <c r="AA58" s="19" t="str">
        <f t="shared" si="13"/>
        <v/>
      </c>
      <c r="AB58" s="26"/>
      <c r="AC58" s="27"/>
      <c r="AD58" s="28"/>
      <c r="AO58" s="19" t="str">
        <f t="shared" si="14"/>
        <v/>
      </c>
      <c r="AP58" s="19" t="str">
        <f t="shared" si="15"/>
        <v/>
      </c>
    </row>
    <row r="59" spans="1:42" ht="30" customHeight="1" x14ac:dyDescent="0.3">
      <c r="A59" s="19" t="str">
        <f t="shared" si="10"/>
        <v/>
      </c>
      <c r="B59" s="26"/>
      <c r="C59" s="27"/>
      <c r="D59" s="28"/>
      <c r="O59" s="19" t="str">
        <f t="shared" si="11"/>
        <v/>
      </c>
      <c r="P59" s="19" t="str">
        <f t="shared" si="12"/>
        <v/>
      </c>
      <c r="AA59" s="19" t="str">
        <f t="shared" si="13"/>
        <v/>
      </c>
      <c r="AB59" s="26"/>
      <c r="AC59" s="27"/>
      <c r="AD59" s="28"/>
      <c r="AO59" s="19" t="str">
        <f t="shared" si="14"/>
        <v/>
      </c>
      <c r="AP59" s="19" t="str">
        <f t="shared" si="15"/>
        <v/>
      </c>
    </row>
    <row r="60" spans="1:42" ht="30" customHeight="1" x14ac:dyDescent="0.3">
      <c r="A60" s="19" t="str">
        <f t="shared" si="10"/>
        <v/>
      </c>
      <c r="B60" s="26"/>
      <c r="C60" s="27"/>
      <c r="D60" s="28"/>
      <c r="O60" s="19" t="str">
        <f t="shared" si="11"/>
        <v/>
      </c>
      <c r="P60" s="19" t="str">
        <f t="shared" si="12"/>
        <v/>
      </c>
      <c r="AA60" s="19" t="str">
        <f t="shared" si="13"/>
        <v/>
      </c>
      <c r="AB60" s="26"/>
      <c r="AC60" s="27"/>
      <c r="AD60" s="28"/>
      <c r="AO60" s="19" t="str">
        <f t="shared" si="14"/>
        <v/>
      </c>
      <c r="AP60" s="19" t="str">
        <f t="shared" si="15"/>
        <v/>
      </c>
    </row>
    <row r="61" spans="1:42" ht="30" customHeight="1" x14ac:dyDescent="0.3">
      <c r="A61" s="19" t="str">
        <f t="shared" si="10"/>
        <v/>
      </c>
      <c r="B61" s="26"/>
      <c r="C61" s="27"/>
      <c r="D61" s="28"/>
      <c r="O61" s="19" t="str">
        <f t="shared" si="11"/>
        <v/>
      </c>
      <c r="P61" s="19" t="str">
        <f t="shared" si="12"/>
        <v/>
      </c>
      <c r="AA61" s="19" t="str">
        <f t="shared" si="13"/>
        <v/>
      </c>
      <c r="AB61" s="26"/>
      <c r="AC61" s="27"/>
      <c r="AD61" s="28"/>
      <c r="AO61" s="19" t="str">
        <f t="shared" si="14"/>
        <v/>
      </c>
      <c r="AP61" s="19" t="str">
        <f t="shared" si="15"/>
        <v/>
      </c>
    </row>
    <row r="62" spans="1:42" ht="30" customHeight="1" x14ac:dyDescent="0.3">
      <c r="A62" s="19" t="str">
        <f t="shared" si="10"/>
        <v/>
      </c>
      <c r="B62" s="26"/>
      <c r="C62" s="27"/>
      <c r="D62" s="28"/>
      <c r="O62" s="19" t="str">
        <f t="shared" si="11"/>
        <v/>
      </c>
      <c r="P62" s="19" t="str">
        <f t="shared" si="12"/>
        <v/>
      </c>
      <c r="AA62" s="19" t="str">
        <f t="shared" si="13"/>
        <v/>
      </c>
      <c r="AB62" s="26"/>
      <c r="AC62" s="27"/>
      <c r="AD62" s="28"/>
      <c r="AO62" s="19" t="str">
        <f t="shared" si="14"/>
        <v/>
      </c>
      <c r="AP62" s="19" t="str">
        <f t="shared" si="15"/>
        <v/>
      </c>
    </row>
    <row r="63" spans="1:42" ht="30" customHeight="1" x14ac:dyDescent="0.3">
      <c r="A63" s="19" t="str">
        <f t="shared" si="10"/>
        <v/>
      </c>
      <c r="B63" s="26"/>
      <c r="C63" s="27"/>
      <c r="D63" s="28"/>
      <c r="O63" s="19" t="str">
        <f t="shared" si="11"/>
        <v/>
      </c>
      <c r="P63" s="19" t="str">
        <f t="shared" si="12"/>
        <v/>
      </c>
      <c r="AA63" s="19" t="str">
        <f t="shared" si="13"/>
        <v/>
      </c>
      <c r="AB63" s="26"/>
      <c r="AC63" s="27"/>
      <c r="AD63" s="28"/>
      <c r="AO63" s="19" t="str">
        <f t="shared" si="14"/>
        <v/>
      </c>
      <c r="AP63" s="19" t="str">
        <f t="shared" si="15"/>
        <v/>
      </c>
    </row>
    <row r="64" spans="1:42" ht="30" customHeight="1" x14ac:dyDescent="0.3">
      <c r="A64" s="19" t="str">
        <f t="shared" si="10"/>
        <v/>
      </c>
      <c r="B64" s="26"/>
      <c r="C64" s="27"/>
      <c r="D64" s="28"/>
      <c r="O64" s="19" t="str">
        <f t="shared" si="11"/>
        <v/>
      </c>
      <c r="P64" s="19" t="str">
        <f t="shared" si="12"/>
        <v/>
      </c>
      <c r="AA64" s="19" t="str">
        <f t="shared" si="13"/>
        <v/>
      </c>
      <c r="AB64" s="26"/>
      <c r="AC64" s="27"/>
      <c r="AD64" s="28"/>
      <c r="AO64" s="19" t="str">
        <f t="shared" si="14"/>
        <v/>
      </c>
      <c r="AP64" s="19" t="str">
        <f t="shared" si="15"/>
        <v/>
      </c>
    </row>
    <row r="65" spans="1:42" ht="30" customHeight="1" x14ac:dyDescent="0.3">
      <c r="A65" s="19" t="str">
        <f t="shared" si="10"/>
        <v/>
      </c>
      <c r="B65" s="26"/>
      <c r="C65" s="27"/>
      <c r="D65" s="28"/>
      <c r="O65" s="19" t="str">
        <f t="shared" si="11"/>
        <v/>
      </c>
      <c r="P65" s="19" t="str">
        <f t="shared" si="12"/>
        <v/>
      </c>
      <c r="AA65" s="19" t="str">
        <f t="shared" si="13"/>
        <v/>
      </c>
      <c r="AB65" s="26"/>
      <c r="AC65" s="27"/>
      <c r="AD65" s="28"/>
      <c r="AO65" s="19" t="str">
        <f t="shared" si="14"/>
        <v/>
      </c>
      <c r="AP65" s="19" t="str">
        <f t="shared" si="15"/>
        <v/>
      </c>
    </row>
    <row r="66" spans="1:42" ht="30" customHeight="1" x14ac:dyDescent="0.3">
      <c r="A66" s="19" t="str">
        <f t="shared" si="10"/>
        <v/>
      </c>
      <c r="B66" s="26"/>
      <c r="C66" s="27"/>
      <c r="D66" s="28"/>
      <c r="O66" s="19" t="str">
        <f t="shared" si="11"/>
        <v/>
      </c>
      <c r="P66" s="19" t="str">
        <f t="shared" si="12"/>
        <v/>
      </c>
      <c r="AA66" s="19" t="str">
        <f t="shared" si="13"/>
        <v/>
      </c>
      <c r="AB66" s="26"/>
      <c r="AC66" s="27"/>
      <c r="AD66" s="28"/>
      <c r="AO66" s="19" t="str">
        <f t="shared" si="14"/>
        <v/>
      </c>
      <c r="AP66" s="19" t="str">
        <f t="shared" si="15"/>
        <v/>
      </c>
    </row>
    <row r="67" spans="1:42" ht="30" customHeight="1" x14ac:dyDescent="0.3">
      <c r="A67" s="19" t="str">
        <f t="shared" si="10"/>
        <v/>
      </c>
      <c r="B67" s="26"/>
      <c r="C67" s="27"/>
      <c r="D67" s="28"/>
      <c r="O67" s="19" t="str">
        <f t="shared" si="11"/>
        <v/>
      </c>
      <c r="P67" s="19" t="str">
        <f t="shared" si="12"/>
        <v/>
      </c>
      <c r="AA67" s="19" t="str">
        <f t="shared" si="13"/>
        <v/>
      </c>
      <c r="AB67" s="26"/>
      <c r="AC67" s="27"/>
      <c r="AD67" s="28"/>
      <c r="AO67" s="19" t="str">
        <f t="shared" si="14"/>
        <v/>
      </c>
      <c r="AP67" s="19" t="str">
        <f t="shared" si="15"/>
        <v/>
      </c>
    </row>
    <row r="68" spans="1:42" ht="30" customHeight="1" x14ac:dyDescent="0.3">
      <c r="A68" s="19" t="str">
        <f t="shared" si="10"/>
        <v/>
      </c>
      <c r="B68" s="26"/>
      <c r="C68" s="27"/>
      <c r="D68" s="28"/>
      <c r="O68" s="19" t="str">
        <f t="shared" si="11"/>
        <v/>
      </c>
      <c r="P68" s="19" t="str">
        <f t="shared" si="12"/>
        <v/>
      </c>
      <c r="AA68" s="19" t="str">
        <f t="shared" si="13"/>
        <v/>
      </c>
      <c r="AB68" s="26"/>
      <c r="AC68" s="27"/>
      <c r="AD68" s="28"/>
      <c r="AO68" s="19" t="str">
        <f t="shared" si="14"/>
        <v/>
      </c>
      <c r="AP68" s="19" t="str">
        <f t="shared" si="15"/>
        <v/>
      </c>
    </row>
    <row r="69" spans="1:42" ht="30" customHeight="1" x14ac:dyDescent="0.3">
      <c r="A69" s="19" t="str">
        <f t="shared" si="10"/>
        <v/>
      </c>
      <c r="B69" s="26"/>
      <c r="C69" s="27"/>
      <c r="D69" s="28"/>
      <c r="O69" s="19" t="str">
        <f t="shared" si="11"/>
        <v/>
      </c>
      <c r="P69" s="19" t="str">
        <f t="shared" si="12"/>
        <v/>
      </c>
      <c r="AA69" s="19" t="str">
        <f t="shared" si="13"/>
        <v/>
      </c>
      <c r="AB69" s="26"/>
      <c r="AC69" s="27"/>
      <c r="AD69" s="28"/>
      <c r="AO69" s="19" t="str">
        <f t="shared" si="14"/>
        <v/>
      </c>
      <c r="AP69" s="19" t="str">
        <f t="shared" si="15"/>
        <v/>
      </c>
    </row>
    <row r="70" spans="1:42" ht="30" customHeight="1" x14ac:dyDescent="0.3">
      <c r="A70" s="19" t="str">
        <f t="shared" si="10"/>
        <v/>
      </c>
      <c r="B70" s="26"/>
      <c r="C70" s="27"/>
      <c r="D70" s="28"/>
      <c r="O70" s="19" t="str">
        <f t="shared" si="11"/>
        <v/>
      </c>
      <c r="P70" s="19" t="str">
        <f t="shared" si="12"/>
        <v/>
      </c>
      <c r="AA70" s="19" t="str">
        <f t="shared" si="13"/>
        <v/>
      </c>
      <c r="AB70" s="26"/>
      <c r="AC70" s="27"/>
      <c r="AD70" s="28"/>
      <c r="AO70" s="19" t="str">
        <f t="shared" si="14"/>
        <v/>
      </c>
      <c r="AP70" s="19" t="str">
        <f t="shared" si="15"/>
        <v/>
      </c>
    </row>
    <row r="71" spans="1:42" ht="30" customHeight="1" x14ac:dyDescent="0.3">
      <c r="A71" s="19" t="str">
        <f t="shared" si="10"/>
        <v/>
      </c>
      <c r="B71" s="26"/>
      <c r="C71" s="27"/>
      <c r="D71" s="28"/>
      <c r="O71" s="19" t="str">
        <f t="shared" si="11"/>
        <v/>
      </c>
      <c r="P71" s="19" t="str">
        <f t="shared" si="12"/>
        <v/>
      </c>
      <c r="AA71" s="19" t="str">
        <f t="shared" si="13"/>
        <v/>
      </c>
      <c r="AB71" s="26"/>
      <c r="AC71" s="27"/>
      <c r="AD71" s="28"/>
      <c r="AO71" s="19" t="str">
        <f t="shared" si="14"/>
        <v/>
      </c>
      <c r="AP71" s="19" t="str">
        <f t="shared" si="15"/>
        <v/>
      </c>
    </row>
    <row r="72" spans="1:42" ht="30" customHeight="1" x14ac:dyDescent="0.3">
      <c r="A72" s="19" t="str">
        <f t="shared" si="10"/>
        <v/>
      </c>
      <c r="B72" s="26"/>
      <c r="C72" s="27"/>
      <c r="D72" s="28"/>
      <c r="O72" s="19" t="str">
        <f t="shared" si="11"/>
        <v/>
      </c>
      <c r="P72" s="19" t="str">
        <f t="shared" si="12"/>
        <v/>
      </c>
      <c r="AA72" s="19" t="str">
        <f t="shared" si="13"/>
        <v/>
      </c>
      <c r="AB72" s="26"/>
      <c r="AC72" s="27"/>
      <c r="AD72" s="28"/>
      <c r="AO72" s="19" t="str">
        <f t="shared" si="14"/>
        <v/>
      </c>
      <c r="AP72" s="19" t="str">
        <f t="shared" si="15"/>
        <v/>
      </c>
    </row>
    <row r="73" spans="1:42" ht="30" customHeight="1" x14ac:dyDescent="0.3">
      <c r="A73" s="19" t="str">
        <f t="shared" si="10"/>
        <v/>
      </c>
      <c r="B73" s="26"/>
      <c r="C73" s="27"/>
      <c r="D73" s="28"/>
      <c r="O73" s="19" t="str">
        <f t="shared" si="11"/>
        <v/>
      </c>
      <c r="P73" s="19" t="str">
        <f t="shared" si="12"/>
        <v/>
      </c>
      <c r="AA73" s="19" t="str">
        <f t="shared" si="13"/>
        <v/>
      </c>
      <c r="AB73" s="26"/>
      <c r="AC73" s="27"/>
      <c r="AD73" s="28"/>
      <c r="AO73" s="19" t="str">
        <f t="shared" si="14"/>
        <v/>
      </c>
      <c r="AP73" s="19" t="str">
        <f t="shared" si="15"/>
        <v/>
      </c>
    </row>
    <row r="74" spans="1:42" ht="30" customHeight="1" x14ac:dyDescent="0.3">
      <c r="A74" s="19" t="str">
        <f t="shared" si="10"/>
        <v/>
      </c>
      <c r="B74" s="26"/>
      <c r="C74" s="27"/>
      <c r="D74" s="28"/>
      <c r="O74" s="19" t="str">
        <f t="shared" si="11"/>
        <v/>
      </c>
      <c r="P74" s="19" t="str">
        <f t="shared" si="12"/>
        <v/>
      </c>
      <c r="AA74" s="19" t="str">
        <f t="shared" si="13"/>
        <v/>
      </c>
      <c r="AB74" s="26"/>
      <c r="AC74" s="27"/>
      <c r="AD74" s="28"/>
      <c r="AO74" s="19" t="str">
        <f t="shared" si="14"/>
        <v/>
      </c>
      <c r="AP74" s="19" t="str">
        <f t="shared" si="15"/>
        <v/>
      </c>
    </row>
    <row r="75" spans="1:42" ht="30" customHeight="1" x14ac:dyDescent="0.3">
      <c r="A75" s="19" t="str">
        <f t="shared" si="10"/>
        <v/>
      </c>
      <c r="B75" s="26"/>
      <c r="C75" s="27"/>
      <c r="D75" s="28"/>
      <c r="O75" s="19" t="str">
        <f t="shared" si="11"/>
        <v/>
      </c>
      <c r="P75" s="19" t="str">
        <f t="shared" si="12"/>
        <v/>
      </c>
      <c r="AA75" s="19" t="str">
        <f t="shared" si="13"/>
        <v/>
      </c>
      <c r="AB75" s="26"/>
      <c r="AC75" s="27"/>
      <c r="AD75" s="28"/>
      <c r="AO75" s="19" t="str">
        <f t="shared" si="14"/>
        <v/>
      </c>
      <c r="AP75" s="19" t="str">
        <f t="shared" si="15"/>
        <v/>
      </c>
    </row>
    <row r="76" spans="1:42" ht="30" customHeight="1" x14ac:dyDescent="0.3">
      <c r="A76" s="19" t="str">
        <f t="shared" si="10"/>
        <v/>
      </c>
      <c r="B76" s="26"/>
      <c r="C76" s="27"/>
      <c r="D76" s="28"/>
      <c r="O76" s="19" t="str">
        <f t="shared" si="11"/>
        <v/>
      </c>
      <c r="P76" s="19" t="str">
        <f t="shared" si="12"/>
        <v/>
      </c>
      <c r="AA76" s="19" t="str">
        <f t="shared" si="13"/>
        <v/>
      </c>
      <c r="AB76" s="26"/>
      <c r="AC76" s="27"/>
      <c r="AD76" s="28"/>
      <c r="AO76" s="19" t="str">
        <f t="shared" si="14"/>
        <v/>
      </c>
      <c r="AP76" s="19" t="str">
        <f t="shared" si="15"/>
        <v/>
      </c>
    </row>
    <row r="77" spans="1:42" ht="30" customHeight="1" x14ac:dyDescent="0.3">
      <c r="A77" s="19" t="str">
        <f t="shared" si="10"/>
        <v/>
      </c>
      <c r="B77" s="26"/>
      <c r="C77" s="27"/>
      <c r="D77" s="28"/>
      <c r="O77" s="19" t="str">
        <f t="shared" si="11"/>
        <v/>
      </c>
      <c r="P77" s="19" t="str">
        <f t="shared" si="12"/>
        <v/>
      </c>
      <c r="AA77" s="19" t="str">
        <f t="shared" si="13"/>
        <v/>
      </c>
      <c r="AB77" s="26"/>
      <c r="AC77" s="27"/>
      <c r="AD77" s="28"/>
      <c r="AO77" s="19" t="str">
        <f t="shared" si="14"/>
        <v/>
      </c>
      <c r="AP77" s="19" t="str">
        <f t="shared" si="15"/>
        <v/>
      </c>
    </row>
    <row r="78" spans="1:42" ht="30" customHeight="1" x14ac:dyDescent="0.3">
      <c r="A78" s="19" t="str">
        <f t="shared" ref="A78:A109" si="16">IF(OR(B78="Digite aqui(Produto ou serviço)",B78=""),"",IF(AND(O78=1,P78=1),"Abacaxi",IF(AND(O78=2,P78=1),"Questionamento",IF(AND(O78=2,P78=2),"Estrela","Vaca Leiteira"))))</f>
        <v/>
      </c>
      <c r="B78" s="26"/>
      <c r="C78" s="27"/>
      <c r="D78" s="28"/>
      <c r="O78" s="19" t="str">
        <f t="shared" ref="O78:O109" si="17">IF(C78="","",IF(C78="Mercado estagnado ou em queda",1,2))</f>
        <v/>
      </c>
      <c r="P78" s="19" t="str">
        <f t="shared" ref="P78:P109" si="18">IF(D78="","",IF(D78="Pouca Participação",1,2))</f>
        <v/>
      </c>
      <c r="AA78" s="19" t="str">
        <f t="shared" ref="AA78:AA109" si="19">IF(OR(AB78="Digite aqui(Produto ou serviço)",AB78=""),"",IF(AND(AO78=1,AP78=1),"Abacaxi",IF(AND(AO78=2,AP78=1),"Questionamento",IF(AND(AO78=2,AP78=2),"Estrela","Vaca Leiteira"))))</f>
        <v/>
      </c>
      <c r="AB78" s="26"/>
      <c r="AC78" s="27"/>
      <c r="AD78" s="28"/>
      <c r="AO78" s="19" t="str">
        <f t="shared" ref="AO78:AO109" si="20">IF(AC78="","",IF(AC78="Mercado estagnado ou em queda",1,2))</f>
        <v/>
      </c>
      <c r="AP78" s="19" t="str">
        <f t="shared" ref="AP78:AP109" si="21">IF(AD78="","",IF(AD78="Pouca Participação",1,2))</f>
        <v/>
      </c>
    </row>
    <row r="79" spans="1:42" ht="30" customHeight="1" x14ac:dyDescent="0.3">
      <c r="A79" s="19" t="str">
        <f t="shared" si="16"/>
        <v/>
      </c>
      <c r="B79" s="26"/>
      <c r="C79" s="27"/>
      <c r="D79" s="28"/>
      <c r="O79" s="19" t="str">
        <f t="shared" si="17"/>
        <v/>
      </c>
      <c r="P79" s="19" t="str">
        <f t="shared" si="18"/>
        <v/>
      </c>
      <c r="AA79" s="19" t="str">
        <f t="shared" si="19"/>
        <v/>
      </c>
      <c r="AB79" s="26"/>
      <c r="AC79" s="27"/>
      <c r="AD79" s="28"/>
      <c r="AO79" s="19" t="str">
        <f t="shared" si="20"/>
        <v/>
      </c>
      <c r="AP79" s="19" t="str">
        <f t="shared" si="21"/>
        <v/>
      </c>
    </row>
    <row r="80" spans="1:42" ht="30" customHeight="1" x14ac:dyDescent="0.3">
      <c r="A80" s="19" t="str">
        <f t="shared" si="16"/>
        <v/>
      </c>
      <c r="B80" s="26"/>
      <c r="C80" s="27"/>
      <c r="D80" s="28"/>
      <c r="O80" s="19" t="str">
        <f t="shared" si="17"/>
        <v/>
      </c>
      <c r="P80" s="19" t="str">
        <f t="shared" si="18"/>
        <v/>
      </c>
      <c r="AA80" s="19" t="str">
        <f t="shared" si="19"/>
        <v/>
      </c>
      <c r="AB80" s="26"/>
      <c r="AC80" s="27"/>
      <c r="AD80" s="28"/>
      <c r="AO80" s="19" t="str">
        <f t="shared" si="20"/>
        <v/>
      </c>
      <c r="AP80" s="19" t="str">
        <f t="shared" si="21"/>
        <v/>
      </c>
    </row>
    <row r="81" spans="1:42" ht="30" customHeight="1" x14ac:dyDescent="0.3">
      <c r="A81" s="19" t="str">
        <f t="shared" si="16"/>
        <v/>
      </c>
      <c r="B81" s="26"/>
      <c r="C81" s="27"/>
      <c r="D81" s="28"/>
      <c r="O81" s="19" t="str">
        <f t="shared" si="17"/>
        <v/>
      </c>
      <c r="P81" s="19" t="str">
        <f t="shared" si="18"/>
        <v/>
      </c>
      <c r="AA81" s="19" t="str">
        <f t="shared" si="19"/>
        <v/>
      </c>
      <c r="AB81" s="26"/>
      <c r="AC81" s="27"/>
      <c r="AD81" s="28"/>
      <c r="AO81" s="19" t="str">
        <f t="shared" si="20"/>
        <v/>
      </c>
      <c r="AP81" s="19" t="str">
        <f t="shared" si="21"/>
        <v/>
      </c>
    </row>
    <row r="82" spans="1:42" ht="30" customHeight="1" x14ac:dyDescent="0.3">
      <c r="A82" s="19" t="str">
        <f t="shared" si="16"/>
        <v/>
      </c>
      <c r="B82" s="26"/>
      <c r="C82" s="27"/>
      <c r="D82" s="28"/>
      <c r="O82" s="19" t="str">
        <f t="shared" si="17"/>
        <v/>
      </c>
      <c r="P82" s="19" t="str">
        <f t="shared" si="18"/>
        <v/>
      </c>
      <c r="AA82" s="19" t="str">
        <f t="shared" si="19"/>
        <v/>
      </c>
      <c r="AB82" s="26"/>
      <c r="AC82" s="27"/>
      <c r="AD82" s="28"/>
      <c r="AO82" s="19" t="str">
        <f t="shared" si="20"/>
        <v/>
      </c>
      <c r="AP82" s="19" t="str">
        <f t="shared" si="21"/>
        <v/>
      </c>
    </row>
    <row r="83" spans="1:42" ht="30" customHeight="1" x14ac:dyDescent="0.3">
      <c r="A83" s="19" t="str">
        <f t="shared" si="16"/>
        <v/>
      </c>
      <c r="B83" s="26"/>
      <c r="C83" s="27"/>
      <c r="D83" s="28"/>
      <c r="O83" s="19" t="str">
        <f t="shared" si="17"/>
        <v/>
      </c>
      <c r="P83" s="19" t="str">
        <f t="shared" si="18"/>
        <v/>
      </c>
      <c r="AA83" s="19" t="str">
        <f t="shared" si="19"/>
        <v/>
      </c>
      <c r="AB83" s="26"/>
      <c r="AC83" s="27"/>
      <c r="AD83" s="28"/>
      <c r="AO83" s="19" t="str">
        <f t="shared" si="20"/>
        <v/>
      </c>
      <c r="AP83" s="19" t="str">
        <f t="shared" si="21"/>
        <v/>
      </c>
    </row>
    <row r="84" spans="1:42" ht="30" customHeight="1" x14ac:dyDescent="0.3">
      <c r="A84" s="19" t="str">
        <f t="shared" si="16"/>
        <v/>
      </c>
      <c r="B84" s="26"/>
      <c r="C84" s="27"/>
      <c r="D84" s="28"/>
      <c r="O84" s="19" t="str">
        <f t="shared" si="17"/>
        <v/>
      </c>
      <c r="P84" s="19" t="str">
        <f t="shared" si="18"/>
        <v/>
      </c>
      <c r="AA84" s="19" t="str">
        <f t="shared" si="19"/>
        <v/>
      </c>
      <c r="AB84" s="26"/>
      <c r="AC84" s="27"/>
      <c r="AD84" s="28"/>
      <c r="AO84" s="19" t="str">
        <f t="shared" si="20"/>
        <v/>
      </c>
      <c r="AP84" s="19" t="str">
        <f t="shared" si="21"/>
        <v/>
      </c>
    </row>
    <row r="85" spans="1:42" ht="30" customHeight="1" x14ac:dyDescent="0.3">
      <c r="A85" s="19" t="str">
        <f t="shared" si="16"/>
        <v/>
      </c>
      <c r="B85" s="26"/>
      <c r="C85" s="27"/>
      <c r="D85" s="28"/>
      <c r="O85" s="19" t="str">
        <f t="shared" si="17"/>
        <v/>
      </c>
      <c r="P85" s="19" t="str">
        <f t="shared" si="18"/>
        <v/>
      </c>
      <c r="AA85" s="19" t="str">
        <f t="shared" si="19"/>
        <v/>
      </c>
      <c r="AB85" s="26"/>
      <c r="AC85" s="27"/>
      <c r="AD85" s="28"/>
      <c r="AO85" s="19" t="str">
        <f t="shared" si="20"/>
        <v/>
      </c>
      <c r="AP85" s="19" t="str">
        <f t="shared" si="21"/>
        <v/>
      </c>
    </row>
    <row r="86" spans="1:42" ht="30" customHeight="1" x14ac:dyDescent="0.3">
      <c r="A86" s="19" t="str">
        <f t="shared" si="16"/>
        <v/>
      </c>
      <c r="B86" s="26"/>
      <c r="C86" s="27"/>
      <c r="D86" s="28"/>
      <c r="O86" s="19" t="str">
        <f t="shared" si="17"/>
        <v/>
      </c>
      <c r="P86" s="19" t="str">
        <f t="shared" si="18"/>
        <v/>
      </c>
      <c r="AA86" s="19" t="str">
        <f t="shared" si="19"/>
        <v/>
      </c>
      <c r="AB86" s="26"/>
      <c r="AC86" s="27"/>
      <c r="AD86" s="28"/>
      <c r="AO86" s="19" t="str">
        <f t="shared" si="20"/>
        <v/>
      </c>
      <c r="AP86" s="19" t="str">
        <f t="shared" si="21"/>
        <v/>
      </c>
    </row>
    <row r="87" spans="1:42" ht="30" customHeight="1" x14ac:dyDescent="0.3">
      <c r="A87" s="19" t="str">
        <f t="shared" si="16"/>
        <v/>
      </c>
      <c r="B87" s="26"/>
      <c r="C87" s="27"/>
      <c r="D87" s="28"/>
      <c r="O87" s="19" t="str">
        <f t="shared" si="17"/>
        <v/>
      </c>
      <c r="P87" s="19" t="str">
        <f t="shared" si="18"/>
        <v/>
      </c>
      <c r="AA87" s="19" t="str">
        <f t="shared" si="19"/>
        <v/>
      </c>
      <c r="AB87" s="26"/>
      <c r="AC87" s="27"/>
      <c r="AD87" s="28"/>
      <c r="AO87" s="19" t="str">
        <f t="shared" si="20"/>
        <v/>
      </c>
      <c r="AP87" s="19" t="str">
        <f t="shared" si="21"/>
        <v/>
      </c>
    </row>
    <row r="88" spans="1:42" ht="30" customHeight="1" x14ac:dyDescent="0.3">
      <c r="A88" s="19" t="str">
        <f t="shared" si="16"/>
        <v/>
      </c>
      <c r="B88" s="26"/>
      <c r="C88" s="27"/>
      <c r="D88" s="28"/>
      <c r="O88" s="19" t="str">
        <f t="shared" si="17"/>
        <v/>
      </c>
      <c r="P88" s="19" t="str">
        <f t="shared" si="18"/>
        <v/>
      </c>
      <c r="AA88" s="19" t="str">
        <f t="shared" si="19"/>
        <v/>
      </c>
      <c r="AB88" s="26"/>
      <c r="AC88" s="27"/>
      <c r="AD88" s="28"/>
      <c r="AO88" s="19" t="str">
        <f t="shared" si="20"/>
        <v/>
      </c>
      <c r="AP88" s="19" t="str">
        <f t="shared" si="21"/>
        <v/>
      </c>
    </row>
    <row r="89" spans="1:42" ht="30" customHeight="1" x14ac:dyDescent="0.3">
      <c r="A89" s="19" t="str">
        <f t="shared" si="16"/>
        <v/>
      </c>
      <c r="B89" s="26"/>
      <c r="C89" s="27"/>
      <c r="D89" s="28"/>
      <c r="O89" s="19" t="str">
        <f t="shared" si="17"/>
        <v/>
      </c>
      <c r="P89" s="19" t="str">
        <f t="shared" si="18"/>
        <v/>
      </c>
      <c r="AA89" s="19" t="str">
        <f t="shared" si="19"/>
        <v/>
      </c>
      <c r="AB89" s="26"/>
      <c r="AC89" s="27"/>
      <c r="AD89" s="28"/>
      <c r="AO89" s="19" t="str">
        <f t="shared" si="20"/>
        <v/>
      </c>
      <c r="AP89" s="19" t="str">
        <f t="shared" si="21"/>
        <v/>
      </c>
    </row>
    <row r="90" spans="1:42" ht="30" customHeight="1" x14ac:dyDescent="0.3">
      <c r="A90" s="19" t="str">
        <f t="shared" si="16"/>
        <v/>
      </c>
      <c r="B90" s="26"/>
      <c r="C90" s="27"/>
      <c r="D90" s="28"/>
      <c r="O90" s="19" t="str">
        <f t="shared" si="17"/>
        <v/>
      </c>
      <c r="P90" s="19" t="str">
        <f t="shared" si="18"/>
        <v/>
      </c>
      <c r="AA90" s="19" t="str">
        <f t="shared" si="19"/>
        <v/>
      </c>
      <c r="AB90" s="26"/>
      <c r="AC90" s="27"/>
      <c r="AD90" s="28"/>
      <c r="AO90" s="19" t="str">
        <f t="shared" si="20"/>
        <v/>
      </c>
      <c r="AP90" s="19" t="str">
        <f t="shared" si="21"/>
        <v/>
      </c>
    </row>
    <row r="91" spans="1:42" ht="30" customHeight="1" x14ac:dyDescent="0.3">
      <c r="A91" s="19" t="str">
        <f t="shared" si="16"/>
        <v/>
      </c>
      <c r="B91" s="26"/>
      <c r="C91" s="27"/>
      <c r="D91" s="28"/>
      <c r="O91" s="19" t="str">
        <f t="shared" si="17"/>
        <v/>
      </c>
      <c r="P91" s="19" t="str">
        <f t="shared" si="18"/>
        <v/>
      </c>
      <c r="AA91" s="19" t="str">
        <f t="shared" si="19"/>
        <v/>
      </c>
      <c r="AB91" s="26"/>
      <c r="AC91" s="27"/>
      <c r="AD91" s="28"/>
      <c r="AO91" s="19" t="str">
        <f t="shared" si="20"/>
        <v/>
      </c>
      <c r="AP91" s="19" t="str">
        <f t="shared" si="21"/>
        <v/>
      </c>
    </row>
    <row r="92" spans="1:42" ht="30" customHeight="1" x14ac:dyDescent="0.3">
      <c r="A92" s="19" t="str">
        <f t="shared" si="16"/>
        <v/>
      </c>
      <c r="B92" s="26"/>
      <c r="C92" s="27"/>
      <c r="D92" s="28"/>
      <c r="O92" s="19" t="str">
        <f t="shared" si="17"/>
        <v/>
      </c>
      <c r="P92" s="19" t="str">
        <f t="shared" si="18"/>
        <v/>
      </c>
      <c r="AA92" s="19" t="str">
        <f t="shared" si="19"/>
        <v/>
      </c>
      <c r="AB92" s="26"/>
      <c r="AC92" s="27"/>
      <c r="AD92" s="28"/>
      <c r="AO92" s="19" t="str">
        <f t="shared" si="20"/>
        <v/>
      </c>
      <c r="AP92" s="19" t="str">
        <f t="shared" si="21"/>
        <v/>
      </c>
    </row>
    <row r="93" spans="1:42" ht="30" customHeight="1" x14ac:dyDescent="0.3">
      <c r="A93" s="19" t="str">
        <f t="shared" si="16"/>
        <v/>
      </c>
      <c r="B93" s="26"/>
      <c r="C93" s="27"/>
      <c r="D93" s="28"/>
      <c r="O93" s="19" t="str">
        <f t="shared" si="17"/>
        <v/>
      </c>
      <c r="P93" s="19" t="str">
        <f t="shared" si="18"/>
        <v/>
      </c>
      <c r="AA93" s="19" t="str">
        <f t="shared" si="19"/>
        <v/>
      </c>
      <c r="AB93" s="26"/>
      <c r="AC93" s="27"/>
      <c r="AD93" s="28"/>
      <c r="AO93" s="19" t="str">
        <f t="shared" si="20"/>
        <v/>
      </c>
      <c r="AP93" s="19" t="str">
        <f t="shared" si="21"/>
        <v/>
      </c>
    </row>
    <row r="94" spans="1:42" ht="30" customHeight="1" x14ac:dyDescent="0.3">
      <c r="A94" s="19" t="str">
        <f t="shared" si="16"/>
        <v/>
      </c>
      <c r="B94" s="26"/>
      <c r="C94" s="27"/>
      <c r="D94" s="28"/>
      <c r="O94" s="19" t="str">
        <f t="shared" si="17"/>
        <v/>
      </c>
      <c r="P94" s="19" t="str">
        <f t="shared" si="18"/>
        <v/>
      </c>
      <c r="AA94" s="19" t="str">
        <f t="shared" si="19"/>
        <v/>
      </c>
      <c r="AB94" s="26"/>
      <c r="AC94" s="27"/>
      <c r="AD94" s="28"/>
      <c r="AO94" s="19" t="str">
        <f t="shared" si="20"/>
        <v/>
      </c>
      <c r="AP94" s="19" t="str">
        <f t="shared" si="21"/>
        <v/>
      </c>
    </row>
    <row r="95" spans="1:42" ht="30" customHeight="1" x14ac:dyDescent="0.3">
      <c r="A95" s="19" t="str">
        <f t="shared" si="16"/>
        <v/>
      </c>
      <c r="B95" s="26"/>
      <c r="C95" s="27"/>
      <c r="D95" s="28"/>
      <c r="O95" s="19" t="str">
        <f t="shared" si="17"/>
        <v/>
      </c>
      <c r="P95" s="19" t="str">
        <f t="shared" si="18"/>
        <v/>
      </c>
      <c r="AA95" s="19" t="str">
        <f t="shared" si="19"/>
        <v/>
      </c>
      <c r="AB95" s="26"/>
      <c r="AC95" s="27"/>
      <c r="AD95" s="28"/>
      <c r="AO95" s="19" t="str">
        <f t="shared" si="20"/>
        <v/>
      </c>
      <c r="AP95" s="19" t="str">
        <f t="shared" si="21"/>
        <v/>
      </c>
    </row>
    <row r="96" spans="1:42" ht="30" customHeight="1" x14ac:dyDescent="0.3">
      <c r="A96" s="19" t="str">
        <f t="shared" si="16"/>
        <v/>
      </c>
      <c r="B96" s="26"/>
      <c r="C96" s="27"/>
      <c r="D96" s="28"/>
      <c r="O96" s="19" t="str">
        <f t="shared" si="17"/>
        <v/>
      </c>
      <c r="P96" s="19" t="str">
        <f t="shared" si="18"/>
        <v/>
      </c>
      <c r="AA96" s="19" t="str">
        <f t="shared" si="19"/>
        <v/>
      </c>
      <c r="AB96" s="26"/>
      <c r="AC96" s="27"/>
      <c r="AD96" s="28"/>
      <c r="AO96" s="19" t="str">
        <f t="shared" si="20"/>
        <v/>
      </c>
      <c r="AP96" s="19" t="str">
        <f t="shared" si="21"/>
        <v/>
      </c>
    </row>
    <row r="97" spans="1:42" ht="30" customHeight="1" x14ac:dyDescent="0.3">
      <c r="A97" s="19" t="str">
        <f t="shared" si="16"/>
        <v/>
      </c>
      <c r="B97" s="26"/>
      <c r="C97" s="27"/>
      <c r="D97" s="28"/>
      <c r="O97" s="19" t="str">
        <f t="shared" si="17"/>
        <v/>
      </c>
      <c r="P97" s="19" t="str">
        <f t="shared" si="18"/>
        <v/>
      </c>
      <c r="AA97" s="19" t="str">
        <f t="shared" si="19"/>
        <v/>
      </c>
      <c r="AB97" s="26"/>
      <c r="AC97" s="27"/>
      <c r="AD97" s="28"/>
      <c r="AO97" s="19" t="str">
        <f t="shared" si="20"/>
        <v/>
      </c>
      <c r="AP97" s="19" t="str">
        <f t="shared" si="21"/>
        <v/>
      </c>
    </row>
    <row r="98" spans="1:42" ht="30" customHeight="1" x14ac:dyDescent="0.3">
      <c r="A98" s="19" t="str">
        <f t="shared" si="16"/>
        <v/>
      </c>
      <c r="B98" s="26"/>
      <c r="C98" s="27"/>
      <c r="D98" s="28"/>
      <c r="O98" s="19" t="str">
        <f t="shared" si="17"/>
        <v/>
      </c>
      <c r="P98" s="19" t="str">
        <f t="shared" si="18"/>
        <v/>
      </c>
      <c r="AA98" s="19" t="str">
        <f t="shared" si="19"/>
        <v/>
      </c>
      <c r="AB98" s="26"/>
      <c r="AC98" s="27"/>
      <c r="AD98" s="28"/>
      <c r="AO98" s="19" t="str">
        <f t="shared" si="20"/>
        <v/>
      </c>
      <c r="AP98" s="19" t="str">
        <f t="shared" si="21"/>
        <v/>
      </c>
    </row>
    <row r="99" spans="1:42" ht="30" customHeight="1" x14ac:dyDescent="0.3">
      <c r="A99" s="19" t="str">
        <f t="shared" si="16"/>
        <v/>
      </c>
      <c r="B99" s="26"/>
      <c r="C99" s="27"/>
      <c r="D99" s="28"/>
      <c r="O99" s="19" t="str">
        <f t="shared" si="17"/>
        <v/>
      </c>
      <c r="P99" s="19" t="str">
        <f t="shared" si="18"/>
        <v/>
      </c>
      <c r="AA99" s="19" t="str">
        <f t="shared" si="19"/>
        <v/>
      </c>
      <c r="AB99" s="26"/>
      <c r="AC99" s="27"/>
      <c r="AD99" s="28"/>
      <c r="AO99" s="19" t="str">
        <f t="shared" si="20"/>
        <v/>
      </c>
      <c r="AP99" s="19" t="str">
        <f t="shared" si="21"/>
        <v/>
      </c>
    </row>
    <row r="100" spans="1:42" ht="30" customHeight="1" x14ac:dyDescent="0.3">
      <c r="A100" s="19" t="str">
        <f t="shared" si="16"/>
        <v/>
      </c>
      <c r="B100" s="26"/>
      <c r="C100" s="27"/>
      <c r="D100" s="28"/>
      <c r="O100" s="19" t="str">
        <f t="shared" si="17"/>
        <v/>
      </c>
      <c r="P100" s="19" t="str">
        <f t="shared" si="18"/>
        <v/>
      </c>
      <c r="AA100" s="19" t="str">
        <f t="shared" si="19"/>
        <v/>
      </c>
      <c r="AB100" s="26"/>
      <c r="AC100" s="27"/>
      <c r="AD100" s="28"/>
      <c r="AO100" s="19" t="str">
        <f t="shared" si="20"/>
        <v/>
      </c>
      <c r="AP100" s="19" t="str">
        <f t="shared" si="21"/>
        <v/>
      </c>
    </row>
    <row r="101" spans="1:42" ht="30" customHeight="1" x14ac:dyDescent="0.3">
      <c r="A101" s="19" t="str">
        <f t="shared" si="16"/>
        <v/>
      </c>
      <c r="B101" s="26"/>
      <c r="C101" s="27"/>
      <c r="D101" s="28"/>
      <c r="O101" s="19" t="str">
        <f t="shared" si="17"/>
        <v/>
      </c>
      <c r="P101" s="19" t="str">
        <f t="shared" si="18"/>
        <v/>
      </c>
      <c r="AA101" s="19" t="str">
        <f t="shared" si="19"/>
        <v/>
      </c>
      <c r="AB101" s="26"/>
      <c r="AC101" s="27"/>
      <c r="AD101" s="28"/>
      <c r="AO101" s="19" t="str">
        <f t="shared" si="20"/>
        <v/>
      </c>
      <c r="AP101" s="19" t="str">
        <f t="shared" si="21"/>
        <v/>
      </c>
    </row>
    <row r="102" spans="1:42" ht="30" customHeight="1" x14ac:dyDescent="0.3">
      <c r="A102" s="19" t="str">
        <f t="shared" si="16"/>
        <v/>
      </c>
      <c r="B102" s="26"/>
      <c r="C102" s="27"/>
      <c r="D102" s="28"/>
      <c r="O102" s="19" t="str">
        <f t="shared" si="17"/>
        <v/>
      </c>
      <c r="P102" s="19" t="str">
        <f t="shared" si="18"/>
        <v/>
      </c>
      <c r="AA102" s="19" t="str">
        <f t="shared" si="19"/>
        <v/>
      </c>
      <c r="AB102" s="26"/>
      <c r="AC102" s="27"/>
      <c r="AD102" s="28"/>
      <c r="AO102" s="19" t="str">
        <f t="shared" si="20"/>
        <v/>
      </c>
      <c r="AP102" s="19" t="str">
        <f t="shared" si="21"/>
        <v/>
      </c>
    </row>
    <row r="103" spans="1:42" ht="30" customHeight="1" x14ac:dyDescent="0.3">
      <c r="A103" s="19" t="str">
        <f t="shared" si="16"/>
        <v/>
      </c>
      <c r="B103" s="26"/>
      <c r="C103" s="27"/>
      <c r="D103" s="28"/>
      <c r="O103" s="19" t="str">
        <f t="shared" si="17"/>
        <v/>
      </c>
      <c r="P103" s="19" t="str">
        <f t="shared" si="18"/>
        <v/>
      </c>
      <c r="AA103" s="19" t="str">
        <f t="shared" si="19"/>
        <v/>
      </c>
      <c r="AB103" s="26"/>
      <c r="AC103" s="27"/>
      <c r="AD103" s="28"/>
      <c r="AO103" s="19" t="str">
        <f t="shared" si="20"/>
        <v/>
      </c>
      <c r="AP103" s="19" t="str">
        <f t="shared" si="21"/>
        <v/>
      </c>
    </row>
    <row r="104" spans="1:42" ht="30" customHeight="1" x14ac:dyDescent="0.3">
      <c r="A104" s="19" t="str">
        <f t="shared" si="16"/>
        <v/>
      </c>
      <c r="B104" s="26"/>
      <c r="C104" s="27"/>
      <c r="D104" s="28"/>
      <c r="O104" s="19" t="str">
        <f t="shared" si="17"/>
        <v/>
      </c>
      <c r="P104" s="19" t="str">
        <f t="shared" si="18"/>
        <v/>
      </c>
      <c r="AA104" s="19" t="str">
        <f t="shared" si="19"/>
        <v/>
      </c>
      <c r="AB104" s="26"/>
      <c r="AC104" s="27"/>
      <c r="AD104" s="28"/>
      <c r="AO104" s="19" t="str">
        <f t="shared" si="20"/>
        <v/>
      </c>
      <c r="AP104" s="19" t="str">
        <f t="shared" si="21"/>
        <v/>
      </c>
    </row>
    <row r="105" spans="1:42" ht="30" customHeight="1" x14ac:dyDescent="0.3">
      <c r="A105" s="19" t="str">
        <f t="shared" si="16"/>
        <v/>
      </c>
      <c r="B105" s="26"/>
      <c r="C105" s="27"/>
      <c r="D105" s="28"/>
      <c r="O105" s="19" t="str">
        <f t="shared" si="17"/>
        <v/>
      </c>
      <c r="P105" s="19" t="str">
        <f t="shared" si="18"/>
        <v/>
      </c>
      <c r="AA105" s="19" t="str">
        <f t="shared" si="19"/>
        <v/>
      </c>
      <c r="AB105" s="26"/>
      <c r="AC105" s="27"/>
      <c r="AD105" s="28"/>
      <c r="AO105" s="19" t="str">
        <f t="shared" si="20"/>
        <v/>
      </c>
      <c r="AP105" s="19" t="str">
        <f t="shared" si="21"/>
        <v/>
      </c>
    </row>
    <row r="106" spans="1:42" ht="30" customHeight="1" x14ac:dyDescent="0.3">
      <c r="A106" s="19" t="str">
        <f t="shared" si="16"/>
        <v/>
      </c>
      <c r="B106" s="26"/>
      <c r="C106" s="27"/>
      <c r="D106" s="28"/>
      <c r="O106" s="19" t="str">
        <f t="shared" si="17"/>
        <v/>
      </c>
      <c r="P106" s="19" t="str">
        <f t="shared" si="18"/>
        <v/>
      </c>
      <c r="AA106" s="19" t="str">
        <f t="shared" si="19"/>
        <v/>
      </c>
      <c r="AB106" s="26"/>
      <c r="AC106" s="27"/>
      <c r="AD106" s="28"/>
      <c r="AO106" s="19" t="str">
        <f t="shared" si="20"/>
        <v/>
      </c>
      <c r="AP106" s="19" t="str">
        <f t="shared" si="21"/>
        <v/>
      </c>
    </row>
    <row r="107" spans="1:42" ht="30" customHeight="1" x14ac:dyDescent="0.3">
      <c r="A107" s="19" t="str">
        <f t="shared" si="16"/>
        <v/>
      </c>
      <c r="B107" s="26"/>
      <c r="C107" s="27"/>
      <c r="D107" s="28"/>
      <c r="O107" s="19" t="str">
        <f t="shared" si="17"/>
        <v/>
      </c>
      <c r="P107" s="19" t="str">
        <f t="shared" si="18"/>
        <v/>
      </c>
      <c r="AA107" s="19" t="str">
        <f t="shared" si="19"/>
        <v/>
      </c>
      <c r="AB107" s="26"/>
      <c r="AC107" s="27"/>
      <c r="AD107" s="28"/>
      <c r="AO107" s="19" t="str">
        <f t="shared" si="20"/>
        <v/>
      </c>
      <c r="AP107" s="19" t="str">
        <f t="shared" si="21"/>
        <v/>
      </c>
    </row>
    <row r="108" spans="1:42" ht="30" customHeight="1" x14ac:dyDescent="0.3">
      <c r="A108" s="19" t="str">
        <f t="shared" si="16"/>
        <v/>
      </c>
      <c r="B108" s="26"/>
      <c r="C108" s="27"/>
      <c r="D108" s="28"/>
      <c r="O108" s="19" t="str">
        <f t="shared" si="17"/>
        <v/>
      </c>
      <c r="P108" s="19" t="str">
        <f t="shared" si="18"/>
        <v/>
      </c>
      <c r="AA108" s="19" t="str">
        <f t="shared" si="19"/>
        <v/>
      </c>
      <c r="AB108" s="26"/>
      <c r="AC108" s="27"/>
      <c r="AD108" s="28"/>
      <c r="AO108" s="19" t="str">
        <f t="shared" si="20"/>
        <v/>
      </c>
      <c r="AP108" s="19" t="str">
        <f t="shared" si="21"/>
        <v/>
      </c>
    </row>
    <row r="109" spans="1:42" ht="30" customHeight="1" x14ac:dyDescent="0.3">
      <c r="A109" s="19" t="str">
        <f t="shared" si="16"/>
        <v/>
      </c>
      <c r="B109" s="26"/>
      <c r="C109" s="27"/>
      <c r="D109" s="28"/>
      <c r="O109" s="19" t="str">
        <f t="shared" si="17"/>
        <v/>
      </c>
      <c r="P109" s="19" t="str">
        <f t="shared" si="18"/>
        <v/>
      </c>
      <c r="AA109" s="19" t="str">
        <f t="shared" si="19"/>
        <v/>
      </c>
      <c r="AB109" s="26"/>
      <c r="AC109" s="27"/>
      <c r="AD109" s="28"/>
      <c r="AO109" s="19" t="str">
        <f t="shared" si="20"/>
        <v/>
      </c>
      <c r="AP109" s="19" t="str">
        <f t="shared" si="21"/>
        <v/>
      </c>
    </row>
    <row r="110" spans="1:42" ht="30" customHeight="1" x14ac:dyDescent="0.3">
      <c r="A110" s="19" t="str">
        <f t="shared" ref="A110:A113" si="22">IF(OR(B110="Digite aqui(Produto ou serviço)",B110=""),"",IF(AND(O110=1,P110=1),"Abacaxi",IF(AND(O110=2,P110=1),"Questionamento",IF(AND(O110=2,P110=2),"Estrela","Vaca Leiteira"))))</f>
        <v/>
      </c>
      <c r="B110" s="26"/>
      <c r="C110" s="27"/>
      <c r="D110" s="28"/>
      <c r="O110" s="19" t="str">
        <f t="shared" ref="O110:O141" si="23">IF(C110="","",IF(C110="Mercado estagnado ou em queda",1,2))</f>
        <v/>
      </c>
      <c r="P110" s="19" t="str">
        <f t="shared" ref="P110:P141" si="24">IF(D110="","",IF(D110="Pouca Participação",1,2))</f>
        <v/>
      </c>
      <c r="AA110" s="19" t="str">
        <f t="shared" ref="AA110:AA113" si="25">IF(OR(AB110="Digite aqui(Produto ou serviço)",AB110=""),"",IF(AND(AO110=1,AP110=1),"Abacaxi",IF(AND(AO110=2,AP110=1),"Questionamento",IF(AND(AO110=2,AP110=2),"Estrela","Vaca Leiteira"))))</f>
        <v/>
      </c>
      <c r="AB110" s="26"/>
      <c r="AC110" s="27"/>
      <c r="AD110" s="28"/>
      <c r="AO110" s="19" t="str">
        <f t="shared" ref="AO110:AO141" si="26">IF(AC110="","",IF(AC110="Mercado estagnado ou em queda",1,2))</f>
        <v/>
      </c>
      <c r="AP110" s="19" t="str">
        <f t="shared" ref="AP110:AP141" si="27">IF(AD110="","",IF(AD110="Pouca Participação",1,2))</f>
        <v/>
      </c>
    </row>
    <row r="111" spans="1:42" ht="30" customHeight="1" x14ac:dyDescent="0.3">
      <c r="A111" s="19" t="str">
        <f t="shared" si="22"/>
        <v/>
      </c>
      <c r="B111" s="26"/>
      <c r="C111" s="27"/>
      <c r="D111" s="28"/>
      <c r="O111" s="19" t="str">
        <f t="shared" si="23"/>
        <v/>
      </c>
      <c r="P111" s="19" t="str">
        <f t="shared" si="24"/>
        <v/>
      </c>
      <c r="AA111" s="19" t="str">
        <f t="shared" si="25"/>
        <v/>
      </c>
      <c r="AB111" s="26"/>
      <c r="AC111" s="27"/>
      <c r="AD111" s="28"/>
      <c r="AO111" s="19" t="str">
        <f t="shared" si="26"/>
        <v/>
      </c>
      <c r="AP111" s="19" t="str">
        <f t="shared" si="27"/>
        <v/>
      </c>
    </row>
    <row r="112" spans="1:42" ht="30" customHeight="1" x14ac:dyDescent="0.3">
      <c r="A112" s="19" t="str">
        <f t="shared" si="22"/>
        <v/>
      </c>
      <c r="B112" s="26"/>
      <c r="C112" s="27"/>
      <c r="D112" s="28"/>
      <c r="O112" s="19" t="str">
        <f t="shared" si="23"/>
        <v/>
      </c>
      <c r="P112" s="19" t="str">
        <f t="shared" si="24"/>
        <v/>
      </c>
      <c r="AA112" s="19" t="str">
        <f t="shared" si="25"/>
        <v/>
      </c>
      <c r="AB112" s="26"/>
      <c r="AC112" s="27"/>
      <c r="AD112" s="28"/>
      <c r="AO112" s="19" t="str">
        <f t="shared" si="26"/>
        <v/>
      </c>
      <c r="AP112" s="19" t="str">
        <f t="shared" si="27"/>
        <v/>
      </c>
    </row>
    <row r="113" spans="1:42" ht="30" customHeight="1" x14ac:dyDescent="0.3">
      <c r="A113" s="19" t="str">
        <f t="shared" si="22"/>
        <v/>
      </c>
      <c r="B113" s="26"/>
      <c r="C113" s="27"/>
      <c r="D113" s="28"/>
      <c r="O113" s="19" t="str">
        <f t="shared" si="23"/>
        <v/>
      </c>
      <c r="P113" s="19" t="str">
        <f t="shared" si="24"/>
        <v/>
      </c>
      <c r="AA113" s="19" t="str">
        <f t="shared" si="25"/>
        <v/>
      </c>
      <c r="AB113" s="26"/>
      <c r="AC113" s="27"/>
      <c r="AD113" s="28"/>
      <c r="AO113" s="19" t="str">
        <f t="shared" si="26"/>
        <v/>
      </c>
      <c r="AP113" s="19" t="str">
        <f t="shared" si="27"/>
        <v/>
      </c>
    </row>
    <row r="114" spans="1:42" ht="30" customHeight="1" x14ac:dyDescent="0.3">
      <c r="O114" s="19" t="str">
        <f t="shared" si="23"/>
        <v/>
      </c>
      <c r="P114" s="19" t="str">
        <f t="shared" si="24"/>
        <v/>
      </c>
      <c r="AO114" s="19" t="str">
        <f t="shared" si="26"/>
        <v/>
      </c>
      <c r="AP114" s="19" t="str">
        <f t="shared" si="27"/>
        <v/>
      </c>
    </row>
    <row r="115" spans="1:42" ht="30" customHeight="1" x14ac:dyDescent="0.3">
      <c r="O115" s="19" t="str">
        <f t="shared" si="23"/>
        <v/>
      </c>
      <c r="P115" s="19" t="str">
        <f t="shared" si="24"/>
        <v/>
      </c>
      <c r="AO115" s="19" t="str">
        <f t="shared" si="26"/>
        <v/>
      </c>
      <c r="AP115" s="19" t="str">
        <f t="shared" si="27"/>
        <v/>
      </c>
    </row>
    <row r="116" spans="1:42" ht="30" customHeight="1" x14ac:dyDescent="0.3">
      <c r="O116" s="19" t="str">
        <f t="shared" si="23"/>
        <v/>
      </c>
      <c r="P116" s="19" t="str">
        <f t="shared" si="24"/>
        <v/>
      </c>
      <c r="AO116" s="19" t="str">
        <f t="shared" si="26"/>
        <v/>
      </c>
      <c r="AP116" s="19" t="str">
        <f t="shared" si="27"/>
        <v/>
      </c>
    </row>
    <row r="117" spans="1:42" ht="30" customHeight="1" x14ac:dyDescent="0.3">
      <c r="O117" s="19" t="str">
        <f t="shared" si="23"/>
        <v/>
      </c>
      <c r="P117" s="19" t="str">
        <f t="shared" si="24"/>
        <v/>
      </c>
      <c r="AO117" s="19" t="str">
        <f t="shared" si="26"/>
        <v/>
      </c>
      <c r="AP117" s="19" t="str">
        <f t="shared" si="27"/>
        <v/>
      </c>
    </row>
    <row r="118" spans="1:42" ht="30" customHeight="1" x14ac:dyDescent="0.3">
      <c r="O118" s="19" t="str">
        <f t="shared" si="23"/>
        <v/>
      </c>
      <c r="P118" s="19" t="str">
        <f t="shared" si="24"/>
        <v/>
      </c>
      <c r="AO118" s="19" t="str">
        <f t="shared" si="26"/>
        <v/>
      </c>
      <c r="AP118" s="19" t="str">
        <f t="shared" si="27"/>
        <v/>
      </c>
    </row>
    <row r="119" spans="1:42" ht="30" customHeight="1" x14ac:dyDescent="0.3">
      <c r="O119" s="19" t="str">
        <f t="shared" si="23"/>
        <v/>
      </c>
      <c r="P119" s="19" t="str">
        <f t="shared" si="24"/>
        <v/>
      </c>
      <c r="AO119" s="19" t="str">
        <f t="shared" si="26"/>
        <v/>
      </c>
      <c r="AP119" s="19" t="str">
        <f t="shared" si="27"/>
        <v/>
      </c>
    </row>
    <row r="120" spans="1:42" ht="30" customHeight="1" x14ac:dyDescent="0.3">
      <c r="O120" s="19" t="str">
        <f t="shared" si="23"/>
        <v/>
      </c>
      <c r="P120" s="19" t="str">
        <f t="shared" si="24"/>
        <v/>
      </c>
      <c r="AO120" s="19" t="str">
        <f t="shared" si="26"/>
        <v/>
      </c>
      <c r="AP120" s="19" t="str">
        <f t="shared" si="27"/>
        <v/>
      </c>
    </row>
    <row r="121" spans="1:42" ht="30" customHeight="1" x14ac:dyDescent="0.3">
      <c r="O121" s="19" t="str">
        <f t="shared" si="23"/>
        <v/>
      </c>
      <c r="P121" s="19" t="str">
        <f t="shared" si="24"/>
        <v/>
      </c>
      <c r="AO121" s="19" t="str">
        <f t="shared" si="26"/>
        <v/>
      </c>
      <c r="AP121" s="19" t="str">
        <f t="shared" si="27"/>
        <v/>
      </c>
    </row>
    <row r="122" spans="1:42" ht="30" customHeight="1" x14ac:dyDescent="0.3">
      <c r="O122" s="19" t="str">
        <f t="shared" si="23"/>
        <v/>
      </c>
      <c r="P122" s="19" t="str">
        <f t="shared" si="24"/>
        <v/>
      </c>
      <c r="AO122" s="19" t="str">
        <f t="shared" si="26"/>
        <v/>
      </c>
      <c r="AP122" s="19" t="str">
        <f t="shared" si="27"/>
        <v/>
      </c>
    </row>
    <row r="123" spans="1:42" ht="30" customHeight="1" x14ac:dyDescent="0.3">
      <c r="O123" s="19" t="str">
        <f t="shared" si="23"/>
        <v/>
      </c>
      <c r="P123" s="19" t="str">
        <f t="shared" si="24"/>
        <v/>
      </c>
      <c r="AO123" s="19" t="str">
        <f t="shared" si="26"/>
        <v/>
      </c>
      <c r="AP123" s="19" t="str">
        <f t="shared" si="27"/>
        <v/>
      </c>
    </row>
    <row r="124" spans="1:42" ht="30" customHeight="1" x14ac:dyDescent="0.3">
      <c r="O124" s="19" t="str">
        <f t="shared" si="23"/>
        <v/>
      </c>
      <c r="P124" s="19" t="str">
        <f t="shared" si="24"/>
        <v/>
      </c>
      <c r="AO124" s="19" t="str">
        <f t="shared" si="26"/>
        <v/>
      </c>
      <c r="AP124" s="19" t="str">
        <f t="shared" si="27"/>
        <v/>
      </c>
    </row>
    <row r="125" spans="1:42" ht="30" customHeight="1" x14ac:dyDescent="0.3">
      <c r="O125" s="19" t="str">
        <f t="shared" si="23"/>
        <v/>
      </c>
      <c r="P125" s="19" t="str">
        <f t="shared" si="24"/>
        <v/>
      </c>
      <c r="AO125" s="19" t="str">
        <f t="shared" si="26"/>
        <v/>
      </c>
      <c r="AP125" s="19" t="str">
        <f t="shared" si="27"/>
        <v/>
      </c>
    </row>
    <row r="126" spans="1:42" ht="30" customHeight="1" x14ac:dyDescent="0.3">
      <c r="O126" s="19" t="str">
        <f t="shared" si="23"/>
        <v/>
      </c>
      <c r="P126" s="19" t="str">
        <f t="shared" si="24"/>
        <v/>
      </c>
      <c r="AO126" s="19" t="str">
        <f t="shared" si="26"/>
        <v/>
      </c>
      <c r="AP126" s="19" t="str">
        <f t="shared" si="27"/>
        <v/>
      </c>
    </row>
    <row r="127" spans="1:42" ht="30" customHeight="1" x14ac:dyDescent="0.3">
      <c r="O127" s="19" t="str">
        <f t="shared" si="23"/>
        <v/>
      </c>
      <c r="P127" s="19" t="str">
        <f t="shared" si="24"/>
        <v/>
      </c>
      <c r="AO127" s="19" t="str">
        <f t="shared" si="26"/>
        <v/>
      </c>
      <c r="AP127" s="19" t="str">
        <f t="shared" si="27"/>
        <v/>
      </c>
    </row>
    <row r="128" spans="1:42" ht="30" customHeight="1" x14ac:dyDescent="0.3">
      <c r="O128" s="19" t="str">
        <f t="shared" si="23"/>
        <v/>
      </c>
      <c r="P128" s="19" t="str">
        <f t="shared" si="24"/>
        <v/>
      </c>
      <c r="AO128" s="19" t="str">
        <f t="shared" si="26"/>
        <v/>
      </c>
      <c r="AP128" s="19" t="str">
        <f t="shared" si="27"/>
        <v/>
      </c>
    </row>
    <row r="129" spans="15:42" ht="30" customHeight="1" x14ac:dyDescent="0.3">
      <c r="O129" s="19" t="str">
        <f t="shared" si="23"/>
        <v/>
      </c>
      <c r="P129" s="19" t="str">
        <f t="shared" si="24"/>
        <v/>
      </c>
      <c r="AO129" s="19" t="str">
        <f t="shared" si="26"/>
        <v/>
      </c>
      <c r="AP129" s="19" t="str">
        <f t="shared" si="27"/>
        <v/>
      </c>
    </row>
    <row r="130" spans="15:42" ht="30" customHeight="1" x14ac:dyDescent="0.3">
      <c r="O130" s="19" t="str">
        <f t="shared" si="23"/>
        <v/>
      </c>
      <c r="P130" s="19" t="str">
        <f t="shared" si="24"/>
        <v/>
      </c>
      <c r="AO130" s="19" t="str">
        <f t="shared" si="26"/>
        <v/>
      </c>
      <c r="AP130" s="19" t="str">
        <f t="shared" si="27"/>
        <v/>
      </c>
    </row>
    <row r="131" spans="15:42" ht="30" customHeight="1" x14ac:dyDescent="0.3">
      <c r="O131" s="19" t="str">
        <f t="shared" si="23"/>
        <v/>
      </c>
      <c r="P131" s="19" t="str">
        <f t="shared" si="24"/>
        <v/>
      </c>
      <c r="AO131" s="19" t="str">
        <f t="shared" si="26"/>
        <v/>
      </c>
      <c r="AP131" s="19" t="str">
        <f t="shared" si="27"/>
        <v/>
      </c>
    </row>
    <row r="132" spans="15:42" ht="30" customHeight="1" x14ac:dyDescent="0.3">
      <c r="O132" s="19" t="str">
        <f t="shared" si="23"/>
        <v/>
      </c>
      <c r="P132" s="19" t="str">
        <f t="shared" si="24"/>
        <v/>
      </c>
      <c r="AO132" s="19" t="str">
        <f t="shared" si="26"/>
        <v/>
      </c>
      <c r="AP132" s="19" t="str">
        <f t="shared" si="27"/>
        <v/>
      </c>
    </row>
    <row r="133" spans="15:42" x14ac:dyDescent="0.3">
      <c r="O133" s="19" t="str">
        <f t="shared" si="23"/>
        <v/>
      </c>
      <c r="P133" s="19" t="str">
        <f t="shared" si="24"/>
        <v/>
      </c>
      <c r="AO133" s="19" t="str">
        <f t="shared" si="26"/>
        <v/>
      </c>
      <c r="AP133" s="19" t="str">
        <f t="shared" si="27"/>
        <v/>
      </c>
    </row>
    <row r="134" spans="15:42" x14ac:dyDescent="0.3">
      <c r="O134" s="19" t="str">
        <f t="shared" si="23"/>
        <v/>
      </c>
      <c r="P134" s="19" t="str">
        <f t="shared" si="24"/>
        <v/>
      </c>
      <c r="AO134" s="19" t="str">
        <f t="shared" si="26"/>
        <v/>
      </c>
      <c r="AP134" s="19" t="str">
        <f t="shared" si="27"/>
        <v/>
      </c>
    </row>
    <row r="135" spans="15:42" x14ac:dyDescent="0.3">
      <c r="O135" s="19" t="str">
        <f t="shared" si="23"/>
        <v/>
      </c>
      <c r="P135" s="19" t="str">
        <f t="shared" si="24"/>
        <v/>
      </c>
      <c r="AO135" s="19" t="str">
        <f t="shared" si="26"/>
        <v/>
      </c>
      <c r="AP135" s="19" t="str">
        <f t="shared" si="27"/>
        <v/>
      </c>
    </row>
    <row r="136" spans="15:42" x14ac:dyDescent="0.3">
      <c r="O136" s="19" t="str">
        <f t="shared" si="23"/>
        <v/>
      </c>
      <c r="P136" s="19" t="str">
        <f t="shared" si="24"/>
        <v/>
      </c>
      <c r="AO136" s="19" t="str">
        <f t="shared" si="26"/>
        <v/>
      </c>
      <c r="AP136" s="19" t="str">
        <f t="shared" si="27"/>
        <v/>
      </c>
    </row>
    <row r="137" spans="15:42" x14ac:dyDescent="0.3">
      <c r="O137" s="19" t="str">
        <f t="shared" si="23"/>
        <v/>
      </c>
      <c r="P137" s="19" t="str">
        <f t="shared" si="24"/>
        <v/>
      </c>
      <c r="AO137" s="19" t="str">
        <f t="shared" si="26"/>
        <v/>
      </c>
      <c r="AP137" s="19" t="str">
        <f t="shared" si="27"/>
        <v/>
      </c>
    </row>
    <row r="138" spans="15:42" x14ac:dyDescent="0.3">
      <c r="O138" s="19" t="str">
        <f t="shared" si="23"/>
        <v/>
      </c>
      <c r="P138" s="19" t="str">
        <f t="shared" si="24"/>
        <v/>
      </c>
      <c r="AO138" s="19" t="str">
        <f t="shared" si="26"/>
        <v/>
      </c>
      <c r="AP138" s="19" t="str">
        <f t="shared" si="27"/>
        <v/>
      </c>
    </row>
    <row r="139" spans="15:42" x14ac:dyDescent="0.3">
      <c r="O139" s="19" t="str">
        <f t="shared" si="23"/>
        <v/>
      </c>
      <c r="P139" s="19" t="str">
        <f t="shared" si="24"/>
        <v/>
      </c>
      <c r="AO139" s="19" t="str">
        <f t="shared" si="26"/>
        <v/>
      </c>
      <c r="AP139" s="19" t="str">
        <f t="shared" si="27"/>
        <v/>
      </c>
    </row>
    <row r="140" spans="15:42" x14ac:dyDescent="0.3">
      <c r="O140" s="19" t="str">
        <f t="shared" si="23"/>
        <v/>
      </c>
      <c r="P140" s="19" t="str">
        <f t="shared" si="24"/>
        <v/>
      </c>
      <c r="AO140" s="19" t="str">
        <f t="shared" si="26"/>
        <v/>
      </c>
      <c r="AP140" s="19" t="str">
        <f t="shared" si="27"/>
        <v/>
      </c>
    </row>
    <row r="141" spans="15:42" x14ac:dyDescent="0.3">
      <c r="O141" s="19" t="str">
        <f t="shared" si="23"/>
        <v/>
      </c>
      <c r="P141" s="19" t="str">
        <f t="shared" si="24"/>
        <v/>
      </c>
      <c r="AO141" s="19" t="str">
        <f t="shared" si="26"/>
        <v/>
      </c>
      <c r="AP141" s="19" t="str">
        <f t="shared" si="27"/>
        <v/>
      </c>
    </row>
    <row r="142" spans="15:42" x14ac:dyDescent="0.3">
      <c r="O142" s="19" t="str">
        <f t="shared" ref="O142:O173" si="28">IF(C142="","",IF(C142="Mercado estagnado ou em queda",1,2))</f>
        <v/>
      </c>
      <c r="P142" s="19" t="str">
        <f t="shared" ref="P142:P173" si="29">IF(D142="","",IF(D142="Pouca Participação",1,2))</f>
        <v/>
      </c>
      <c r="AO142" s="19" t="str">
        <f t="shared" ref="AO142:AO173" si="30">IF(AC142="","",IF(AC142="Mercado estagnado ou em queda",1,2))</f>
        <v/>
      </c>
      <c r="AP142" s="19" t="str">
        <f t="shared" ref="AP142:AP173" si="31">IF(AD142="","",IF(AD142="Pouca Participação",1,2))</f>
        <v/>
      </c>
    </row>
    <row r="143" spans="15:42" x14ac:dyDescent="0.3">
      <c r="O143" s="19" t="str">
        <f t="shared" si="28"/>
        <v/>
      </c>
      <c r="P143" s="19" t="str">
        <f t="shared" si="29"/>
        <v/>
      </c>
      <c r="AO143" s="19" t="str">
        <f t="shared" si="30"/>
        <v/>
      </c>
      <c r="AP143" s="19" t="str">
        <f t="shared" si="31"/>
        <v/>
      </c>
    </row>
    <row r="144" spans="15:42" x14ac:dyDescent="0.3">
      <c r="O144" s="19" t="str">
        <f t="shared" si="28"/>
        <v/>
      </c>
      <c r="P144" s="19" t="str">
        <f t="shared" si="29"/>
        <v/>
      </c>
      <c r="AO144" s="19" t="str">
        <f t="shared" si="30"/>
        <v/>
      </c>
      <c r="AP144" s="19" t="str">
        <f t="shared" si="31"/>
        <v/>
      </c>
    </row>
    <row r="145" spans="15:42" x14ac:dyDescent="0.3">
      <c r="O145" s="19" t="str">
        <f t="shared" si="28"/>
        <v/>
      </c>
      <c r="P145" s="19" t="str">
        <f t="shared" si="29"/>
        <v/>
      </c>
      <c r="AO145" s="19" t="str">
        <f t="shared" si="30"/>
        <v/>
      </c>
      <c r="AP145" s="19" t="str">
        <f t="shared" si="31"/>
        <v/>
      </c>
    </row>
    <row r="146" spans="15:42" x14ac:dyDescent="0.3">
      <c r="O146" s="19" t="str">
        <f t="shared" si="28"/>
        <v/>
      </c>
      <c r="P146" s="19" t="str">
        <f t="shared" si="29"/>
        <v/>
      </c>
      <c r="AO146" s="19" t="str">
        <f t="shared" si="30"/>
        <v/>
      </c>
      <c r="AP146" s="19" t="str">
        <f t="shared" si="31"/>
        <v/>
      </c>
    </row>
    <row r="147" spans="15:42" x14ac:dyDescent="0.3">
      <c r="O147" s="19" t="str">
        <f t="shared" si="28"/>
        <v/>
      </c>
      <c r="P147" s="19" t="str">
        <f t="shared" si="29"/>
        <v/>
      </c>
      <c r="AO147" s="19" t="str">
        <f t="shared" si="30"/>
        <v/>
      </c>
      <c r="AP147" s="19" t="str">
        <f t="shared" si="31"/>
        <v/>
      </c>
    </row>
    <row r="148" spans="15:42" x14ac:dyDescent="0.3">
      <c r="O148" s="19" t="str">
        <f t="shared" si="28"/>
        <v/>
      </c>
      <c r="P148" s="19" t="str">
        <f t="shared" si="29"/>
        <v/>
      </c>
      <c r="AO148" s="19" t="str">
        <f t="shared" si="30"/>
        <v/>
      </c>
      <c r="AP148" s="19" t="str">
        <f t="shared" si="31"/>
        <v/>
      </c>
    </row>
    <row r="149" spans="15:42" x14ac:dyDescent="0.3">
      <c r="O149" s="19" t="str">
        <f t="shared" si="28"/>
        <v/>
      </c>
      <c r="P149" s="19" t="str">
        <f t="shared" si="29"/>
        <v/>
      </c>
      <c r="AO149" s="19" t="str">
        <f t="shared" si="30"/>
        <v/>
      </c>
      <c r="AP149" s="19" t="str">
        <f t="shared" si="31"/>
        <v/>
      </c>
    </row>
    <row r="150" spans="15:42" x14ac:dyDescent="0.3">
      <c r="O150" s="19" t="str">
        <f t="shared" si="28"/>
        <v/>
      </c>
      <c r="P150" s="19" t="str">
        <f t="shared" si="29"/>
        <v/>
      </c>
      <c r="AO150" s="19" t="str">
        <f t="shared" si="30"/>
        <v/>
      </c>
      <c r="AP150" s="19" t="str">
        <f t="shared" si="31"/>
        <v/>
      </c>
    </row>
    <row r="151" spans="15:42" x14ac:dyDescent="0.3">
      <c r="O151" s="19" t="str">
        <f t="shared" si="28"/>
        <v/>
      </c>
      <c r="P151" s="19" t="str">
        <f t="shared" si="29"/>
        <v/>
      </c>
      <c r="AO151" s="19" t="str">
        <f t="shared" si="30"/>
        <v/>
      </c>
      <c r="AP151" s="19" t="str">
        <f t="shared" si="31"/>
        <v/>
      </c>
    </row>
    <row r="152" spans="15:42" x14ac:dyDescent="0.3">
      <c r="O152" s="19" t="str">
        <f t="shared" si="28"/>
        <v/>
      </c>
      <c r="P152" s="19" t="str">
        <f t="shared" si="29"/>
        <v/>
      </c>
      <c r="AO152" s="19" t="str">
        <f t="shared" si="30"/>
        <v/>
      </c>
      <c r="AP152" s="19" t="str">
        <f t="shared" si="31"/>
        <v/>
      </c>
    </row>
    <row r="153" spans="15:42" x14ac:dyDescent="0.3">
      <c r="O153" s="19" t="str">
        <f t="shared" si="28"/>
        <v/>
      </c>
      <c r="P153" s="19" t="str">
        <f t="shared" si="29"/>
        <v/>
      </c>
      <c r="AO153" s="19" t="str">
        <f t="shared" si="30"/>
        <v/>
      </c>
      <c r="AP153" s="19" t="str">
        <f t="shared" si="31"/>
        <v/>
      </c>
    </row>
    <row r="154" spans="15:42" x14ac:dyDescent="0.3">
      <c r="O154" s="19" t="str">
        <f t="shared" si="28"/>
        <v/>
      </c>
      <c r="P154" s="19" t="str">
        <f t="shared" si="29"/>
        <v/>
      </c>
      <c r="AO154" s="19" t="str">
        <f t="shared" si="30"/>
        <v/>
      </c>
      <c r="AP154" s="19" t="str">
        <f t="shared" si="31"/>
        <v/>
      </c>
    </row>
    <row r="155" spans="15:42" x14ac:dyDescent="0.3">
      <c r="O155" s="19" t="str">
        <f t="shared" si="28"/>
        <v/>
      </c>
      <c r="P155" s="19" t="str">
        <f t="shared" si="29"/>
        <v/>
      </c>
      <c r="AO155" s="19" t="str">
        <f t="shared" si="30"/>
        <v/>
      </c>
      <c r="AP155" s="19" t="str">
        <f t="shared" si="31"/>
        <v/>
      </c>
    </row>
    <row r="156" spans="15:42" x14ac:dyDescent="0.3">
      <c r="O156" s="19" t="str">
        <f t="shared" si="28"/>
        <v/>
      </c>
      <c r="P156" s="19" t="str">
        <f t="shared" si="29"/>
        <v/>
      </c>
      <c r="AO156" s="19" t="str">
        <f t="shared" si="30"/>
        <v/>
      </c>
      <c r="AP156" s="19" t="str">
        <f t="shared" si="31"/>
        <v/>
      </c>
    </row>
    <row r="157" spans="15:42" x14ac:dyDescent="0.3">
      <c r="O157" s="19" t="str">
        <f t="shared" si="28"/>
        <v/>
      </c>
      <c r="P157" s="19" t="str">
        <f t="shared" si="29"/>
        <v/>
      </c>
      <c r="AO157" s="19" t="str">
        <f t="shared" si="30"/>
        <v/>
      </c>
      <c r="AP157" s="19" t="str">
        <f t="shared" si="31"/>
        <v/>
      </c>
    </row>
    <row r="158" spans="15:42" x14ac:dyDescent="0.3">
      <c r="O158" s="19" t="str">
        <f t="shared" si="28"/>
        <v/>
      </c>
      <c r="P158" s="19" t="str">
        <f t="shared" si="29"/>
        <v/>
      </c>
      <c r="AO158" s="19" t="str">
        <f t="shared" si="30"/>
        <v/>
      </c>
      <c r="AP158" s="19" t="str">
        <f t="shared" si="31"/>
        <v/>
      </c>
    </row>
    <row r="159" spans="15:42" x14ac:dyDescent="0.3">
      <c r="O159" s="19" t="str">
        <f t="shared" si="28"/>
        <v/>
      </c>
      <c r="P159" s="19" t="str">
        <f t="shared" si="29"/>
        <v/>
      </c>
      <c r="AO159" s="19" t="str">
        <f t="shared" si="30"/>
        <v/>
      </c>
      <c r="AP159" s="19" t="str">
        <f t="shared" si="31"/>
        <v/>
      </c>
    </row>
    <row r="160" spans="15:42" x14ac:dyDescent="0.3">
      <c r="O160" s="19" t="str">
        <f t="shared" si="28"/>
        <v/>
      </c>
      <c r="P160" s="19" t="str">
        <f t="shared" si="29"/>
        <v/>
      </c>
      <c r="AO160" s="19" t="str">
        <f t="shared" si="30"/>
        <v/>
      </c>
      <c r="AP160" s="19" t="str">
        <f t="shared" si="31"/>
        <v/>
      </c>
    </row>
    <row r="161" spans="15:42" x14ac:dyDescent="0.3">
      <c r="O161" s="19" t="str">
        <f t="shared" si="28"/>
        <v/>
      </c>
      <c r="P161" s="19" t="str">
        <f t="shared" si="29"/>
        <v/>
      </c>
      <c r="AO161" s="19" t="str">
        <f t="shared" si="30"/>
        <v/>
      </c>
      <c r="AP161" s="19" t="str">
        <f t="shared" si="31"/>
        <v/>
      </c>
    </row>
    <row r="162" spans="15:42" x14ac:dyDescent="0.3">
      <c r="O162" s="19" t="str">
        <f t="shared" si="28"/>
        <v/>
      </c>
      <c r="P162" s="19" t="str">
        <f t="shared" si="29"/>
        <v/>
      </c>
      <c r="AO162" s="19" t="str">
        <f t="shared" si="30"/>
        <v/>
      </c>
      <c r="AP162" s="19" t="str">
        <f t="shared" si="31"/>
        <v/>
      </c>
    </row>
    <row r="163" spans="15:42" x14ac:dyDescent="0.3">
      <c r="O163" s="19" t="str">
        <f t="shared" si="28"/>
        <v/>
      </c>
      <c r="P163" s="19" t="str">
        <f t="shared" si="29"/>
        <v/>
      </c>
      <c r="AO163" s="19" t="str">
        <f t="shared" si="30"/>
        <v/>
      </c>
      <c r="AP163" s="19" t="str">
        <f t="shared" si="31"/>
        <v/>
      </c>
    </row>
    <row r="164" spans="15:42" x14ac:dyDescent="0.3">
      <c r="O164" s="19" t="str">
        <f t="shared" si="28"/>
        <v/>
      </c>
      <c r="P164" s="19" t="str">
        <f t="shared" si="29"/>
        <v/>
      </c>
      <c r="AO164" s="19" t="str">
        <f t="shared" si="30"/>
        <v/>
      </c>
      <c r="AP164" s="19" t="str">
        <f t="shared" si="31"/>
        <v/>
      </c>
    </row>
    <row r="165" spans="15:42" x14ac:dyDescent="0.3">
      <c r="O165" s="19" t="str">
        <f t="shared" si="28"/>
        <v/>
      </c>
      <c r="P165" s="19" t="str">
        <f t="shared" si="29"/>
        <v/>
      </c>
      <c r="AO165" s="19" t="str">
        <f t="shared" si="30"/>
        <v/>
      </c>
      <c r="AP165" s="19" t="str">
        <f t="shared" si="31"/>
        <v/>
      </c>
    </row>
    <row r="166" spans="15:42" x14ac:dyDescent="0.3">
      <c r="O166" s="19" t="str">
        <f t="shared" si="28"/>
        <v/>
      </c>
      <c r="P166" s="19" t="str">
        <f t="shared" si="29"/>
        <v/>
      </c>
      <c r="AO166" s="19" t="str">
        <f t="shared" si="30"/>
        <v/>
      </c>
      <c r="AP166" s="19" t="str">
        <f t="shared" si="31"/>
        <v/>
      </c>
    </row>
    <row r="167" spans="15:42" x14ac:dyDescent="0.3">
      <c r="O167" s="19" t="str">
        <f t="shared" si="28"/>
        <v/>
      </c>
      <c r="P167" s="19" t="str">
        <f t="shared" si="29"/>
        <v/>
      </c>
      <c r="AO167" s="19" t="str">
        <f t="shared" si="30"/>
        <v/>
      </c>
      <c r="AP167" s="19" t="str">
        <f t="shared" si="31"/>
        <v/>
      </c>
    </row>
    <row r="168" spans="15:42" x14ac:dyDescent="0.3">
      <c r="O168" s="19" t="str">
        <f t="shared" si="28"/>
        <v/>
      </c>
      <c r="P168" s="19" t="str">
        <f t="shared" si="29"/>
        <v/>
      </c>
      <c r="AO168" s="19" t="str">
        <f t="shared" si="30"/>
        <v/>
      </c>
      <c r="AP168" s="19" t="str">
        <f t="shared" si="31"/>
        <v/>
      </c>
    </row>
    <row r="169" spans="15:42" x14ac:dyDescent="0.3">
      <c r="O169" s="19" t="str">
        <f t="shared" si="28"/>
        <v/>
      </c>
      <c r="P169" s="19" t="str">
        <f t="shared" si="29"/>
        <v/>
      </c>
      <c r="AO169" s="19" t="str">
        <f t="shared" si="30"/>
        <v/>
      </c>
      <c r="AP169" s="19" t="str">
        <f t="shared" si="31"/>
        <v/>
      </c>
    </row>
    <row r="170" spans="15:42" x14ac:dyDescent="0.3">
      <c r="O170" s="19" t="str">
        <f t="shared" si="28"/>
        <v/>
      </c>
      <c r="P170" s="19" t="str">
        <f t="shared" si="29"/>
        <v/>
      </c>
      <c r="AO170" s="19" t="str">
        <f t="shared" si="30"/>
        <v/>
      </c>
      <c r="AP170" s="19" t="str">
        <f t="shared" si="31"/>
        <v/>
      </c>
    </row>
    <row r="171" spans="15:42" x14ac:dyDescent="0.3">
      <c r="O171" s="19" t="str">
        <f t="shared" si="28"/>
        <v/>
      </c>
      <c r="P171" s="19" t="str">
        <f t="shared" si="29"/>
        <v/>
      </c>
      <c r="AO171" s="19" t="str">
        <f t="shared" si="30"/>
        <v/>
      </c>
      <c r="AP171" s="19" t="str">
        <f t="shared" si="31"/>
        <v/>
      </c>
    </row>
    <row r="172" spans="15:42" x14ac:dyDescent="0.3">
      <c r="O172" s="19" t="str">
        <f t="shared" si="28"/>
        <v/>
      </c>
      <c r="P172" s="19" t="str">
        <f t="shared" si="29"/>
        <v/>
      </c>
      <c r="AO172" s="19" t="str">
        <f t="shared" si="30"/>
        <v/>
      </c>
      <c r="AP172" s="19" t="str">
        <f t="shared" si="31"/>
        <v/>
      </c>
    </row>
    <row r="173" spans="15:42" x14ac:dyDescent="0.3">
      <c r="O173" s="19" t="str">
        <f t="shared" si="28"/>
        <v/>
      </c>
      <c r="P173" s="19" t="str">
        <f t="shared" si="29"/>
        <v/>
      </c>
      <c r="AO173" s="19" t="str">
        <f t="shared" si="30"/>
        <v/>
      </c>
      <c r="AP173" s="19" t="str">
        <f t="shared" si="31"/>
        <v/>
      </c>
    </row>
    <row r="174" spans="15:42" x14ac:dyDescent="0.3">
      <c r="O174" s="19" t="str">
        <f t="shared" ref="O174:O190" si="32">IF(C174="","",IF(C174="Mercado estagnado ou em queda",1,2))</f>
        <v/>
      </c>
      <c r="P174" s="19" t="str">
        <f t="shared" ref="P174:P190" si="33">IF(D174="","",IF(D174="Pouca Participação",1,2))</f>
        <v/>
      </c>
      <c r="AO174" s="19" t="str">
        <f t="shared" ref="AO174:AO190" si="34">IF(AC174="","",IF(AC174="Mercado estagnado ou em queda",1,2))</f>
        <v/>
      </c>
      <c r="AP174" s="19" t="str">
        <f t="shared" ref="AP174:AP190" si="35">IF(AD174="","",IF(AD174="Pouca Participação",1,2))</f>
        <v/>
      </c>
    </row>
    <row r="175" spans="15:42" x14ac:dyDescent="0.3">
      <c r="O175" s="19" t="str">
        <f t="shared" si="32"/>
        <v/>
      </c>
      <c r="P175" s="19" t="str">
        <f t="shared" si="33"/>
        <v/>
      </c>
      <c r="AO175" s="19" t="str">
        <f t="shared" si="34"/>
        <v/>
      </c>
      <c r="AP175" s="19" t="str">
        <f t="shared" si="35"/>
        <v/>
      </c>
    </row>
    <row r="176" spans="15:42" x14ac:dyDescent="0.3">
      <c r="O176" s="19" t="str">
        <f t="shared" si="32"/>
        <v/>
      </c>
      <c r="P176" s="19" t="str">
        <f t="shared" si="33"/>
        <v/>
      </c>
      <c r="AO176" s="19" t="str">
        <f t="shared" si="34"/>
        <v/>
      </c>
      <c r="AP176" s="19" t="str">
        <f t="shared" si="35"/>
        <v/>
      </c>
    </row>
    <row r="177" spans="15:42" x14ac:dyDescent="0.3">
      <c r="O177" s="19" t="str">
        <f t="shared" si="32"/>
        <v/>
      </c>
      <c r="P177" s="19" t="str">
        <f t="shared" si="33"/>
        <v/>
      </c>
      <c r="AO177" s="19" t="str">
        <f t="shared" si="34"/>
        <v/>
      </c>
      <c r="AP177" s="19" t="str">
        <f t="shared" si="35"/>
        <v/>
      </c>
    </row>
    <row r="178" spans="15:42" x14ac:dyDescent="0.3">
      <c r="O178" s="19" t="str">
        <f t="shared" si="32"/>
        <v/>
      </c>
      <c r="P178" s="19" t="str">
        <f t="shared" si="33"/>
        <v/>
      </c>
      <c r="AO178" s="19" t="str">
        <f t="shared" si="34"/>
        <v/>
      </c>
      <c r="AP178" s="19" t="str">
        <f t="shared" si="35"/>
        <v/>
      </c>
    </row>
    <row r="179" spans="15:42" x14ac:dyDescent="0.3">
      <c r="O179" s="19" t="str">
        <f t="shared" si="32"/>
        <v/>
      </c>
      <c r="P179" s="19" t="str">
        <f t="shared" si="33"/>
        <v/>
      </c>
      <c r="AO179" s="19" t="str">
        <f t="shared" si="34"/>
        <v/>
      </c>
      <c r="AP179" s="19" t="str">
        <f t="shared" si="35"/>
        <v/>
      </c>
    </row>
    <row r="180" spans="15:42" x14ac:dyDescent="0.3">
      <c r="O180" s="19" t="str">
        <f t="shared" si="32"/>
        <v/>
      </c>
      <c r="P180" s="19" t="str">
        <f t="shared" si="33"/>
        <v/>
      </c>
      <c r="AO180" s="19" t="str">
        <f t="shared" si="34"/>
        <v/>
      </c>
      <c r="AP180" s="19" t="str">
        <f t="shared" si="35"/>
        <v/>
      </c>
    </row>
    <row r="181" spans="15:42" x14ac:dyDescent="0.3">
      <c r="O181" s="19" t="str">
        <f t="shared" si="32"/>
        <v/>
      </c>
      <c r="P181" s="19" t="str">
        <f t="shared" si="33"/>
        <v/>
      </c>
      <c r="AO181" s="19" t="str">
        <f t="shared" si="34"/>
        <v/>
      </c>
      <c r="AP181" s="19" t="str">
        <f t="shared" si="35"/>
        <v/>
      </c>
    </row>
    <row r="182" spans="15:42" x14ac:dyDescent="0.3">
      <c r="O182" s="19" t="str">
        <f t="shared" si="32"/>
        <v/>
      </c>
      <c r="P182" s="19" t="str">
        <f t="shared" si="33"/>
        <v/>
      </c>
      <c r="AO182" s="19" t="str">
        <f t="shared" si="34"/>
        <v/>
      </c>
      <c r="AP182" s="19" t="str">
        <f t="shared" si="35"/>
        <v/>
      </c>
    </row>
    <row r="183" spans="15:42" x14ac:dyDescent="0.3">
      <c r="O183" s="19" t="str">
        <f t="shared" si="32"/>
        <v/>
      </c>
      <c r="P183" s="19" t="str">
        <f t="shared" si="33"/>
        <v/>
      </c>
      <c r="AO183" s="19" t="str">
        <f t="shared" si="34"/>
        <v/>
      </c>
      <c r="AP183" s="19" t="str">
        <f t="shared" si="35"/>
        <v/>
      </c>
    </row>
    <row r="184" spans="15:42" x14ac:dyDescent="0.3">
      <c r="O184" s="19" t="str">
        <f t="shared" si="32"/>
        <v/>
      </c>
      <c r="P184" s="19" t="str">
        <f t="shared" si="33"/>
        <v/>
      </c>
      <c r="AO184" s="19" t="str">
        <f t="shared" si="34"/>
        <v/>
      </c>
      <c r="AP184" s="19" t="str">
        <f t="shared" si="35"/>
        <v/>
      </c>
    </row>
    <row r="185" spans="15:42" x14ac:dyDescent="0.3">
      <c r="O185" s="19" t="str">
        <f t="shared" si="32"/>
        <v/>
      </c>
      <c r="P185" s="19" t="str">
        <f t="shared" si="33"/>
        <v/>
      </c>
      <c r="AO185" s="19" t="str">
        <f t="shared" si="34"/>
        <v/>
      </c>
      <c r="AP185" s="19" t="str">
        <f t="shared" si="35"/>
        <v/>
      </c>
    </row>
    <row r="186" spans="15:42" x14ac:dyDescent="0.3">
      <c r="O186" s="19" t="str">
        <f t="shared" si="32"/>
        <v/>
      </c>
      <c r="P186" s="19" t="str">
        <f t="shared" si="33"/>
        <v/>
      </c>
      <c r="AO186" s="19" t="str">
        <f t="shared" si="34"/>
        <v/>
      </c>
      <c r="AP186" s="19" t="str">
        <f t="shared" si="35"/>
        <v/>
      </c>
    </row>
    <row r="187" spans="15:42" x14ac:dyDescent="0.3">
      <c r="O187" s="19" t="str">
        <f t="shared" si="32"/>
        <v/>
      </c>
      <c r="P187" s="19" t="str">
        <f t="shared" si="33"/>
        <v/>
      </c>
      <c r="AO187" s="19" t="str">
        <f t="shared" si="34"/>
        <v/>
      </c>
      <c r="AP187" s="19" t="str">
        <f t="shared" si="35"/>
        <v/>
      </c>
    </row>
    <row r="188" spans="15:42" x14ac:dyDescent="0.3">
      <c r="O188" s="19" t="str">
        <f t="shared" si="32"/>
        <v/>
      </c>
      <c r="P188" s="19" t="str">
        <f t="shared" si="33"/>
        <v/>
      </c>
      <c r="AO188" s="19" t="str">
        <f t="shared" si="34"/>
        <v/>
      </c>
      <c r="AP188" s="19" t="str">
        <f t="shared" si="35"/>
        <v/>
      </c>
    </row>
    <row r="189" spans="15:42" x14ac:dyDescent="0.3">
      <c r="O189" s="19" t="str">
        <f t="shared" si="32"/>
        <v/>
      </c>
      <c r="P189" s="19" t="str">
        <f t="shared" si="33"/>
        <v/>
      </c>
      <c r="AO189" s="19" t="str">
        <f t="shared" si="34"/>
        <v/>
      </c>
      <c r="AP189" s="19" t="str">
        <f t="shared" si="35"/>
        <v/>
      </c>
    </row>
    <row r="190" spans="15:42" x14ac:dyDescent="0.3">
      <c r="O190" s="19" t="str">
        <f t="shared" si="32"/>
        <v/>
      </c>
      <c r="P190" s="19" t="str">
        <f t="shared" si="33"/>
        <v/>
      </c>
      <c r="AO190" s="19" t="str">
        <f t="shared" si="34"/>
        <v/>
      </c>
      <c r="AP190" s="19" t="str">
        <f t="shared" si="35"/>
        <v/>
      </c>
    </row>
  </sheetData>
  <mergeCells count="10">
    <mergeCell ref="B12:B13"/>
    <mergeCell ref="C12:C13"/>
    <mergeCell ref="D12:D13"/>
    <mergeCell ref="E12:E13"/>
    <mergeCell ref="F12:F13"/>
    <mergeCell ref="AB12:AB13"/>
    <mergeCell ref="AC12:AC13"/>
    <mergeCell ref="AD12:AD13"/>
    <mergeCell ref="AE12:AE13"/>
    <mergeCell ref="AF12:AF13"/>
  </mergeCells>
  <conditionalFormatting sqref="AE14:A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113 B14:B22 AB26:AB113 AB14:AB22">
    <cfRule type="containsText" dxfId="1383" priority="3" operator="containsText" text="digite">
      <formula>NOT(ISERROR(SEARCH("digite",B14)))</formula>
    </cfRule>
  </conditionalFormatting>
  <conditionalFormatting sqref="E14:E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3">
    <dataValidation type="list" allowBlank="1" showInputMessage="1" showErrorMessage="1" sqref="D14:D113 AD14:AD113">
      <formula1>"Insignificante,Importante,Muito Importante"</formula1>
      <formula2>0</formula2>
    </dataValidation>
    <dataValidation type="list" allowBlank="1" showInputMessage="1" showErrorMessage="1" sqref="C14:C113">
      <formula1>"Não atende,Atende razoavelmente,Atende totalmente"</formula1>
      <formula2>0</formula2>
    </dataValidation>
    <dataValidation type="list" allowBlank="1" showInputMessage="1" showErrorMessage="1" sqref="AC14:AC113">
      <formula1>"Desfavorável,Neutro,Favorável"</formula1>
      <formula2>0</formula2>
    </dataValidation>
  </dataValidations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40"/>
  <sheetViews>
    <sheetView showGridLines="0" topLeftCell="A3" zoomScale="85" zoomScaleNormal="85" workbookViewId="0">
      <selection activeCell="AC14" sqref="AC14"/>
    </sheetView>
  </sheetViews>
  <sheetFormatPr defaultColWidth="8.6640625" defaultRowHeight="14.4" zeroHeight="1" x14ac:dyDescent="0.3"/>
  <cols>
    <col min="1" max="1" width="2.5546875" customWidth="1"/>
    <col min="2" max="2" width="21.44140625" customWidth="1"/>
    <col min="3" max="3" width="14.44140625" style="29" customWidth="1"/>
    <col min="4" max="17" width="12.88671875" style="29" customWidth="1"/>
    <col min="18" max="18" width="2.5546875" style="29" customWidth="1"/>
    <col min="19" max="19" width="14.44140625" style="29" customWidth="1"/>
    <col min="20" max="33" width="12.88671875" style="29" customWidth="1"/>
    <col min="34" max="34" width="2.5546875" style="29" customWidth="1"/>
    <col min="35" max="35" width="14.44140625" style="29" customWidth="1"/>
    <col min="36" max="49" width="12.88671875" style="29" customWidth="1"/>
    <col min="50" max="50" width="2.5546875" style="29" customWidth="1"/>
    <col min="51" max="51" width="14.44140625" style="29" customWidth="1"/>
    <col min="52" max="65" width="12.88671875" style="29" customWidth="1"/>
    <col min="66" max="66" width="2.5546875" style="29" customWidth="1"/>
    <col min="67" max="67" width="14.44140625" style="29" customWidth="1"/>
    <col min="68" max="81" width="12.88671875" style="29" customWidth="1"/>
    <col min="82" max="88" width="9.109375" style="29" customWidth="1"/>
  </cols>
  <sheetData>
    <row r="1" spans="2:81" x14ac:dyDescent="0.3"/>
    <row r="2" spans="2:81" x14ac:dyDescent="0.3"/>
    <row r="3" spans="2:81" x14ac:dyDescent="0.3"/>
    <row r="4" spans="2:81" ht="1.5" customHeight="1" x14ac:dyDescent="0.3"/>
    <row r="5" spans="2:81" s="1" customFormat="1" ht="4.5" customHeight="1" x14ac:dyDescent="0.3"/>
    <row r="6" spans="2:81" ht="3" customHeight="1" x14ac:dyDescent="0.3"/>
    <row r="7" spans="2:81" s="1" customFormat="1" ht="4.5" customHeight="1" x14ac:dyDescent="0.3"/>
    <row r="8" spans="2:81" ht="1.5" customHeight="1" x14ac:dyDescent="0.3"/>
    <row r="9" spans="2:81" ht="24.75" customHeight="1" x14ac:dyDescent="0.3"/>
    <row r="10" spans="2:81" ht="21" customHeight="1" x14ac:dyDescent="0.3"/>
    <row r="11" spans="2:81" s="30" customFormat="1" ht="15" customHeight="1" x14ac:dyDescent="0.3"/>
    <row r="12" spans="2:81" ht="30" customHeight="1" x14ac:dyDescent="0.35">
      <c r="B12" s="19">
        <f>DA!D13</f>
        <v>2025</v>
      </c>
      <c r="C12" s="169" t="s">
        <v>30</v>
      </c>
      <c r="D12" s="169"/>
      <c r="E12" s="169"/>
      <c r="F12" s="169"/>
      <c r="G12" s="169"/>
      <c r="H12" s="169"/>
      <c r="I12" s="169"/>
      <c r="J12" s="169"/>
      <c r="K12" s="169"/>
      <c r="L12" s="169"/>
      <c r="M12" s="169"/>
      <c r="N12" s="169"/>
      <c r="O12" s="169"/>
      <c r="P12" s="169"/>
      <c r="Q12" s="169"/>
      <c r="R12" s="19">
        <f>B12+1</f>
        <v>2026</v>
      </c>
      <c r="S12" s="169" t="s">
        <v>31</v>
      </c>
      <c r="T12" s="169"/>
      <c r="U12" s="169"/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  <c r="AH12" s="31">
        <f>R12+1</f>
        <v>2027</v>
      </c>
      <c r="AI12" s="169" t="s">
        <v>32</v>
      </c>
      <c r="AJ12" s="169"/>
      <c r="AK12" s="169"/>
      <c r="AL12" s="169"/>
      <c r="AM12" s="169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9">
        <f>AH12+1</f>
        <v>2028</v>
      </c>
      <c r="AY12" s="169" t="s">
        <v>33</v>
      </c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32">
        <f>AX12+1</f>
        <v>2029</v>
      </c>
      <c r="BO12" s="169" t="s">
        <v>34</v>
      </c>
      <c r="BP12" s="169"/>
      <c r="BQ12" s="169"/>
      <c r="BR12" s="169"/>
      <c r="BS12" s="169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</row>
    <row r="13" spans="2:81" s="33" customFormat="1" ht="37.5" customHeight="1" x14ac:dyDescent="0.35">
      <c r="B13" s="34" t="s">
        <v>35</v>
      </c>
      <c r="C13" s="35" t="s">
        <v>36</v>
      </c>
      <c r="D13" s="36" t="s">
        <v>37</v>
      </c>
      <c r="E13" s="37" t="s">
        <v>38</v>
      </c>
      <c r="F13" s="37" t="s">
        <v>39</v>
      </c>
      <c r="G13" s="37" t="s">
        <v>40</v>
      </c>
      <c r="H13" s="37" t="s">
        <v>41</v>
      </c>
      <c r="I13" s="37" t="s">
        <v>42</v>
      </c>
      <c r="J13" s="37" t="s">
        <v>43</v>
      </c>
      <c r="K13" s="37" t="s">
        <v>44</v>
      </c>
      <c r="L13" s="37" t="s">
        <v>45</v>
      </c>
      <c r="M13" s="37" t="s">
        <v>46</v>
      </c>
      <c r="N13" s="37" t="s">
        <v>47</v>
      </c>
      <c r="O13" s="37" t="s">
        <v>48</v>
      </c>
      <c r="P13" s="38" t="s">
        <v>49</v>
      </c>
      <c r="Q13" s="38" t="s">
        <v>50</v>
      </c>
      <c r="R13" s="39"/>
      <c r="S13" s="40"/>
      <c r="T13" s="36" t="s">
        <v>37</v>
      </c>
      <c r="U13" s="37" t="s">
        <v>38</v>
      </c>
      <c r="V13" s="37" t="s">
        <v>39</v>
      </c>
      <c r="W13" s="37" t="s">
        <v>40</v>
      </c>
      <c r="X13" s="37" t="s">
        <v>41</v>
      </c>
      <c r="Y13" s="37" t="s">
        <v>42</v>
      </c>
      <c r="Z13" s="37" t="s">
        <v>43</v>
      </c>
      <c r="AA13" s="37" t="s">
        <v>44</v>
      </c>
      <c r="AB13" s="37" t="s">
        <v>45</v>
      </c>
      <c r="AC13" s="37" t="s">
        <v>46</v>
      </c>
      <c r="AD13" s="37" t="s">
        <v>47</v>
      </c>
      <c r="AE13" s="37" t="s">
        <v>48</v>
      </c>
      <c r="AF13" s="38" t="s">
        <v>49</v>
      </c>
      <c r="AG13" s="38" t="s">
        <v>50</v>
      </c>
      <c r="AH13" s="41"/>
      <c r="AI13" s="40"/>
      <c r="AJ13" s="36" t="s">
        <v>37</v>
      </c>
      <c r="AK13" s="37" t="s">
        <v>38</v>
      </c>
      <c r="AL13" s="37" t="s">
        <v>39</v>
      </c>
      <c r="AM13" s="37" t="s">
        <v>40</v>
      </c>
      <c r="AN13" s="37" t="s">
        <v>41</v>
      </c>
      <c r="AO13" s="37" t="s">
        <v>42</v>
      </c>
      <c r="AP13" s="37" t="s">
        <v>43</v>
      </c>
      <c r="AQ13" s="37" t="s">
        <v>44</v>
      </c>
      <c r="AR13" s="37" t="s">
        <v>45</v>
      </c>
      <c r="AS13" s="37" t="s">
        <v>46</v>
      </c>
      <c r="AT13" s="37" t="s">
        <v>47</v>
      </c>
      <c r="AU13" s="37" t="s">
        <v>48</v>
      </c>
      <c r="AV13" s="38" t="s">
        <v>49</v>
      </c>
      <c r="AW13" s="38" t="s">
        <v>50</v>
      </c>
      <c r="AX13" s="39"/>
      <c r="AY13" s="40"/>
      <c r="AZ13" s="36" t="s">
        <v>37</v>
      </c>
      <c r="BA13" s="37" t="s">
        <v>38</v>
      </c>
      <c r="BB13" s="37" t="s">
        <v>39</v>
      </c>
      <c r="BC13" s="37" t="s">
        <v>40</v>
      </c>
      <c r="BD13" s="37" t="s">
        <v>41</v>
      </c>
      <c r="BE13" s="37" t="s">
        <v>42</v>
      </c>
      <c r="BF13" s="37" t="s">
        <v>43</v>
      </c>
      <c r="BG13" s="37" t="s">
        <v>44</v>
      </c>
      <c r="BH13" s="37" t="s">
        <v>45</v>
      </c>
      <c r="BI13" s="37" t="s">
        <v>46</v>
      </c>
      <c r="BJ13" s="37" t="s">
        <v>47</v>
      </c>
      <c r="BK13" s="37" t="s">
        <v>48</v>
      </c>
      <c r="BL13" s="38" t="s">
        <v>49</v>
      </c>
      <c r="BM13" s="38" t="s">
        <v>50</v>
      </c>
      <c r="BN13" s="39"/>
      <c r="BO13" s="40"/>
      <c r="BP13" s="36" t="s">
        <v>37</v>
      </c>
      <c r="BQ13" s="37" t="s">
        <v>38</v>
      </c>
      <c r="BR13" s="37" t="s">
        <v>39</v>
      </c>
      <c r="BS13" s="37" t="s">
        <v>40</v>
      </c>
      <c r="BT13" s="37" t="s">
        <v>41</v>
      </c>
      <c r="BU13" s="37" t="s">
        <v>42</v>
      </c>
      <c r="BV13" s="37" t="s">
        <v>43</v>
      </c>
      <c r="BW13" s="37" t="s">
        <v>44</v>
      </c>
      <c r="BX13" s="37" t="s">
        <v>45</v>
      </c>
      <c r="BY13" s="37" t="s">
        <v>46</v>
      </c>
      <c r="BZ13" s="37" t="s">
        <v>47</v>
      </c>
      <c r="CA13" s="37" t="s">
        <v>48</v>
      </c>
      <c r="CB13" s="38" t="s">
        <v>49</v>
      </c>
      <c r="CC13" s="38" t="s">
        <v>50</v>
      </c>
    </row>
    <row r="14" spans="2:81" ht="30" customHeight="1" x14ac:dyDescent="0.35">
      <c r="B14" s="168" t="s">
        <v>51</v>
      </c>
      <c r="C14" s="42" t="s">
        <v>52</v>
      </c>
      <c r="D14" s="43">
        <v>1400</v>
      </c>
      <c r="E14" s="43">
        <v>2800</v>
      </c>
      <c r="F14" s="43">
        <v>4200</v>
      </c>
      <c r="G14" s="43">
        <v>5600</v>
      </c>
      <c r="H14" s="43">
        <v>7000</v>
      </c>
      <c r="I14" s="43">
        <v>8400</v>
      </c>
      <c r="J14" s="43">
        <v>9800</v>
      </c>
      <c r="K14" s="43">
        <v>11200</v>
      </c>
      <c r="L14" s="43">
        <v>12600</v>
      </c>
      <c r="M14" s="43">
        <v>14000</v>
      </c>
      <c r="N14" s="43">
        <v>15400</v>
      </c>
      <c r="O14" s="43">
        <v>16800</v>
      </c>
      <c r="P14" s="45">
        <f>SUMIF(D39:O39,"=1",D14:O14)</f>
        <v>109200</v>
      </c>
      <c r="Q14" s="193">
        <f>SUM(D14:O14)</f>
        <v>109200</v>
      </c>
      <c r="R14" s="19">
        <v>7</v>
      </c>
      <c r="S14" s="46" t="s">
        <v>52</v>
      </c>
      <c r="T14" s="43">
        <v>18200</v>
      </c>
      <c r="U14" s="43">
        <v>19600</v>
      </c>
      <c r="V14" s="43">
        <v>21000</v>
      </c>
      <c r="W14" s="43">
        <v>22400</v>
      </c>
      <c r="X14" s="43">
        <v>23800</v>
      </c>
      <c r="Y14" s="43">
        <v>25200</v>
      </c>
      <c r="Z14" s="43">
        <v>26600</v>
      </c>
      <c r="AA14" s="43">
        <v>28000</v>
      </c>
      <c r="AB14" s="43">
        <v>29400</v>
      </c>
      <c r="AC14" s="43">
        <v>30800</v>
      </c>
      <c r="AD14" s="43">
        <v>32200</v>
      </c>
      <c r="AE14" s="43">
        <v>33600</v>
      </c>
      <c r="AF14" s="45">
        <f>SUMIF(T39:AE39,"=1",T14:AE14)</f>
        <v>310800</v>
      </c>
      <c r="AG14" s="45">
        <f>SUM(T14:AE14)</f>
        <v>310800</v>
      </c>
      <c r="AH14" s="31"/>
      <c r="AI14" s="46" t="s">
        <v>52</v>
      </c>
      <c r="AJ14" s="47">
        <v>35000</v>
      </c>
      <c r="AK14" s="47">
        <v>36400</v>
      </c>
      <c r="AL14" s="47">
        <v>37800</v>
      </c>
      <c r="AM14" s="47">
        <v>39200</v>
      </c>
      <c r="AN14" s="47">
        <v>40600</v>
      </c>
      <c r="AO14" s="47">
        <v>42000</v>
      </c>
      <c r="AP14" s="47">
        <v>43400</v>
      </c>
      <c r="AQ14" s="47">
        <v>44800</v>
      </c>
      <c r="AR14" s="47">
        <v>46200</v>
      </c>
      <c r="AS14" s="47">
        <v>47600</v>
      </c>
      <c r="AT14" s="47">
        <v>49000</v>
      </c>
      <c r="AU14" s="47">
        <v>50000</v>
      </c>
      <c r="AV14" s="45">
        <f>SUMIF(AJ39:AU39,"=1",AJ14:AU14)</f>
        <v>512000</v>
      </c>
      <c r="AW14" s="45">
        <f>SUM(AJ14:AU14)</f>
        <v>512000</v>
      </c>
      <c r="AX14" s="19"/>
      <c r="AY14" s="46" t="s">
        <v>52</v>
      </c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5">
        <f>SUMIF(AZ39:BK39,"=1",AZ14:BK14)</f>
        <v>0</v>
      </c>
      <c r="BM14" s="45">
        <f>SUM(AZ14:BK14)</f>
        <v>0</v>
      </c>
      <c r="BN14" s="32"/>
      <c r="BO14" s="46" t="s">
        <v>52</v>
      </c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5">
        <f>SUMIF(BP39:CA39,"=1",BP14:CA14)</f>
        <v>0</v>
      </c>
      <c r="CC14" s="45">
        <f>SUM(BP14:CA14)</f>
        <v>0</v>
      </c>
    </row>
    <row r="15" spans="2:81" ht="30" customHeight="1" x14ac:dyDescent="0.35">
      <c r="B15" s="168"/>
      <c r="C15" s="42" t="s">
        <v>53</v>
      </c>
      <c r="D15" s="43"/>
      <c r="E15" s="43"/>
      <c r="F15" s="44"/>
      <c r="G15" s="43"/>
      <c r="H15" s="43"/>
      <c r="I15" s="43"/>
      <c r="J15" s="43"/>
      <c r="K15" s="43"/>
      <c r="L15" s="43"/>
      <c r="M15" s="43"/>
      <c r="N15" s="43"/>
      <c r="O15" s="43"/>
      <c r="P15" s="45">
        <f>SUMIF(D40:O40,"=1",D15:O15)</f>
        <v>0</v>
      </c>
      <c r="Q15" s="45">
        <f>SUM(D15:O15)</f>
        <v>0</v>
      </c>
      <c r="R15" s="19">
        <v>8</v>
      </c>
      <c r="S15" s="46" t="s">
        <v>53</v>
      </c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5">
        <f>SUMIF(T40:AE40,"=1",T15:AE15)</f>
        <v>0</v>
      </c>
      <c r="AG15" s="45">
        <f>SUM(T15:AE15)</f>
        <v>0</v>
      </c>
      <c r="AH15" s="31"/>
      <c r="AI15" s="46" t="s">
        <v>53</v>
      </c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5">
        <f>SUMIF(AJ40:AU40,"=1",AJ15:AU15)</f>
        <v>0</v>
      </c>
      <c r="AW15" s="45">
        <f>SUM(AJ15:AU15)</f>
        <v>0</v>
      </c>
      <c r="AX15" s="19"/>
      <c r="AY15" s="46" t="s">
        <v>53</v>
      </c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5">
        <f>SUMIF(AZ40:BK40,"=1",AZ15:BK15)</f>
        <v>0</v>
      </c>
      <c r="BM15" s="45">
        <f>SUM(AZ15:BK15)</f>
        <v>0</v>
      </c>
      <c r="BN15" s="32"/>
      <c r="BO15" s="46" t="s">
        <v>53</v>
      </c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45">
        <f>SUMIF(BP40:CA40,"=1",BP15:CA15)</f>
        <v>0</v>
      </c>
      <c r="CC15" s="45">
        <f>SUM(BP15:CA15)</f>
        <v>0</v>
      </c>
    </row>
    <row r="16" spans="2:81" ht="30" customHeight="1" x14ac:dyDescent="0.35">
      <c r="B16" s="168"/>
      <c r="C16" s="42" t="s">
        <v>54</v>
      </c>
      <c r="D16" s="48" t="str">
        <f t="shared" ref="D16:Q16" si="0">IF(OR(ISERROR(D15/D14-1),D15=""),"",D15/D14-1)</f>
        <v/>
      </c>
      <c r="E16" s="48" t="str">
        <f t="shared" si="0"/>
        <v/>
      </c>
      <c r="F16" s="49" t="str">
        <f t="shared" si="0"/>
        <v/>
      </c>
      <c r="G16" s="50" t="str">
        <f t="shared" si="0"/>
        <v/>
      </c>
      <c r="H16" s="50" t="str">
        <f t="shared" si="0"/>
        <v/>
      </c>
      <c r="I16" s="50" t="str">
        <f t="shared" si="0"/>
        <v/>
      </c>
      <c r="J16" s="50" t="str">
        <f t="shared" si="0"/>
        <v/>
      </c>
      <c r="K16" s="50" t="str">
        <f t="shared" si="0"/>
        <v/>
      </c>
      <c r="L16" s="50" t="str">
        <f t="shared" si="0"/>
        <v/>
      </c>
      <c r="M16" s="50" t="str">
        <f t="shared" si="0"/>
        <v/>
      </c>
      <c r="N16" s="50" t="str">
        <f t="shared" si="0"/>
        <v/>
      </c>
      <c r="O16" s="50" t="str">
        <f t="shared" si="0"/>
        <v/>
      </c>
      <c r="P16" s="51">
        <f t="shared" si="0"/>
        <v>-1</v>
      </c>
      <c r="Q16" s="51">
        <f t="shared" si="0"/>
        <v>-1</v>
      </c>
      <c r="R16" s="19"/>
      <c r="S16" s="46" t="s">
        <v>54</v>
      </c>
      <c r="T16" s="50" t="str">
        <f t="shared" ref="T16:AG16" si="1">IF(OR(ISERROR(T15/T14-1),T15=""),"",T15/T14-1)</f>
        <v/>
      </c>
      <c r="U16" s="50" t="str">
        <f t="shared" si="1"/>
        <v/>
      </c>
      <c r="V16" s="50" t="str">
        <f t="shared" si="1"/>
        <v/>
      </c>
      <c r="W16" s="50" t="str">
        <f t="shared" si="1"/>
        <v/>
      </c>
      <c r="X16" s="50" t="str">
        <f t="shared" si="1"/>
        <v/>
      </c>
      <c r="Y16" s="50" t="str">
        <f t="shared" si="1"/>
        <v/>
      </c>
      <c r="Z16" s="50" t="str">
        <f t="shared" si="1"/>
        <v/>
      </c>
      <c r="AA16" s="50" t="str">
        <f t="shared" si="1"/>
        <v/>
      </c>
      <c r="AB16" s="50" t="str">
        <f t="shared" si="1"/>
        <v/>
      </c>
      <c r="AC16" s="50" t="str">
        <f t="shared" si="1"/>
        <v/>
      </c>
      <c r="AD16" s="50" t="str">
        <f t="shared" si="1"/>
        <v/>
      </c>
      <c r="AE16" s="50" t="str">
        <f t="shared" si="1"/>
        <v/>
      </c>
      <c r="AF16" s="51">
        <f t="shared" si="1"/>
        <v>-1</v>
      </c>
      <c r="AG16" s="51">
        <f t="shared" si="1"/>
        <v>-1</v>
      </c>
      <c r="AH16" s="31"/>
      <c r="AI16" s="46" t="s">
        <v>54</v>
      </c>
      <c r="AJ16" s="50" t="str">
        <f t="shared" ref="AJ16:AW16" si="2">IF(OR(ISERROR(AJ15/AJ14-1),AJ15=""),"",AJ15/AJ14-1)</f>
        <v/>
      </c>
      <c r="AK16" s="50" t="str">
        <f t="shared" si="2"/>
        <v/>
      </c>
      <c r="AL16" s="50" t="str">
        <f t="shared" si="2"/>
        <v/>
      </c>
      <c r="AM16" s="50" t="str">
        <f t="shared" si="2"/>
        <v/>
      </c>
      <c r="AN16" s="50" t="str">
        <f t="shared" si="2"/>
        <v/>
      </c>
      <c r="AO16" s="50" t="str">
        <f t="shared" si="2"/>
        <v/>
      </c>
      <c r="AP16" s="50" t="str">
        <f t="shared" si="2"/>
        <v/>
      </c>
      <c r="AQ16" s="50" t="str">
        <f t="shared" si="2"/>
        <v/>
      </c>
      <c r="AR16" s="50" t="str">
        <f t="shared" si="2"/>
        <v/>
      </c>
      <c r="AS16" s="50" t="str">
        <f t="shared" si="2"/>
        <v/>
      </c>
      <c r="AT16" s="50" t="str">
        <f t="shared" si="2"/>
        <v/>
      </c>
      <c r="AU16" s="50" t="str">
        <f t="shared" si="2"/>
        <v/>
      </c>
      <c r="AV16" s="51">
        <f t="shared" si="2"/>
        <v>-1</v>
      </c>
      <c r="AW16" s="51">
        <f t="shared" si="2"/>
        <v>-1</v>
      </c>
      <c r="AX16" s="19"/>
      <c r="AY16" s="46" t="s">
        <v>54</v>
      </c>
      <c r="AZ16" s="50" t="str">
        <f t="shared" ref="AZ16:BM16" si="3">IF(OR(ISERROR(AZ15/AZ14-1),AZ15=""),"",AZ15/AZ14-1)</f>
        <v/>
      </c>
      <c r="BA16" s="50" t="str">
        <f t="shared" si="3"/>
        <v/>
      </c>
      <c r="BB16" s="50" t="str">
        <f t="shared" si="3"/>
        <v/>
      </c>
      <c r="BC16" s="50" t="str">
        <f t="shared" si="3"/>
        <v/>
      </c>
      <c r="BD16" s="50" t="str">
        <f t="shared" si="3"/>
        <v/>
      </c>
      <c r="BE16" s="50" t="str">
        <f t="shared" si="3"/>
        <v/>
      </c>
      <c r="BF16" s="50" t="str">
        <f t="shared" si="3"/>
        <v/>
      </c>
      <c r="BG16" s="50" t="str">
        <f t="shared" si="3"/>
        <v/>
      </c>
      <c r="BH16" s="50" t="str">
        <f t="shared" si="3"/>
        <v/>
      </c>
      <c r="BI16" s="50" t="str">
        <f t="shared" si="3"/>
        <v/>
      </c>
      <c r="BJ16" s="50" t="str">
        <f t="shared" si="3"/>
        <v/>
      </c>
      <c r="BK16" s="50" t="str">
        <f t="shared" si="3"/>
        <v/>
      </c>
      <c r="BL16" s="51" t="str">
        <f t="shared" si="3"/>
        <v/>
      </c>
      <c r="BM16" s="51" t="str">
        <f t="shared" si="3"/>
        <v/>
      </c>
      <c r="BN16" s="32"/>
      <c r="BO16" s="46" t="s">
        <v>54</v>
      </c>
      <c r="BP16" s="50" t="str">
        <f t="shared" ref="BP16:CC16" si="4">IF(OR(ISERROR(BP15/BP14-1),BP15=""),"",BP15/BP14-1)</f>
        <v/>
      </c>
      <c r="BQ16" s="50" t="str">
        <f t="shared" si="4"/>
        <v/>
      </c>
      <c r="BR16" s="50" t="str">
        <f t="shared" si="4"/>
        <v/>
      </c>
      <c r="BS16" s="50" t="str">
        <f t="shared" si="4"/>
        <v/>
      </c>
      <c r="BT16" s="50" t="str">
        <f t="shared" si="4"/>
        <v/>
      </c>
      <c r="BU16" s="50" t="str">
        <f t="shared" si="4"/>
        <v/>
      </c>
      <c r="BV16" s="50" t="str">
        <f t="shared" si="4"/>
        <v/>
      </c>
      <c r="BW16" s="50" t="str">
        <f t="shared" si="4"/>
        <v/>
      </c>
      <c r="BX16" s="50" t="str">
        <f t="shared" si="4"/>
        <v/>
      </c>
      <c r="BY16" s="50" t="str">
        <f t="shared" si="4"/>
        <v/>
      </c>
      <c r="BZ16" s="50" t="str">
        <f t="shared" si="4"/>
        <v/>
      </c>
      <c r="CA16" s="50" t="str">
        <f t="shared" si="4"/>
        <v/>
      </c>
      <c r="CB16" s="51" t="str">
        <f t="shared" si="4"/>
        <v/>
      </c>
      <c r="CC16" s="51" t="str">
        <f t="shared" si="4"/>
        <v/>
      </c>
    </row>
    <row r="17" spans="1:88" s="19" customFormat="1" ht="9.75" customHeight="1" x14ac:dyDescent="0.35">
      <c r="D17" s="19">
        <f>COLUMN(D17)</f>
        <v>4</v>
      </c>
      <c r="O17" s="19">
        <f>COLUMN(O17)</f>
        <v>15</v>
      </c>
      <c r="S17" s="31"/>
      <c r="T17" s="32">
        <f>COLUMN(T17)</f>
        <v>20</v>
      </c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2">
        <f>COLUMN(AE17)</f>
        <v>31</v>
      </c>
      <c r="AF17" s="31"/>
      <c r="AG17" s="31"/>
      <c r="AH17" s="31"/>
      <c r="AI17" s="31"/>
      <c r="AJ17" s="32">
        <f>COLUMN(AJ17)</f>
        <v>36</v>
      </c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2">
        <f>COLUMN(AU17)</f>
        <v>47</v>
      </c>
      <c r="AV17" s="31"/>
      <c r="AW17" s="31"/>
      <c r="AY17" s="32"/>
      <c r="AZ17" s="32">
        <f>COLUMN(AZ17)</f>
        <v>52</v>
      </c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>
        <f>COLUMN(BK17)</f>
        <v>63</v>
      </c>
      <c r="BL17" s="32"/>
      <c r="BM17" s="32"/>
      <c r="BN17" s="32"/>
      <c r="BO17" s="32"/>
      <c r="BP17" s="32">
        <f>COLUMN(BP17)</f>
        <v>68</v>
      </c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>
        <f>COLUMN(CA17)</f>
        <v>79</v>
      </c>
      <c r="CB17" s="32"/>
      <c r="CC17" s="32"/>
    </row>
    <row r="18" spans="1:88" ht="37.5" customHeight="1" x14ac:dyDescent="0.35">
      <c r="B18" s="34" t="s">
        <v>35</v>
      </c>
      <c r="C18" s="35" t="s">
        <v>56</v>
      </c>
      <c r="D18" s="36" t="s">
        <v>37</v>
      </c>
      <c r="E18" s="37" t="s">
        <v>38</v>
      </c>
      <c r="F18" s="37" t="s">
        <v>39</v>
      </c>
      <c r="G18" s="37" t="s">
        <v>40</v>
      </c>
      <c r="H18" s="37" t="s">
        <v>41</v>
      </c>
      <c r="I18" s="37" t="s">
        <v>42</v>
      </c>
      <c r="J18" s="37" t="s">
        <v>43</v>
      </c>
      <c r="K18" s="37" t="s">
        <v>44</v>
      </c>
      <c r="L18" s="37" t="s">
        <v>45</v>
      </c>
      <c r="M18" s="37" t="s">
        <v>46</v>
      </c>
      <c r="N18" s="37" t="s">
        <v>47</v>
      </c>
      <c r="O18" s="37" t="s">
        <v>48</v>
      </c>
      <c r="P18" s="38" t="s">
        <v>49</v>
      </c>
      <c r="Q18" s="38" t="s">
        <v>50</v>
      </c>
      <c r="R18" s="19"/>
      <c r="S18" s="52"/>
      <c r="T18" s="36" t="s">
        <v>37</v>
      </c>
      <c r="U18" s="37" t="s">
        <v>38</v>
      </c>
      <c r="V18" s="37" t="s">
        <v>39</v>
      </c>
      <c r="W18" s="37" t="s">
        <v>40</v>
      </c>
      <c r="X18" s="37" t="s">
        <v>41</v>
      </c>
      <c r="Y18" s="37" t="s">
        <v>42</v>
      </c>
      <c r="Z18" s="37" t="s">
        <v>43</v>
      </c>
      <c r="AA18" s="37" t="s">
        <v>44</v>
      </c>
      <c r="AB18" s="37" t="s">
        <v>45</v>
      </c>
      <c r="AC18" s="37" t="s">
        <v>46</v>
      </c>
      <c r="AD18" s="37" t="s">
        <v>47</v>
      </c>
      <c r="AE18" s="37" t="s">
        <v>48</v>
      </c>
      <c r="AF18" s="38" t="s">
        <v>49</v>
      </c>
      <c r="AG18" s="38" t="s">
        <v>50</v>
      </c>
      <c r="AH18" s="31"/>
      <c r="AI18" s="52"/>
      <c r="AJ18" s="36" t="s">
        <v>37</v>
      </c>
      <c r="AK18" s="37" t="s">
        <v>38</v>
      </c>
      <c r="AL18" s="37" t="s">
        <v>39</v>
      </c>
      <c r="AM18" s="37" t="s">
        <v>40</v>
      </c>
      <c r="AN18" s="37" t="s">
        <v>41</v>
      </c>
      <c r="AO18" s="37" t="s">
        <v>42</v>
      </c>
      <c r="AP18" s="37" t="s">
        <v>43</v>
      </c>
      <c r="AQ18" s="37" t="s">
        <v>44</v>
      </c>
      <c r="AR18" s="37" t="s">
        <v>45</v>
      </c>
      <c r="AS18" s="37" t="s">
        <v>46</v>
      </c>
      <c r="AT18" s="37" t="s">
        <v>47</v>
      </c>
      <c r="AU18" s="37" t="s">
        <v>48</v>
      </c>
      <c r="AV18" s="38" t="s">
        <v>49</v>
      </c>
      <c r="AW18" s="38" t="s">
        <v>50</v>
      </c>
      <c r="AX18" s="19"/>
      <c r="AY18" s="52"/>
      <c r="AZ18" s="36" t="s">
        <v>37</v>
      </c>
      <c r="BA18" s="37" t="s">
        <v>38</v>
      </c>
      <c r="BB18" s="37" t="s">
        <v>39</v>
      </c>
      <c r="BC18" s="37" t="s">
        <v>40</v>
      </c>
      <c r="BD18" s="37" t="s">
        <v>41</v>
      </c>
      <c r="BE18" s="37" t="s">
        <v>42</v>
      </c>
      <c r="BF18" s="37" t="s">
        <v>43</v>
      </c>
      <c r="BG18" s="37" t="s">
        <v>44</v>
      </c>
      <c r="BH18" s="37" t="s">
        <v>45</v>
      </c>
      <c r="BI18" s="37" t="s">
        <v>46</v>
      </c>
      <c r="BJ18" s="37" t="s">
        <v>47</v>
      </c>
      <c r="BK18" s="37" t="s">
        <v>48</v>
      </c>
      <c r="BL18" s="38" t="s">
        <v>49</v>
      </c>
      <c r="BM18" s="38" t="s">
        <v>50</v>
      </c>
      <c r="BN18" s="32"/>
      <c r="BO18" s="52"/>
      <c r="BP18" s="36" t="s">
        <v>37</v>
      </c>
      <c r="BQ18" s="37" t="s">
        <v>38</v>
      </c>
      <c r="BR18" s="37" t="s">
        <v>39</v>
      </c>
      <c r="BS18" s="37" t="s">
        <v>40</v>
      </c>
      <c r="BT18" s="37" t="s">
        <v>41</v>
      </c>
      <c r="BU18" s="37" t="s">
        <v>42</v>
      </c>
      <c r="BV18" s="37" t="s">
        <v>43</v>
      </c>
      <c r="BW18" s="37" t="s">
        <v>44</v>
      </c>
      <c r="BX18" s="37" t="s">
        <v>45</v>
      </c>
      <c r="BY18" s="37" t="s">
        <v>46</v>
      </c>
      <c r="BZ18" s="37" t="s">
        <v>47</v>
      </c>
      <c r="CA18" s="37" t="s">
        <v>48</v>
      </c>
      <c r="CB18" s="38" t="s">
        <v>49</v>
      </c>
      <c r="CC18" s="38" t="s">
        <v>50</v>
      </c>
      <c r="CD18"/>
      <c r="CE18"/>
      <c r="CF18"/>
      <c r="CG18"/>
      <c r="CH18"/>
      <c r="CI18"/>
      <c r="CJ18"/>
    </row>
    <row r="19" spans="1:88" ht="30" customHeight="1" x14ac:dyDescent="0.35">
      <c r="B19" s="168" t="s">
        <v>174</v>
      </c>
      <c r="C19" s="42" t="s">
        <v>52</v>
      </c>
      <c r="D19" s="192">
        <v>0.01</v>
      </c>
      <c r="E19" s="192">
        <v>0.01</v>
      </c>
      <c r="F19" s="192">
        <v>0.01</v>
      </c>
      <c r="G19" s="192">
        <v>1.4999999999999999E-2</v>
      </c>
      <c r="H19" s="192">
        <v>0.01</v>
      </c>
      <c r="I19" s="192">
        <v>0.02</v>
      </c>
      <c r="J19" s="192">
        <v>0.02</v>
      </c>
      <c r="K19" s="192">
        <v>0.02</v>
      </c>
      <c r="L19" s="192">
        <v>0.02</v>
      </c>
      <c r="M19" s="192">
        <v>0.02</v>
      </c>
      <c r="N19" s="192">
        <v>0.02</v>
      </c>
      <c r="O19" s="192">
        <v>0.02</v>
      </c>
      <c r="P19" s="45">
        <f>SUMIF(D41:O41,"=1",D19:O19)</f>
        <v>0.19499999999999998</v>
      </c>
      <c r="Q19" s="45">
        <f>SUM(D19:O19)</f>
        <v>0.19499999999999998</v>
      </c>
      <c r="R19" s="19">
        <v>12</v>
      </c>
      <c r="S19" s="46" t="s">
        <v>52</v>
      </c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5">
        <f>SUMIF(T41:AE41,"=1",T19:AE19)</f>
        <v>0</v>
      </c>
      <c r="AG19" s="45">
        <f>SUM(T19:AE19)</f>
        <v>0</v>
      </c>
      <c r="AH19" s="31"/>
      <c r="AI19" s="46" t="s">
        <v>52</v>
      </c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5">
        <f>SUMIF(AJ41:AU41,"=1",AJ19:AU19)</f>
        <v>0</v>
      </c>
      <c r="AW19" s="45">
        <f>SUM(AJ19:AU19)</f>
        <v>0</v>
      </c>
      <c r="AX19" s="19"/>
      <c r="AY19" s="46" t="s">
        <v>52</v>
      </c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5">
        <f>SUMIF(AZ41:BK41,"=1",AZ19:BK19)</f>
        <v>0</v>
      </c>
      <c r="BM19" s="45">
        <f>SUM(AZ19:BK19)</f>
        <v>0</v>
      </c>
      <c r="BN19" s="32"/>
      <c r="BO19" s="46" t="s">
        <v>52</v>
      </c>
      <c r="BP19" s="47"/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/>
      <c r="CB19" s="45">
        <f>SUMIF(BP41:CA41,"=1",BP19:CA19)</f>
        <v>0</v>
      </c>
      <c r="CC19" s="45">
        <f>SUM(BP19:CA19)</f>
        <v>0</v>
      </c>
      <c r="CD19"/>
      <c r="CE19"/>
      <c r="CF19"/>
      <c r="CG19"/>
      <c r="CH19"/>
      <c r="CI19"/>
      <c r="CJ19"/>
    </row>
    <row r="20" spans="1:88" ht="30" customHeight="1" x14ac:dyDescent="0.35">
      <c r="B20" s="168"/>
      <c r="C20" s="42" t="s">
        <v>53</v>
      </c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5">
        <f>SUMIF(D42:O42,"=1",D20:O20)</f>
        <v>0</v>
      </c>
      <c r="Q20" s="45">
        <f>SUM(D20:O20)</f>
        <v>0</v>
      </c>
      <c r="R20" s="19">
        <v>13</v>
      </c>
      <c r="S20" s="46" t="s">
        <v>53</v>
      </c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5">
        <f>SUMIF(T42:AE42,"=1",T20:AE20)</f>
        <v>0</v>
      </c>
      <c r="AG20" s="45">
        <f>SUM(T20:AE20)</f>
        <v>0</v>
      </c>
      <c r="AH20" s="31"/>
      <c r="AI20" s="46" t="s">
        <v>53</v>
      </c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5">
        <f>SUMIF(AJ42:AU42,"=1",AJ20:AU20)</f>
        <v>0</v>
      </c>
      <c r="AW20" s="45">
        <f>SUM(AJ20:AU20)</f>
        <v>0</v>
      </c>
      <c r="AX20" s="19"/>
      <c r="AY20" s="46" t="s">
        <v>53</v>
      </c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5">
        <f>SUMIF(AZ42:BK42,"=1",AZ20:BK20)</f>
        <v>0</v>
      </c>
      <c r="BM20" s="45">
        <f>SUM(AZ20:BK20)</f>
        <v>0</v>
      </c>
      <c r="BN20" s="32"/>
      <c r="BO20" s="46" t="s">
        <v>53</v>
      </c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5">
        <f>SUMIF(BP42:CA42,"=1",BP20:CA20)</f>
        <v>0</v>
      </c>
      <c r="CC20" s="45">
        <f>SUM(BP20:CA20)</f>
        <v>0</v>
      </c>
      <c r="CD20"/>
      <c r="CE20"/>
      <c r="CF20"/>
      <c r="CG20"/>
      <c r="CH20"/>
      <c r="CI20"/>
      <c r="CJ20"/>
    </row>
    <row r="21" spans="1:88" ht="30" customHeight="1" x14ac:dyDescent="0.35">
      <c r="B21" s="168"/>
      <c r="C21" s="42" t="s">
        <v>54</v>
      </c>
      <c r="D21" s="48"/>
      <c r="E21" s="48"/>
      <c r="F21" s="49"/>
      <c r="G21" s="50"/>
      <c r="H21" s="50" t="str">
        <f t="shared" ref="H21:Q21" si="5">IF(OR(ISERROR(H20/H19-1),H20=""),"",H20/H19-1)</f>
        <v/>
      </c>
      <c r="I21" s="50" t="str">
        <f t="shared" si="5"/>
        <v/>
      </c>
      <c r="J21" s="50" t="str">
        <f t="shared" si="5"/>
        <v/>
      </c>
      <c r="K21" s="50" t="str">
        <f t="shared" si="5"/>
        <v/>
      </c>
      <c r="L21" s="50" t="str">
        <f t="shared" si="5"/>
        <v/>
      </c>
      <c r="M21" s="50" t="str">
        <f t="shared" si="5"/>
        <v/>
      </c>
      <c r="N21" s="50" t="str">
        <f t="shared" si="5"/>
        <v/>
      </c>
      <c r="O21" s="50"/>
      <c r="P21" s="51">
        <f t="shared" si="5"/>
        <v>-1</v>
      </c>
      <c r="Q21" s="51">
        <f t="shared" si="5"/>
        <v>-1</v>
      </c>
      <c r="R21" s="19"/>
      <c r="S21" s="46" t="s">
        <v>54</v>
      </c>
      <c r="T21" s="50" t="str">
        <f t="shared" ref="T21:AG21" si="6">IF(OR(ISERROR(T20/T19-1),T20=""),"",T20/T19-1)</f>
        <v/>
      </c>
      <c r="U21" s="50" t="str">
        <f t="shared" si="6"/>
        <v/>
      </c>
      <c r="V21" s="50" t="str">
        <f t="shared" si="6"/>
        <v/>
      </c>
      <c r="W21" s="50" t="str">
        <f t="shared" si="6"/>
        <v/>
      </c>
      <c r="X21" s="50" t="str">
        <f t="shared" si="6"/>
        <v/>
      </c>
      <c r="Y21" s="50" t="str">
        <f t="shared" si="6"/>
        <v/>
      </c>
      <c r="Z21" s="50" t="str">
        <f t="shared" si="6"/>
        <v/>
      </c>
      <c r="AA21" s="50" t="str">
        <f t="shared" si="6"/>
        <v/>
      </c>
      <c r="AB21" s="50" t="str">
        <f t="shared" si="6"/>
        <v/>
      </c>
      <c r="AC21" s="50" t="str">
        <f t="shared" si="6"/>
        <v/>
      </c>
      <c r="AD21" s="50" t="str">
        <f t="shared" si="6"/>
        <v/>
      </c>
      <c r="AE21" s="50" t="str">
        <f t="shared" si="6"/>
        <v/>
      </c>
      <c r="AF21" s="51" t="str">
        <f t="shared" si="6"/>
        <v/>
      </c>
      <c r="AG21" s="51" t="str">
        <f t="shared" si="6"/>
        <v/>
      </c>
      <c r="AH21" s="31"/>
      <c r="AI21" s="46" t="s">
        <v>54</v>
      </c>
      <c r="AJ21" s="50" t="str">
        <f t="shared" ref="AJ21:AW21" si="7">IF(OR(ISERROR(AJ20/AJ19-1),AJ20=""),"",AJ20/AJ19-1)</f>
        <v/>
      </c>
      <c r="AK21" s="50" t="str">
        <f t="shared" si="7"/>
        <v/>
      </c>
      <c r="AL21" s="50" t="str">
        <f t="shared" si="7"/>
        <v/>
      </c>
      <c r="AM21" s="50" t="str">
        <f t="shared" si="7"/>
        <v/>
      </c>
      <c r="AN21" s="50" t="str">
        <f t="shared" si="7"/>
        <v/>
      </c>
      <c r="AO21" s="50" t="str">
        <f t="shared" si="7"/>
        <v/>
      </c>
      <c r="AP21" s="50" t="str">
        <f t="shared" si="7"/>
        <v/>
      </c>
      <c r="AQ21" s="50" t="str">
        <f t="shared" si="7"/>
        <v/>
      </c>
      <c r="AR21" s="50" t="str">
        <f t="shared" si="7"/>
        <v/>
      </c>
      <c r="AS21" s="50" t="str">
        <f t="shared" si="7"/>
        <v/>
      </c>
      <c r="AT21" s="50" t="str">
        <f t="shared" si="7"/>
        <v/>
      </c>
      <c r="AU21" s="50" t="str">
        <f t="shared" si="7"/>
        <v/>
      </c>
      <c r="AV21" s="51" t="str">
        <f t="shared" si="7"/>
        <v/>
      </c>
      <c r="AW21" s="51" t="str">
        <f t="shared" si="7"/>
        <v/>
      </c>
      <c r="AX21" s="19"/>
      <c r="AY21" s="46" t="s">
        <v>54</v>
      </c>
      <c r="AZ21" s="50" t="str">
        <f t="shared" ref="AZ21:BM21" si="8">IF(OR(ISERROR(AZ20/AZ19-1),AZ20=""),"",AZ20/AZ19-1)</f>
        <v/>
      </c>
      <c r="BA21" s="50" t="str">
        <f t="shared" si="8"/>
        <v/>
      </c>
      <c r="BB21" s="50" t="str">
        <f t="shared" si="8"/>
        <v/>
      </c>
      <c r="BC21" s="50" t="str">
        <f t="shared" si="8"/>
        <v/>
      </c>
      <c r="BD21" s="50" t="str">
        <f t="shared" si="8"/>
        <v/>
      </c>
      <c r="BE21" s="50" t="str">
        <f t="shared" si="8"/>
        <v/>
      </c>
      <c r="BF21" s="50" t="str">
        <f t="shared" si="8"/>
        <v/>
      </c>
      <c r="BG21" s="50" t="str">
        <f t="shared" si="8"/>
        <v/>
      </c>
      <c r="BH21" s="50" t="str">
        <f t="shared" si="8"/>
        <v/>
      </c>
      <c r="BI21" s="50" t="str">
        <f t="shared" si="8"/>
        <v/>
      </c>
      <c r="BJ21" s="50" t="str">
        <f t="shared" si="8"/>
        <v/>
      </c>
      <c r="BK21" s="50" t="str">
        <f t="shared" si="8"/>
        <v/>
      </c>
      <c r="BL21" s="51" t="str">
        <f t="shared" si="8"/>
        <v/>
      </c>
      <c r="BM21" s="51" t="str">
        <f t="shared" si="8"/>
        <v/>
      </c>
      <c r="BN21" s="32"/>
      <c r="BO21" s="46" t="s">
        <v>54</v>
      </c>
      <c r="BP21" s="50" t="str">
        <f t="shared" ref="BP21:CC21" si="9">IF(OR(ISERROR(BP20/BP19-1),BP20=""),"",BP20/BP19-1)</f>
        <v/>
      </c>
      <c r="BQ21" s="50" t="str">
        <f t="shared" si="9"/>
        <v/>
      </c>
      <c r="BR21" s="50" t="str">
        <f t="shared" si="9"/>
        <v/>
      </c>
      <c r="BS21" s="50" t="str">
        <f t="shared" si="9"/>
        <v/>
      </c>
      <c r="BT21" s="50" t="str">
        <f t="shared" si="9"/>
        <v/>
      </c>
      <c r="BU21" s="50" t="str">
        <f t="shared" si="9"/>
        <v/>
      </c>
      <c r="BV21" s="50" t="str">
        <f t="shared" si="9"/>
        <v/>
      </c>
      <c r="BW21" s="50" t="str">
        <f t="shared" si="9"/>
        <v/>
      </c>
      <c r="BX21" s="50" t="str">
        <f t="shared" si="9"/>
        <v/>
      </c>
      <c r="BY21" s="50" t="str">
        <f t="shared" si="9"/>
        <v/>
      </c>
      <c r="BZ21" s="50" t="str">
        <f t="shared" si="9"/>
        <v/>
      </c>
      <c r="CA21" s="50" t="str">
        <f t="shared" si="9"/>
        <v/>
      </c>
      <c r="CB21" s="51" t="str">
        <f t="shared" si="9"/>
        <v/>
      </c>
      <c r="CC21" s="51" t="str">
        <f t="shared" si="9"/>
        <v/>
      </c>
      <c r="CD21"/>
      <c r="CE21"/>
      <c r="CF21"/>
      <c r="CG21"/>
      <c r="CH21"/>
      <c r="CI21"/>
      <c r="CJ21"/>
    </row>
    <row r="22" spans="1:88" s="19" customFormat="1" ht="9.75" customHeight="1" x14ac:dyDescent="0.35"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</row>
    <row r="23" spans="1:88" ht="37.5" customHeight="1" x14ac:dyDescent="0.35">
      <c r="B23" s="34" t="s">
        <v>35</v>
      </c>
      <c r="C23" s="35" t="s">
        <v>56</v>
      </c>
      <c r="D23" s="36" t="s">
        <v>37</v>
      </c>
      <c r="E23" s="37" t="s">
        <v>38</v>
      </c>
      <c r="F23" s="37" t="s">
        <v>39</v>
      </c>
      <c r="G23" s="37" t="s">
        <v>40</v>
      </c>
      <c r="H23" s="37" t="s">
        <v>41</v>
      </c>
      <c r="I23" s="37" t="s">
        <v>42</v>
      </c>
      <c r="J23" s="37" t="s">
        <v>43</v>
      </c>
      <c r="K23" s="37" t="s">
        <v>44</v>
      </c>
      <c r="L23" s="37" t="s">
        <v>45</v>
      </c>
      <c r="M23" s="37" t="s">
        <v>46</v>
      </c>
      <c r="N23" s="37" t="s">
        <v>47</v>
      </c>
      <c r="O23" s="37" t="s">
        <v>48</v>
      </c>
      <c r="P23" s="38" t="s">
        <v>49</v>
      </c>
      <c r="Q23" s="38" t="s">
        <v>50</v>
      </c>
      <c r="R23" s="19"/>
      <c r="S23" s="52"/>
      <c r="T23" s="36" t="s">
        <v>37</v>
      </c>
      <c r="U23" s="37" t="s">
        <v>38</v>
      </c>
      <c r="V23" s="37" t="s">
        <v>39</v>
      </c>
      <c r="W23" s="37" t="s">
        <v>40</v>
      </c>
      <c r="X23" s="37" t="s">
        <v>41</v>
      </c>
      <c r="Y23" s="37" t="s">
        <v>42</v>
      </c>
      <c r="Z23" s="37" t="s">
        <v>43</v>
      </c>
      <c r="AA23" s="37" t="s">
        <v>44</v>
      </c>
      <c r="AB23" s="37" t="s">
        <v>45</v>
      </c>
      <c r="AC23" s="37" t="s">
        <v>46</v>
      </c>
      <c r="AD23" s="37" t="s">
        <v>47</v>
      </c>
      <c r="AE23" s="37" t="s">
        <v>48</v>
      </c>
      <c r="AF23" s="38" t="s">
        <v>49</v>
      </c>
      <c r="AG23" s="38" t="s">
        <v>50</v>
      </c>
      <c r="AH23" s="31"/>
      <c r="AI23" s="52"/>
      <c r="AJ23" s="36" t="s">
        <v>37</v>
      </c>
      <c r="AK23" s="37" t="s">
        <v>38</v>
      </c>
      <c r="AL23" s="37" t="s">
        <v>39</v>
      </c>
      <c r="AM23" s="37" t="s">
        <v>40</v>
      </c>
      <c r="AN23" s="37" t="s">
        <v>41</v>
      </c>
      <c r="AO23" s="37" t="s">
        <v>42</v>
      </c>
      <c r="AP23" s="37" t="s">
        <v>43</v>
      </c>
      <c r="AQ23" s="37" t="s">
        <v>44</v>
      </c>
      <c r="AR23" s="37" t="s">
        <v>45</v>
      </c>
      <c r="AS23" s="37" t="s">
        <v>46</v>
      </c>
      <c r="AT23" s="37" t="s">
        <v>47</v>
      </c>
      <c r="AU23" s="37" t="s">
        <v>48</v>
      </c>
      <c r="AV23" s="38" t="s">
        <v>49</v>
      </c>
      <c r="AW23" s="38" t="s">
        <v>50</v>
      </c>
      <c r="AX23" s="19"/>
      <c r="AY23" s="52"/>
      <c r="AZ23" s="36" t="s">
        <v>37</v>
      </c>
      <c r="BA23" s="37" t="s">
        <v>38</v>
      </c>
      <c r="BB23" s="37" t="s">
        <v>39</v>
      </c>
      <c r="BC23" s="37" t="s">
        <v>40</v>
      </c>
      <c r="BD23" s="37" t="s">
        <v>41</v>
      </c>
      <c r="BE23" s="37" t="s">
        <v>42</v>
      </c>
      <c r="BF23" s="37" t="s">
        <v>43</v>
      </c>
      <c r="BG23" s="37" t="s">
        <v>44</v>
      </c>
      <c r="BH23" s="37" t="s">
        <v>45</v>
      </c>
      <c r="BI23" s="37" t="s">
        <v>46</v>
      </c>
      <c r="BJ23" s="37" t="s">
        <v>47</v>
      </c>
      <c r="BK23" s="37" t="s">
        <v>48</v>
      </c>
      <c r="BL23" s="38" t="s">
        <v>49</v>
      </c>
      <c r="BM23" s="38" t="s">
        <v>50</v>
      </c>
      <c r="BN23" s="32"/>
      <c r="BO23" s="52"/>
      <c r="BP23" s="36" t="s">
        <v>37</v>
      </c>
      <c r="BQ23" s="37" t="s">
        <v>38</v>
      </c>
      <c r="BR23" s="37" t="s">
        <v>39</v>
      </c>
      <c r="BS23" s="37" t="s">
        <v>40</v>
      </c>
      <c r="BT23" s="37" t="s">
        <v>41</v>
      </c>
      <c r="BU23" s="37" t="s">
        <v>42</v>
      </c>
      <c r="BV23" s="37" t="s">
        <v>43</v>
      </c>
      <c r="BW23" s="37" t="s">
        <v>44</v>
      </c>
      <c r="BX23" s="37" t="s">
        <v>45</v>
      </c>
      <c r="BY23" s="37" t="s">
        <v>46</v>
      </c>
      <c r="BZ23" s="37" t="s">
        <v>47</v>
      </c>
      <c r="CA23" s="37" t="s">
        <v>48</v>
      </c>
      <c r="CB23" s="38" t="s">
        <v>49</v>
      </c>
      <c r="CC23" s="38" t="s">
        <v>50</v>
      </c>
      <c r="CD23"/>
      <c r="CE23"/>
      <c r="CF23"/>
      <c r="CG23"/>
      <c r="CH23"/>
      <c r="CI23"/>
      <c r="CJ23"/>
    </row>
    <row r="24" spans="1:88" ht="30" customHeight="1" x14ac:dyDescent="0.35">
      <c r="B24" s="168"/>
      <c r="C24" s="42" t="s">
        <v>52</v>
      </c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5">
        <f>SUMIF(D43:O43,"=1",D24:O24)</f>
        <v>0</v>
      </c>
      <c r="Q24" s="45">
        <f>SUM(D24:O24)</f>
        <v>0</v>
      </c>
      <c r="R24" s="19">
        <v>17</v>
      </c>
      <c r="S24" s="46" t="s">
        <v>52</v>
      </c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5">
        <f>SUMIF(T43:AE43,"=1",T24:AE24)</f>
        <v>0</v>
      </c>
      <c r="AG24" s="45">
        <f>SUM(T24:AE24)</f>
        <v>0</v>
      </c>
      <c r="AH24" s="31"/>
      <c r="AI24" s="46" t="s">
        <v>52</v>
      </c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5">
        <f>SUMIF(AJ43:AU43,"=1",AJ24:AU24)</f>
        <v>0</v>
      </c>
      <c r="AW24" s="45">
        <f>SUM(AJ24:AU24)</f>
        <v>0</v>
      </c>
      <c r="AX24" s="19"/>
      <c r="AY24" s="46" t="s">
        <v>52</v>
      </c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5">
        <f>SUMIF(AZ43:BK43,"=1",AZ24:BK24)</f>
        <v>0</v>
      </c>
      <c r="BM24" s="45">
        <f>SUM(AZ24:BK24)</f>
        <v>0</v>
      </c>
      <c r="BN24" s="32"/>
      <c r="BO24" s="46" t="s">
        <v>52</v>
      </c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5">
        <f>SUMIF(BP43:CA43,"=1",BP24:CA24)</f>
        <v>0</v>
      </c>
      <c r="CC24" s="45">
        <f>SUM(BP24:CA24)</f>
        <v>0</v>
      </c>
      <c r="CD24"/>
      <c r="CE24"/>
      <c r="CF24"/>
      <c r="CG24"/>
      <c r="CH24"/>
      <c r="CI24"/>
      <c r="CJ24"/>
    </row>
    <row r="25" spans="1:88" ht="30" customHeight="1" x14ac:dyDescent="0.35">
      <c r="B25" s="168"/>
      <c r="C25" s="42" t="s">
        <v>53</v>
      </c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5">
        <f>SUMIF(D44:O44,"=1",D25:O25)</f>
        <v>0</v>
      </c>
      <c r="Q25" s="45">
        <f>SUM(D25:O25)</f>
        <v>0</v>
      </c>
      <c r="R25" s="19">
        <v>18</v>
      </c>
      <c r="S25" s="46" t="s">
        <v>53</v>
      </c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5">
        <f>SUMIF(T44:AE44,"=1",T25:AE25)</f>
        <v>0</v>
      </c>
      <c r="AG25" s="45">
        <f>SUM(T25:AE25)</f>
        <v>0</v>
      </c>
      <c r="AH25" s="31"/>
      <c r="AI25" s="46" t="s">
        <v>53</v>
      </c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5">
        <f>SUMIF(AJ44:AU44,"=1",AJ25:AU25)</f>
        <v>0</v>
      </c>
      <c r="AW25" s="45">
        <f>SUM(AJ25:AU25)</f>
        <v>0</v>
      </c>
      <c r="AX25" s="19"/>
      <c r="AY25" s="46" t="s">
        <v>53</v>
      </c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5">
        <f>SUMIF(AZ44:BK44,"=1",AZ25:BK25)</f>
        <v>0</v>
      </c>
      <c r="BM25" s="45">
        <f>SUM(AZ25:BK25)</f>
        <v>0</v>
      </c>
      <c r="BN25" s="32"/>
      <c r="BO25" s="46" t="s">
        <v>53</v>
      </c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5">
        <f>SUMIF(BP44:CA44,"=1",BP25:CA25)</f>
        <v>0</v>
      </c>
      <c r="CC25" s="45">
        <f>SUM(BP25:CA25)</f>
        <v>0</v>
      </c>
      <c r="CD25"/>
      <c r="CE25"/>
      <c r="CF25"/>
      <c r="CG25"/>
      <c r="CH25"/>
      <c r="CI25"/>
      <c r="CJ25"/>
    </row>
    <row r="26" spans="1:88" ht="30" customHeight="1" x14ac:dyDescent="0.35">
      <c r="A26" s="19">
        <f>COUNTIF(B24,"Diminuir"&amp;"*")</f>
        <v>0</v>
      </c>
      <c r="B26" s="168"/>
      <c r="C26" s="42" t="s">
        <v>54</v>
      </c>
      <c r="D26" s="48"/>
      <c r="E26" s="48"/>
      <c r="F26" s="49" t="str">
        <f t="shared" ref="F26:Q26" si="10">IF(OR(ISERROR(F25/F24-1),F25=""),"",F25/F24-1)</f>
        <v/>
      </c>
      <c r="G26" s="50" t="str">
        <f t="shared" si="10"/>
        <v/>
      </c>
      <c r="H26" s="50" t="str">
        <f t="shared" si="10"/>
        <v/>
      </c>
      <c r="I26" s="50" t="str">
        <f t="shared" si="10"/>
        <v/>
      </c>
      <c r="J26" s="50" t="str">
        <f t="shared" si="10"/>
        <v/>
      </c>
      <c r="K26" s="50" t="str">
        <f t="shared" si="10"/>
        <v/>
      </c>
      <c r="L26" s="50" t="str">
        <f t="shared" si="10"/>
        <v/>
      </c>
      <c r="M26" s="50" t="str">
        <f t="shared" si="10"/>
        <v/>
      </c>
      <c r="N26" s="50" t="str">
        <f t="shared" si="10"/>
        <v/>
      </c>
      <c r="O26" s="50" t="str">
        <f t="shared" si="10"/>
        <v/>
      </c>
      <c r="P26" s="51" t="str">
        <f t="shared" si="10"/>
        <v/>
      </c>
      <c r="Q26" s="51" t="str">
        <f t="shared" si="10"/>
        <v/>
      </c>
      <c r="R26" s="19"/>
      <c r="S26" s="46" t="s">
        <v>54</v>
      </c>
      <c r="T26" s="50" t="str">
        <f t="shared" ref="T26:AG26" si="11">IF(OR(ISERROR(T25/T24-1),T25=""),"",T25/T24-1)</f>
        <v/>
      </c>
      <c r="U26" s="50" t="str">
        <f t="shared" si="11"/>
        <v/>
      </c>
      <c r="V26" s="50" t="str">
        <f t="shared" si="11"/>
        <v/>
      </c>
      <c r="W26" s="50" t="str">
        <f t="shared" si="11"/>
        <v/>
      </c>
      <c r="X26" s="50" t="str">
        <f t="shared" si="11"/>
        <v/>
      </c>
      <c r="Y26" s="50" t="str">
        <f t="shared" si="11"/>
        <v/>
      </c>
      <c r="Z26" s="50" t="str">
        <f t="shared" si="11"/>
        <v/>
      </c>
      <c r="AA26" s="50" t="str">
        <f t="shared" si="11"/>
        <v/>
      </c>
      <c r="AB26" s="50" t="str">
        <f t="shared" si="11"/>
        <v/>
      </c>
      <c r="AC26" s="50" t="str">
        <f t="shared" si="11"/>
        <v/>
      </c>
      <c r="AD26" s="50" t="str">
        <f t="shared" si="11"/>
        <v/>
      </c>
      <c r="AE26" s="50" t="str">
        <f t="shared" si="11"/>
        <v/>
      </c>
      <c r="AF26" s="51" t="str">
        <f t="shared" si="11"/>
        <v/>
      </c>
      <c r="AG26" s="51" t="str">
        <f t="shared" si="11"/>
        <v/>
      </c>
      <c r="AH26" s="31"/>
      <c r="AI26" s="46" t="s">
        <v>54</v>
      </c>
      <c r="AJ26" s="50" t="str">
        <f t="shared" ref="AJ26:AW26" si="12">IF(OR(ISERROR(AJ25/AJ24-1),AJ25=""),"",AJ25/AJ24-1)</f>
        <v/>
      </c>
      <c r="AK26" s="50" t="str">
        <f t="shared" si="12"/>
        <v/>
      </c>
      <c r="AL26" s="50" t="str">
        <f t="shared" si="12"/>
        <v/>
      </c>
      <c r="AM26" s="50" t="str">
        <f t="shared" si="12"/>
        <v/>
      </c>
      <c r="AN26" s="50" t="str">
        <f t="shared" si="12"/>
        <v/>
      </c>
      <c r="AO26" s="50" t="str">
        <f t="shared" si="12"/>
        <v/>
      </c>
      <c r="AP26" s="50" t="str">
        <f t="shared" si="12"/>
        <v/>
      </c>
      <c r="AQ26" s="50" t="str">
        <f t="shared" si="12"/>
        <v/>
      </c>
      <c r="AR26" s="50" t="str">
        <f t="shared" si="12"/>
        <v/>
      </c>
      <c r="AS26" s="50" t="str">
        <f t="shared" si="12"/>
        <v/>
      </c>
      <c r="AT26" s="50" t="str">
        <f t="shared" si="12"/>
        <v/>
      </c>
      <c r="AU26" s="50" t="str">
        <f t="shared" si="12"/>
        <v/>
      </c>
      <c r="AV26" s="51" t="str">
        <f t="shared" si="12"/>
        <v/>
      </c>
      <c r="AW26" s="51" t="str">
        <f t="shared" si="12"/>
        <v/>
      </c>
      <c r="AX26" s="19"/>
      <c r="AY26" s="46" t="s">
        <v>54</v>
      </c>
      <c r="AZ26" s="50" t="str">
        <f t="shared" ref="AZ26:BM26" si="13">IF(OR(ISERROR(AZ25/AZ24-1),AZ25=""),"",AZ25/AZ24-1)</f>
        <v/>
      </c>
      <c r="BA26" s="50" t="str">
        <f t="shared" si="13"/>
        <v/>
      </c>
      <c r="BB26" s="50" t="str">
        <f t="shared" si="13"/>
        <v/>
      </c>
      <c r="BC26" s="50" t="str">
        <f t="shared" si="13"/>
        <v/>
      </c>
      <c r="BD26" s="50" t="str">
        <f t="shared" si="13"/>
        <v/>
      </c>
      <c r="BE26" s="50" t="str">
        <f t="shared" si="13"/>
        <v/>
      </c>
      <c r="BF26" s="50" t="str">
        <f t="shared" si="13"/>
        <v/>
      </c>
      <c r="BG26" s="50" t="str">
        <f t="shared" si="13"/>
        <v/>
      </c>
      <c r="BH26" s="50" t="str">
        <f t="shared" si="13"/>
        <v/>
      </c>
      <c r="BI26" s="50" t="str">
        <f t="shared" si="13"/>
        <v/>
      </c>
      <c r="BJ26" s="50" t="str">
        <f t="shared" si="13"/>
        <v/>
      </c>
      <c r="BK26" s="50" t="str">
        <f t="shared" si="13"/>
        <v/>
      </c>
      <c r="BL26" s="51" t="str">
        <f t="shared" si="13"/>
        <v/>
      </c>
      <c r="BM26" s="51" t="str">
        <f t="shared" si="13"/>
        <v/>
      </c>
      <c r="BN26" s="32"/>
      <c r="BO26" s="46" t="s">
        <v>54</v>
      </c>
      <c r="BP26" s="50" t="str">
        <f t="shared" ref="BP26:CC26" si="14">IF(OR(ISERROR(BP25/BP24-1),BP25=""),"",BP25/BP24-1)</f>
        <v/>
      </c>
      <c r="BQ26" s="50" t="str">
        <f t="shared" si="14"/>
        <v/>
      </c>
      <c r="BR26" s="50" t="str">
        <f t="shared" si="14"/>
        <v/>
      </c>
      <c r="BS26" s="50" t="str">
        <f t="shared" si="14"/>
        <v/>
      </c>
      <c r="BT26" s="50" t="str">
        <f t="shared" si="14"/>
        <v/>
      </c>
      <c r="BU26" s="50" t="str">
        <f t="shared" si="14"/>
        <v/>
      </c>
      <c r="BV26" s="50" t="str">
        <f t="shared" si="14"/>
        <v/>
      </c>
      <c r="BW26" s="50" t="str">
        <f t="shared" si="14"/>
        <v/>
      </c>
      <c r="BX26" s="50" t="str">
        <f t="shared" si="14"/>
        <v/>
      </c>
      <c r="BY26" s="50" t="str">
        <f t="shared" si="14"/>
        <v/>
      </c>
      <c r="BZ26" s="50" t="str">
        <f t="shared" si="14"/>
        <v/>
      </c>
      <c r="CA26" s="50" t="str">
        <f t="shared" si="14"/>
        <v/>
      </c>
      <c r="CB26" s="51" t="str">
        <f t="shared" si="14"/>
        <v/>
      </c>
      <c r="CC26" s="51" t="str">
        <f t="shared" si="14"/>
        <v/>
      </c>
      <c r="CD26"/>
      <c r="CE26"/>
      <c r="CF26"/>
      <c r="CG26"/>
      <c r="CH26"/>
      <c r="CI26"/>
      <c r="CJ26"/>
    </row>
    <row r="27" spans="1:88" s="19" customFormat="1" ht="9.75" customHeight="1" x14ac:dyDescent="0.35"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</row>
    <row r="28" spans="1:88" ht="37.5" customHeight="1" x14ac:dyDescent="0.35">
      <c r="B28" s="34" t="s">
        <v>35</v>
      </c>
      <c r="C28" s="35" t="s">
        <v>56</v>
      </c>
      <c r="D28" s="36" t="s">
        <v>37</v>
      </c>
      <c r="E28" s="37" t="s">
        <v>38</v>
      </c>
      <c r="F28" s="37" t="s">
        <v>39</v>
      </c>
      <c r="G28" s="37" t="s">
        <v>40</v>
      </c>
      <c r="H28" s="37" t="s">
        <v>41</v>
      </c>
      <c r="I28" s="37" t="s">
        <v>42</v>
      </c>
      <c r="J28" s="37" t="s">
        <v>43</v>
      </c>
      <c r="K28" s="37" t="s">
        <v>44</v>
      </c>
      <c r="L28" s="37" t="s">
        <v>45</v>
      </c>
      <c r="M28" s="37" t="s">
        <v>46</v>
      </c>
      <c r="N28" s="37" t="s">
        <v>47</v>
      </c>
      <c r="O28" s="37" t="s">
        <v>48</v>
      </c>
      <c r="P28" s="38" t="s">
        <v>49</v>
      </c>
      <c r="Q28" s="38" t="s">
        <v>50</v>
      </c>
      <c r="R28" s="19"/>
      <c r="S28" s="52"/>
      <c r="T28" s="36" t="s">
        <v>37</v>
      </c>
      <c r="U28" s="37" t="s">
        <v>38</v>
      </c>
      <c r="V28" s="37" t="s">
        <v>39</v>
      </c>
      <c r="W28" s="37" t="s">
        <v>40</v>
      </c>
      <c r="X28" s="37" t="s">
        <v>41</v>
      </c>
      <c r="Y28" s="37" t="s">
        <v>42</v>
      </c>
      <c r="Z28" s="37" t="s">
        <v>43</v>
      </c>
      <c r="AA28" s="37" t="s">
        <v>44</v>
      </c>
      <c r="AB28" s="37" t="s">
        <v>45</v>
      </c>
      <c r="AC28" s="37" t="s">
        <v>46</v>
      </c>
      <c r="AD28" s="37" t="s">
        <v>47</v>
      </c>
      <c r="AE28" s="37" t="s">
        <v>48</v>
      </c>
      <c r="AF28" s="38" t="s">
        <v>49</v>
      </c>
      <c r="AG28" s="38" t="s">
        <v>50</v>
      </c>
      <c r="AH28" s="31"/>
      <c r="AI28" s="52"/>
      <c r="AJ28" s="36" t="s">
        <v>37</v>
      </c>
      <c r="AK28" s="37" t="s">
        <v>38</v>
      </c>
      <c r="AL28" s="37" t="s">
        <v>39</v>
      </c>
      <c r="AM28" s="37" t="s">
        <v>40</v>
      </c>
      <c r="AN28" s="37" t="s">
        <v>41</v>
      </c>
      <c r="AO28" s="37" t="s">
        <v>42</v>
      </c>
      <c r="AP28" s="37" t="s">
        <v>43</v>
      </c>
      <c r="AQ28" s="37" t="s">
        <v>44</v>
      </c>
      <c r="AR28" s="37" t="s">
        <v>45</v>
      </c>
      <c r="AS28" s="37" t="s">
        <v>46</v>
      </c>
      <c r="AT28" s="37" t="s">
        <v>47</v>
      </c>
      <c r="AU28" s="37" t="s">
        <v>48</v>
      </c>
      <c r="AV28" s="38" t="s">
        <v>49</v>
      </c>
      <c r="AW28" s="38" t="s">
        <v>50</v>
      </c>
      <c r="AX28" s="19"/>
      <c r="AY28" s="52"/>
      <c r="AZ28" s="36" t="s">
        <v>37</v>
      </c>
      <c r="BA28" s="37" t="s">
        <v>38</v>
      </c>
      <c r="BB28" s="37" t="s">
        <v>39</v>
      </c>
      <c r="BC28" s="37" t="s">
        <v>40</v>
      </c>
      <c r="BD28" s="37" t="s">
        <v>41</v>
      </c>
      <c r="BE28" s="37" t="s">
        <v>42</v>
      </c>
      <c r="BF28" s="37" t="s">
        <v>43</v>
      </c>
      <c r="BG28" s="37" t="s">
        <v>44</v>
      </c>
      <c r="BH28" s="37" t="s">
        <v>45</v>
      </c>
      <c r="BI28" s="37" t="s">
        <v>46</v>
      </c>
      <c r="BJ28" s="37" t="s">
        <v>47</v>
      </c>
      <c r="BK28" s="37" t="s">
        <v>48</v>
      </c>
      <c r="BL28" s="38" t="s">
        <v>49</v>
      </c>
      <c r="BM28" s="38" t="s">
        <v>50</v>
      </c>
      <c r="BN28" s="32"/>
      <c r="BO28" s="52"/>
      <c r="BP28" s="36" t="s">
        <v>37</v>
      </c>
      <c r="BQ28" s="37" t="s">
        <v>38</v>
      </c>
      <c r="BR28" s="37" t="s">
        <v>39</v>
      </c>
      <c r="BS28" s="37" t="s">
        <v>40</v>
      </c>
      <c r="BT28" s="37" t="s">
        <v>41</v>
      </c>
      <c r="BU28" s="37" t="s">
        <v>42</v>
      </c>
      <c r="BV28" s="37" t="s">
        <v>43</v>
      </c>
      <c r="BW28" s="37" t="s">
        <v>44</v>
      </c>
      <c r="BX28" s="37" t="s">
        <v>45</v>
      </c>
      <c r="BY28" s="37" t="s">
        <v>46</v>
      </c>
      <c r="BZ28" s="37" t="s">
        <v>47</v>
      </c>
      <c r="CA28" s="37" t="s">
        <v>48</v>
      </c>
      <c r="CB28" s="38" t="s">
        <v>49</v>
      </c>
      <c r="CC28" s="38" t="s">
        <v>50</v>
      </c>
      <c r="CD28"/>
      <c r="CE28"/>
      <c r="CF28"/>
      <c r="CG28"/>
      <c r="CH28"/>
      <c r="CI28"/>
      <c r="CJ28"/>
    </row>
    <row r="29" spans="1:88" ht="30" customHeight="1" x14ac:dyDescent="0.35">
      <c r="B29" s="168"/>
      <c r="C29" s="42" t="s">
        <v>52</v>
      </c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5">
        <f>SUMIF(D45:O45,"=1",D29:O29)</f>
        <v>0</v>
      </c>
      <c r="Q29" s="45">
        <f>SUM(D29:O29)</f>
        <v>0</v>
      </c>
      <c r="R29" s="19">
        <v>17</v>
      </c>
      <c r="S29" s="46" t="s">
        <v>52</v>
      </c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5">
        <f>SUMIF(T45:AE45,"=1",T29:AE29)</f>
        <v>0</v>
      </c>
      <c r="AG29" s="45">
        <f>SUM(T29:AE29)</f>
        <v>0</v>
      </c>
      <c r="AH29" s="31"/>
      <c r="AI29" s="46" t="s">
        <v>52</v>
      </c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5">
        <f>SUMIF(AJ45:AU45,"=1",AJ29:AU29)</f>
        <v>0</v>
      </c>
      <c r="AW29" s="45">
        <f>SUM(AJ29:AU29)</f>
        <v>0</v>
      </c>
      <c r="AX29" s="19"/>
      <c r="AY29" s="46" t="s">
        <v>52</v>
      </c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5">
        <f>SUMIF(AZ45:BK45,"=1",AZ29:BK29)</f>
        <v>0</v>
      </c>
      <c r="BM29" s="45">
        <f>SUM(AZ29:BK29)</f>
        <v>0</v>
      </c>
      <c r="BN29" s="32"/>
      <c r="BO29" s="46" t="s">
        <v>52</v>
      </c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5">
        <f>SUMIF(BP45:CA45,"=1",BP29:CA29)</f>
        <v>0</v>
      </c>
      <c r="CC29" s="45">
        <f>SUM(BP29:CA29)</f>
        <v>0</v>
      </c>
      <c r="CD29"/>
      <c r="CE29"/>
      <c r="CF29"/>
      <c r="CG29"/>
      <c r="CH29"/>
      <c r="CI29"/>
      <c r="CJ29"/>
    </row>
    <row r="30" spans="1:88" ht="30" customHeight="1" x14ac:dyDescent="0.35">
      <c r="B30" s="168"/>
      <c r="C30" s="42" t="s">
        <v>53</v>
      </c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5">
        <f>SUMIF(D46:O46,"=1",D30:O30)</f>
        <v>0</v>
      </c>
      <c r="Q30" s="45">
        <f>SUM(D30:O30)</f>
        <v>0</v>
      </c>
      <c r="R30" s="19">
        <v>18</v>
      </c>
      <c r="S30" s="46" t="s">
        <v>53</v>
      </c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5">
        <f>SUMIF(T46:AE46,"=1",T30:AE30)</f>
        <v>0</v>
      </c>
      <c r="AG30" s="45">
        <f>SUM(T30:AE30)</f>
        <v>0</v>
      </c>
      <c r="AH30" s="31"/>
      <c r="AI30" s="46" t="s">
        <v>53</v>
      </c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5">
        <f>SUMIF(AJ46:AU46,"=1",AJ30:AU30)</f>
        <v>0</v>
      </c>
      <c r="AW30" s="45">
        <f>SUM(AJ30:AU30)</f>
        <v>0</v>
      </c>
      <c r="AX30" s="19"/>
      <c r="AY30" s="46" t="s">
        <v>53</v>
      </c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5">
        <f>SUMIF(AZ46:BK46,"=1",AZ30:BK30)</f>
        <v>0</v>
      </c>
      <c r="BM30" s="45">
        <f>SUM(AZ30:BK30)</f>
        <v>0</v>
      </c>
      <c r="BN30" s="32"/>
      <c r="BO30" s="46" t="s">
        <v>53</v>
      </c>
      <c r="BP30" s="47"/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/>
      <c r="CB30" s="45">
        <f>SUMIF(BP46:CA46,"=1",BP30:CA30)</f>
        <v>0</v>
      </c>
      <c r="CC30" s="45">
        <f>SUM(BP30:CA30)</f>
        <v>0</v>
      </c>
      <c r="CD30"/>
      <c r="CE30"/>
      <c r="CF30"/>
      <c r="CG30"/>
      <c r="CH30"/>
      <c r="CI30"/>
      <c r="CJ30"/>
    </row>
    <row r="31" spans="1:88" ht="30" customHeight="1" x14ac:dyDescent="0.35">
      <c r="A31" s="19">
        <f>COUNTIF(B29,"Diminuir"&amp;"*")</f>
        <v>0</v>
      </c>
      <c r="B31" s="168"/>
      <c r="C31" s="42" t="s">
        <v>54</v>
      </c>
      <c r="D31" s="48" t="str">
        <f t="shared" ref="D31:Q31" si="15">IF(OR(ISERROR(D30/D29-1),D30=""),"",D30/D29-1)</f>
        <v/>
      </c>
      <c r="E31" s="48" t="str">
        <f t="shared" si="15"/>
        <v/>
      </c>
      <c r="F31" s="49" t="str">
        <f t="shared" si="15"/>
        <v/>
      </c>
      <c r="G31" s="50" t="str">
        <f t="shared" si="15"/>
        <v/>
      </c>
      <c r="H31" s="50" t="str">
        <f t="shared" si="15"/>
        <v/>
      </c>
      <c r="I31" s="50" t="str">
        <f t="shared" si="15"/>
        <v/>
      </c>
      <c r="J31" s="50" t="str">
        <f t="shared" si="15"/>
        <v/>
      </c>
      <c r="K31" s="50" t="str">
        <f t="shared" si="15"/>
        <v/>
      </c>
      <c r="L31" s="50" t="str">
        <f t="shared" si="15"/>
        <v/>
      </c>
      <c r="M31" s="50" t="str">
        <f t="shared" si="15"/>
        <v/>
      </c>
      <c r="N31" s="50" t="str">
        <f t="shared" si="15"/>
        <v/>
      </c>
      <c r="O31" s="50" t="str">
        <f t="shared" si="15"/>
        <v/>
      </c>
      <c r="P31" s="51" t="str">
        <f t="shared" si="15"/>
        <v/>
      </c>
      <c r="Q31" s="51" t="str">
        <f t="shared" si="15"/>
        <v/>
      </c>
      <c r="R31" s="19"/>
      <c r="S31" s="46" t="s">
        <v>54</v>
      </c>
      <c r="T31" s="50" t="str">
        <f t="shared" ref="T31:AG31" si="16">IF(OR(ISERROR(T30/T29-1),T30=""),"",T30/T29-1)</f>
        <v/>
      </c>
      <c r="U31" s="50" t="str">
        <f t="shared" si="16"/>
        <v/>
      </c>
      <c r="V31" s="50" t="str">
        <f t="shared" si="16"/>
        <v/>
      </c>
      <c r="W31" s="50" t="str">
        <f t="shared" si="16"/>
        <v/>
      </c>
      <c r="X31" s="50" t="str">
        <f t="shared" si="16"/>
        <v/>
      </c>
      <c r="Y31" s="50" t="str">
        <f t="shared" si="16"/>
        <v/>
      </c>
      <c r="Z31" s="50" t="str">
        <f t="shared" si="16"/>
        <v/>
      </c>
      <c r="AA31" s="50" t="str">
        <f t="shared" si="16"/>
        <v/>
      </c>
      <c r="AB31" s="50" t="str">
        <f t="shared" si="16"/>
        <v/>
      </c>
      <c r="AC31" s="50" t="str">
        <f t="shared" si="16"/>
        <v/>
      </c>
      <c r="AD31" s="50" t="str">
        <f t="shared" si="16"/>
        <v/>
      </c>
      <c r="AE31" s="50" t="str">
        <f t="shared" si="16"/>
        <v/>
      </c>
      <c r="AF31" s="51" t="str">
        <f t="shared" si="16"/>
        <v/>
      </c>
      <c r="AG31" s="51" t="str">
        <f t="shared" si="16"/>
        <v/>
      </c>
      <c r="AH31" s="31"/>
      <c r="AI31" s="46" t="s">
        <v>54</v>
      </c>
      <c r="AJ31" s="50" t="str">
        <f t="shared" ref="AJ31:AW31" si="17">IF(OR(ISERROR(AJ30/AJ29-1),AJ30=""),"",AJ30/AJ29-1)</f>
        <v/>
      </c>
      <c r="AK31" s="50" t="str">
        <f t="shared" si="17"/>
        <v/>
      </c>
      <c r="AL31" s="50" t="str">
        <f t="shared" si="17"/>
        <v/>
      </c>
      <c r="AM31" s="50" t="str">
        <f t="shared" si="17"/>
        <v/>
      </c>
      <c r="AN31" s="50" t="str">
        <f t="shared" si="17"/>
        <v/>
      </c>
      <c r="AO31" s="50" t="str">
        <f t="shared" si="17"/>
        <v/>
      </c>
      <c r="AP31" s="50" t="str">
        <f t="shared" si="17"/>
        <v/>
      </c>
      <c r="AQ31" s="50" t="str">
        <f t="shared" si="17"/>
        <v/>
      </c>
      <c r="AR31" s="50" t="str">
        <f t="shared" si="17"/>
        <v/>
      </c>
      <c r="AS31" s="50" t="str">
        <f t="shared" si="17"/>
        <v/>
      </c>
      <c r="AT31" s="50" t="str">
        <f t="shared" si="17"/>
        <v/>
      </c>
      <c r="AU31" s="50" t="str">
        <f t="shared" si="17"/>
        <v/>
      </c>
      <c r="AV31" s="51" t="str">
        <f t="shared" si="17"/>
        <v/>
      </c>
      <c r="AW31" s="51" t="str">
        <f t="shared" si="17"/>
        <v/>
      </c>
      <c r="AX31" s="19"/>
      <c r="AY31" s="46" t="s">
        <v>54</v>
      </c>
      <c r="AZ31" s="50" t="str">
        <f t="shared" ref="AZ31:BM31" si="18">IF(OR(ISERROR(AZ30/AZ29-1),AZ30=""),"",AZ30/AZ29-1)</f>
        <v/>
      </c>
      <c r="BA31" s="50" t="str">
        <f t="shared" si="18"/>
        <v/>
      </c>
      <c r="BB31" s="50" t="str">
        <f t="shared" si="18"/>
        <v/>
      </c>
      <c r="BC31" s="50" t="str">
        <f t="shared" si="18"/>
        <v/>
      </c>
      <c r="BD31" s="50" t="str">
        <f t="shared" si="18"/>
        <v/>
      </c>
      <c r="BE31" s="50" t="str">
        <f t="shared" si="18"/>
        <v/>
      </c>
      <c r="BF31" s="50" t="str">
        <f t="shared" si="18"/>
        <v/>
      </c>
      <c r="BG31" s="50" t="str">
        <f t="shared" si="18"/>
        <v/>
      </c>
      <c r="BH31" s="50" t="str">
        <f t="shared" si="18"/>
        <v/>
      </c>
      <c r="BI31" s="50" t="str">
        <f t="shared" si="18"/>
        <v/>
      </c>
      <c r="BJ31" s="50" t="str">
        <f t="shared" si="18"/>
        <v/>
      </c>
      <c r="BK31" s="50" t="str">
        <f t="shared" si="18"/>
        <v/>
      </c>
      <c r="BL31" s="51" t="str">
        <f t="shared" si="18"/>
        <v/>
      </c>
      <c r="BM31" s="51" t="str">
        <f t="shared" si="18"/>
        <v/>
      </c>
      <c r="BN31" s="32"/>
      <c r="BO31" s="46" t="s">
        <v>54</v>
      </c>
      <c r="BP31" s="50" t="str">
        <f t="shared" ref="BP31:CC31" si="19">IF(OR(ISERROR(BP30/BP29-1),BP30=""),"",BP30/BP29-1)</f>
        <v/>
      </c>
      <c r="BQ31" s="50" t="str">
        <f t="shared" si="19"/>
        <v/>
      </c>
      <c r="BR31" s="50" t="str">
        <f t="shared" si="19"/>
        <v/>
      </c>
      <c r="BS31" s="50" t="str">
        <f t="shared" si="19"/>
        <v/>
      </c>
      <c r="BT31" s="50" t="str">
        <f t="shared" si="19"/>
        <v/>
      </c>
      <c r="BU31" s="50" t="str">
        <f t="shared" si="19"/>
        <v/>
      </c>
      <c r="BV31" s="50" t="str">
        <f t="shared" si="19"/>
        <v/>
      </c>
      <c r="BW31" s="50" t="str">
        <f t="shared" si="19"/>
        <v/>
      </c>
      <c r="BX31" s="50" t="str">
        <f t="shared" si="19"/>
        <v/>
      </c>
      <c r="BY31" s="50" t="str">
        <f t="shared" si="19"/>
        <v/>
      </c>
      <c r="BZ31" s="50" t="str">
        <f t="shared" si="19"/>
        <v/>
      </c>
      <c r="CA31" s="50" t="str">
        <f t="shared" si="19"/>
        <v/>
      </c>
      <c r="CB31" s="51" t="str">
        <f t="shared" si="19"/>
        <v/>
      </c>
      <c r="CC31" s="51" t="str">
        <f t="shared" si="19"/>
        <v/>
      </c>
      <c r="CD31"/>
      <c r="CE31"/>
      <c r="CF31"/>
      <c r="CG31"/>
      <c r="CH31"/>
      <c r="CI31"/>
      <c r="CJ31"/>
    </row>
    <row r="32" spans="1:88" s="19" customFormat="1" ht="9.75" customHeight="1" x14ac:dyDescent="0.35"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</row>
    <row r="33" spans="1:88" ht="37.5" customHeight="1" x14ac:dyDescent="0.35">
      <c r="B33" s="34" t="s">
        <v>35</v>
      </c>
      <c r="C33" s="35" t="s">
        <v>56</v>
      </c>
      <c r="D33" s="36" t="s">
        <v>37</v>
      </c>
      <c r="E33" s="37" t="s">
        <v>38</v>
      </c>
      <c r="F33" s="37" t="s">
        <v>39</v>
      </c>
      <c r="G33" s="37" t="s">
        <v>40</v>
      </c>
      <c r="H33" s="37" t="s">
        <v>41</v>
      </c>
      <c r="I33" s="37" t="s">
        <v>42</v>
      </c>
      <c r="J33" s="37" t="s">
        <v>43</v>
      </c>
      <c r="K33" s="37" t="s">
        <v>44</v>
      </c>
      <c r="L33" s="37" t="s">
        <v>45</v>
      </c>
      <c r="M33" s="37" t="s">
        <v>46</v>
      </c>
      <c r="N33" s="37" t="s">
        <v>47</v>
      </c>
      <c r="O33" s="37" t="s">
        <v>48</v>
      </c>
      <c r="P33" s="38" t="s">
        <v>49</v>
      </c>
      <c r="Q33" s="38" t="s">
        <v>50</v>
      </c>
      <c r="R33" s="19"/>
      <c r="S33" s="52"/>
      <c r="T33" s="36" t="s">
        <v>37</v>
      </c>
      <c r="U33" s="37" t="s">
        <v>38</v>
      </c>
      <c r="V33" s="37" t="s">
        <v>39</v>
      </c>
      <c r="W33" s="37" t="s">
        <v>40</v>
      </c>
      <c r="X33" s="37" t="s">
        <v>41</v>
      </c>
      <c r="Y33" s="37" t="s">
        <v>42</v>
      </c>
      <c r="Z33" s="37" t="s">
        <v>43</v>
      </c>
      <c r="AA33" s="37" t="s">
        <v>44</v>
      </c>
      <c r="AB33" s="37" t="s">
        <v>45</v>
      </c>
      <c r="AC33" s="37" t="s">
        <v>46</v>
      </c>
      <c r="AD33" s="37" t="s">
        <v>47</v>
      </c>
      <c r="AE33" s="37" t="s">
        <v>48</v>
      </c>
      <c r="AF33" s="38" t="s">
        <v>49</v>
      </c>
      <c r="AG33" s="38" t="s">
        <v>50</v>
      </c>
      <c r="AH33" s="31"/>
      <c r="AI33" s="52"/>
      <c r="AJ33" s="36" t="s">
        <v>37</v>
      </c>
      <c r="AK33" s="37" t="s">
        <v>38</v>
      </c>
      <c r="AL33" s="37" t="s">
        <v>39</v>
      </c>
      <c r="AM33" s="37" t="s">
        <v>40</v>
      </c>
      <c r="AN33" s="37" t="s">
        <v>41</v>
      </c>
      <c r="AO33" s="37" t="s">
        <v>42</v>
      </c>
      <c r="AP33" s="37" t="s">
        <v>43</v>
      </c>
      <c r="AQ33" s="37" t="s">
        <v>44</v>
      </c>
      <c r="AR33" s="37" t="s">
        <v>45</v>
      </c>
      <c r="AS33" s="37" t="s">
        <v>46</v>
      </c>
      <c r="AT33" s="37" t="s">
        <v>47</v>
      </c>
      <c r="AU33" s="37" t="s">
        <v>48</v>
      </c>
      <c r="AV33" s="38" t="s">
        <v>49</v>
      </c>
      <c r="AW33" s="38" t="s">
        <v>50</v>
      </c>
      <c r="AX33" s="19"/>
      <c r="AY33" s="52"/>
      <c r="AZ33" s="36" t="s">
        <v>37</v>
      </c>
      <c r="BA33" s="37" t="s">
        <v>38</v>
      </c>
      <c r="BB33" s="37" t="s">
        <v>39</v>
      </c>
      <c r="BC33" s="37" t="s">
        <v>40</v>
      </c>
      <c r="BD33" s="37" t="s">
        <v>41</v>
      </c>
      <c r="BE33" s="37" t="s">
        <v>42</v>
      </c>
      <c r="BF33" s="37" t="s">
        <v>43</v>
      </c>
      <c r="BG33" s="37" t="s">
        <v>44</v>
      </c>
      <c r="BH33" s="37" t="s">
        <v>45</v>
      </c>
      <c r="BI33" s="37" t="s">
        <v>46</v>
      </c>
      <c r="BJ33" s="37" t="s">
        <v>47</v>
      </c>
      <c r="BK33" s="37" t="s">
        <v>48</v>
      </c>
      <c r="BL33" s="38" t="s">
        <v>49</v>
      </c>
      <c r="BM33" s="38" t="s">
        <v>50</v>
      </c>
      <c r="BN33" s="32"/>
      <c r="BO33" s="52"/>
      <c r="BP33" s="36" t="s">
        <v>37</v>
      </c>
      <c r="BQ33" s="37" t="s">
        <v>38</v>
      </c>
      <c r="BR33" s="37" t="s">
        <v>39</v>
      </c>
      <c r="BS33" s="37" t="s">
        <v>40</v>
      </c>
      <c r="BT33" s="37" t="s">
        <v>41</v>
      </c>
      <c r="BU33" s="37" t="s">
        <v>42</v>
      </c>
      <c r="BV33" s="37" t="s">
        <v>43</v>
      </c>
      <c r="BW33" s="37" t="s">
        <v>44</v>
      </c>
      <c r="BX33" s="37" t="s">
        <v>45</v>
      </c>
      <c r="BY33" s="37" t="s">
        <v>46</v>
      </c>
      <c r="BZ33" s="37" t="s">
        <v>47</v>
      </c>
      <c r="CA33" s="37" t="s">
        <v>48</v>
      </c>
      <c r="CB33" s="38" t="s">
        <v>49</v>
      </c>
      <c r="CC33" s="38" t="s">
        <v>50</v>
      </c>
      <c r="CD33"/>
      <c r="CE33"/>
      <c r="CF33"/>
      <c r="CG33"/>
      <c r="CH33"/>
      <c r="CI33"/>
      <c r="CJ33"/>
    </row>
    <row r="34" spans="1:88" ht="30" customHeight="1" x14ac:dyDescent="0.35">
      <c r="B34" s="168"/>
      <c r="C34" s="42" t="s">
        <v>52</v>
      </c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5">
        <f>SUMIF(D47:O47,"=1",D34:O34)</f>
        <v>0</v>
      </c>
      <c r="Q34" s="45">
        <f>SUM(D34:O34)</f>
        <v>0</v>
      </c>
      <c r="R34" s="19">
        <v>17</v>
      </c>
      <c r="S34" s="46" t="s">
        <v>52</v>
      </c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5">
        <f>SUMIF(T47:AE47,"=1",T34:AE34)</f>
        <v>0</v>
      </c>
      <c r="AG34" s="45">
        <f>SUM(T34:AE34)</f>
        <v>0</v>
      </c>
      <c r="AH34" s="31"/>
      <c r="AI34" s="46" t="s">
        <v>52</v>
      </c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5">
        <f>SUMIF(AJ47:AU47,"=1",AJ34:AU34)</f>
        <v>0</v>
      </c>
      <c r="AW34" s="45">
        <f>SUM(AJ34:AU34)</f>
        <v>0</v>
      </c>
      <c r="AX34" s="19"/>
      <c r="AY34" s="46" t="s">
        <v>52</v>
      </c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5">
        <f>SUMIF(AZ47:BK47,"=1",AZ34:BK34)</f>
        <v>0</v>
      </c>
      <c r="BM34" s="45">
        <f>SUM(AZ34:BK34)</f>
        <v>0</v>
      </c>
      <c r="BN34" s="32"/>
      <c r="BO34" s="46" t="s">
        <v>52</v>
      </c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5">
        <f>SUMIF(BP47:CA47,"=1",BP34:CA34)</f>
        <v>0</v>
      </c>
      <c r="CC34" s="45">
        <f>SUM(BP34:CA34)</f>
        <v>0</v>
      </c>
      <c r="CD34"/>
      <c r="CE34"/>
      <c r="CF34"/>
      <c r="CG34"/>
      <c r="CH34"/>
      <c r="CI34"/>
      <c r="CJ34"/>
    </row>
    <row r="35" spans="1:88" ht="30" customHeight="1" x14ac:dyDescent="0.35">
      <c r="B35" s="168"/>
      <c r="C35" s="42" t="s">
        <v>53</v>
      </c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5">
        <f>SUMIF(D48:O48,"=1",D35:O35)</f>
        <v>0</v>
      </c>
      <c r="Q35" s="45">
        <f>SUM(D35:O35)</f>
        <v>0</v>
      </c>
      <c r="R35" s="19">
        <v>18</v>
      </c>
      <c r="S35" s="46" t="s">
        <v>53</v>
      </c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5">
        <f>SUMIF(T48:AE48,"=1",T35:AE35)</f>
        <v>0</v>
      </c>
      <c r="AG35" s="45">
        <f>SUM(T35:AE35)</f>
        <v>0</v>
      </c>
      <c r="AH35" s="31"/>
      <c r="AI35" s="46" t="s">
        <v>53</v>
      </c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5">
        <f>SUMIF(AJ48:AU48,"=1",AJ35:AU35)</f>
        <v>0</v>
      </c>
      <c r="AW35" s="45">
        <f>SUM(AJ35:AU35)</f>
        <v>0</v>
      </c>
      <c r="AX35" s="19"/>
      <c r="AY35" s="46" t="s">
        <v>53</v>
      </c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5">
        <f>SUMIF(AZ48:BK48,"=1",AZ35:BK35)</f>
        <v>0</v>
      </c>
      <c r="BM35" s="45">
        <f>SUM(AZ35:BK35)</f>
        <v>0</v>
      </c>
      <c r="BN35" s="32"/>
      <c r="BO35" s="46" t="s">
        <v>53</v>
      </c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5">
        <f>SUMIF(BP48:CA48,"=1",BP35:CA35)</f>
        <v>0</v>
      </c>
      <c r="CC35" s="45">
        <f>SUM(BP35:CA35)</f>
        <v>0</v>
      </c>
      <c r="CD35"/>
      <c r="CE35"/>
      <c r="CF35"/>
      <c r="CG35"/>
      <c r="CH35"/>
      <c r="CI35"/>
      <c r="CJ35"/>
    </row>
    <row r="36" spans="1:88" ht="30" customHeight="1" x14ac:dyDescent="0.35">
      <c r="A36" s="19">
        <f>COUNTIF(B34,"Diminuir"&amp;"*")</f>
        <v>0</v>
      </c>
      <c r="B36" s="168"/>
      <c r="C36" s="42" t="s">
        <v>54</v>
      </c>
      <c r="D36" s="48" t="str">
        <f t="shared" ref="D36:Q36" si="20">IF(OR(ISERROR(D35/D34-1),D35=""),"",D35/D34-1)</f>
        <v/>
      </c>
      <c r="E36" s="48" t="str">
        <f t="shared" si="20"/>
        <v/>
      </c>
      <c r="F36" s="49" t="str">
        <f t="shared" si="20"/>
        <v/>
      </c>
      <c r="G36" s="50" t="str">
        <f t="shared" si="20"/>
        <v/>
      </c>
      <c r="H36" s="50" t="str">
        <f t="shared" si="20"/>
        <v/>
      </c>
      <c r="I36" s="50" t="str">
        <f t="shared" si="20"/>
        <v/>
      </c>
      <c r="J36" s="50" t="str">
        <f t="shared" si="20"/>
        <v/>
      </c>
      <c r="K36" s="50" t="str">
        <f t="shared" si="20"/>
        <v/>
      </c>
      <c r="L36" s="50" t="str">
        <f t="shared" si="20"/>
        <v/>
      </c>
      <c r="M36" s="50" t="str">
        <f t="shared" si="20"/>
        <v/>
      </c>
      <c r="N36" s="50" t="str">
        <f t="shared" si="20"/>
        <v/>
      </c>
      <c r="O36" s="50" t="str">
        <f t="shared" si="20"/>
        <v/>
      </c>
      <c r="P36" s="51" t="str">
        <f t="shared" si="20"/>
        <v/>
      </c>
      <c r="Q36" s="51" t="str">
        <f t="shared" si="20"/>
        <v/>
      </c>
      <c r="R36" s="19"/>
      <c r="S36" s="46" t="s">
        <v>54</v>
      </c>
      <c r="T36" s="50" t="str">
        <f t="shared" ref="T36:AG36" si="21">IF(OR(ISERROR(T35/T34-1),T35=""),"",T35/T34-1)</f>
        <v/>
      </c>
      <c r="U36" s="50" t="str">
        <f t="shared" si="21"/>
        <v/>
      </c>
      <c r="V36" s="50" t="str">
        <f t="shared" si="21"/>
        <v/>
      </c>
      <c r="W36" s="50" t="str">
        <f t="shared" si="21"/>
        <v/>
      </c>
      <c r="X36" s="50" t="str">
        <f t="shared" si="21"/>
        <v/>
      </c>
      <c r="Y36" s="50" t="str">
        <f t="shared" si="21"/>
        <v/>
      </c>
      <c r="Z36" s="50" t="str">
        <f t="shared" si="21"/>
        <v/>
      </c>
      <c r="AA36" s="50" t="str">
        <f t="shared" si="21"/>
        <v/>
      </c>
      <c r="AB36" s="50" t="str">
        <f t="shared" si="21"/>
        <v/>
      </c>
      <c r="AC36" s="50" t="str">
        <f t="shared" si="21"/>
        <v/>
      </c>
      <c r="AD36" s="50" t="str">
        <f t="shared" si="21"/>
        <v/>
      </c>
      <c r="AE36" s="50" t="str">
        <f t="shared" si="21"/>
        <v/>
      </c>
      <c r="AF36" s="51" t="str">
        <f t="shared" si="21"/>
        <v/>
      </c>
      <c r="AG36" s="51" t="str">
        <f t="shared" si="21"/>
        <v/>
      </c>
      <c r="AH36" s="31"/>
      <c r="AI36" s="46" t="s">
        <v>54</v>
      </c>
      <c r="AJ36" s="50" t="str">
        <f t="shared" ref="AJ36:AW36" si="22">IF(OR(ISERROR(AJ35/AJ34-1),AJ35=""),"",AJ35/AJ34-1)</f>
        <v/>
      </c>
      <c r="AK36" s="50" t="str">
        <f t="shared" si="22"/>
        <v/>
      </c>
      <c r="AL36" s="50" t="str">
        <f t="shared" si="22"/>
        <v/>
      </c>
      <c r="AM36" s="50" t="str">
        <f t="shared" si="22"/>
        <v/>
      </c>
      <c r="AN36" s="50" t="str">
        <f t="shared" si="22"/>
        <v/>
      </c>
      <c r="AO36" s="50" t="str">
        <f t="shared" si="22"/>
        <v/>
      </c>
      <c r="AP36" s="50" t="str">
        <f t="shared" si="22"/>
        <v/>
      </c>
      <c r="AQ36" s="50" t="str">
        <f t="shared" si="22"/>
        <v/>
      </c>
      <c r="AR36" s="50" t="str">
        <f t="shared" si="22"/>
        <v/>
      </c>
      <c r="AS36" s="50" t="str">
        <f t="shared" si="22"/>
        <v/>
      </c>
      <c r="AT36" s="50" t="str">
        <f t="shared" si="22"/>
        <v/>
      </c>
      <c r="AU36" s="50" t="str">
        <f t="shared" si="22"/>
        <v/>
      </c>
      <c r="AV36" s="51" t="str">
        <f t="shared" si="22"/>
        <v/>
      </c>
      <c r="AW36" s="51" t="str">
        <f t="shared" si="22"/>
        <v/>
      </c>
      <c r="AX36" s="19"/>
      <c r="AY36" s="46" t="s">
        <v>54</v>
      </c>
      <c r="AZ36" s="50" t="str">
        <f t="shared" ref="AZ36:BM36" si="23">IF(OR(ISERROR(AZ35/AZ34-1),AZ35=""),"",AZ35/AZ34-1)</f>
        <v/>
      </c>
      <c r="BA36" s="50" t="str">
        <f t="shared" si="23"/>
        <v/>
      </c>
      <c r="BB36" s="50" t="str">
        <f t="shared" si="23"/>
        <v/>
      </c>
      <c r="BC36" s="50" t="str">
        <f t="shared" si="23"/>
        <v/>
      </c>
      <c r="BD36" s="50" t="str">
        <f t="shared" si="23"/>
        <v/>
      </c>
      <c r="BE36" s="50" t="str">
        <f t="shared" si="23"/>
        <v/>
      </c>
      <c r="BF36" s="50" t="str">
        <f t="shared" si="23"/>
        <v/>
      </c>
      <c r="BG36" s="50" t="str">
        <f t="shared" si="23"/>
        <v/>
      </c>
      <c r="BH36" s="50" t="str">
        <f t="shared" si="23"/>
        <v/>
      </c>
      <c r="BI36" s="50" t="str">
        <f t="shared" si="23"/>
        <v/>
      </c>
      <c r="BJ36" s="50" t="str">
        <f t="shared" si="23"/>
        <v/>
      </c>
      <c r="BK36" s="50" t="str">
        <f t="shared" si="23"/>
        <v/>
      </c>
      <c r="BL36" s="51" t="str">
        <f t="shared" si="23"/>
        <v/>
      </c>
      <c r="BM36" s="51" t="str">
        <f t="shared" si="23"/>
        <v/>
      </c>
      <c r="BN36" s="32"/>
      <c r="BO36" s="46" t="s">
        <v>54</v>
      </c>
      <c r="BP36" s="50" t="str">
        <f t="shared" ref="BP36:CC36" si="24">IF(OR(ISERROR(BP35/BP34-1),BP35=""),"",BP35/BP34-1)</f>
        <v/>
      </c>
      <c r="BQ36" s="50" t="str">
        <f t="shared" si="24"/>
        <v/>
      </c>
      <c r="BR36" s="50" t="str">
        <f t="shared" si="24"/>
        <v/>
      </c>
      <c r="BS36" s="50" t="str">
        <f t="shared" si="24"/>
        <v/>
      </c>
      <c r="BT36" s="50" t="str">
        <f t="shared" si="24"/>
        <v/>
      </c>
      <c r="BU36" s="50" t="str">
        <f t="shared" si="24"/>
        <v/>
      </c>
      <c r="BV36" s="50" t="str">
        <f t="shared" si="24"/>
        <v/>
      </c>
      <c r="BW36" s="50" t="str">
        <f t="shared" si="24"/>
        <v/>
      </c>
      <c r="BX36" s="50" t="str">
        <f t="shared" si="24"/>
        <v/>
      </c>
      <c r="BY36" s="50" t="str">
        <f t="shared" si="24"/>
        <v/>
      </c>
      <c r="BZ36" s="50" t="str">
        <f t="shared" si="24"/>
        <v/>
      </c>
      <c r="CA36" s="50" t="str">
        <f t="shared" si="24"/>
        <v/>
      </c>
      <c r="CB36" s="51" t="str">
        <f t="shared" si="24"/>
        <v/>
      </c>
      <c r="CC36" s="51" t="str">
        <f t="shared" si="24"/>
        <v/>
      </c>
      <c r="CD36"/>
      <c r="CE36"/>
      <c r="CF36"/>
      <c r="CG36"/>
      <c r="CH36"/>
      <c r="CI36"/>
      <c r="CJ36"/>
    </row>
    <row r="37" spans="1:88" s="19" customFormat="1" ht="30" customHeight="1" x14ac:dyDescent="0.3"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</row>
    <row r="38" spans="1:88" s="19" customFormat="1" ht="30" customHeight="1" x14ac:dyDescent="0.3"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</row>
    <row r="39" spans="1:88" s="19" customFormat="1" ht="30" customHeight="1" x14ac:dyDescent="0.3">
      <c r="A39" s="54"/>
      <c r="D39" s="55">
        <f t="shared" ref="D39:O39" si="25">IF(D14="","",1)</f>
        <v>1</v>
      </c>
      <c r="E39" s="55">
        <f t="shared" si="25"/>
        <v>1</v>
      </c>
      <c r="F39" s="55">
        <f t="shared" si="25"/>
        <v>1</v>
      </c>
      <c r="G39" s="55">
        <f t="shared" si="25"/>
        <v>1</v>
      </c>
      <c r="H39" s="55">
        <f t="shared" si="25"/>
        <v>1</v>
      </c>
      <c r="I39" s="55">
        <f t="shared" si="25"/>
        <v>1</v>
      </c>
      <c r="J39" s="55">
        <f t="shared" si="25"/>
        <v>1</v>
      </c>
      <c r="K39" s="55">
        <f t="shared" si="25"/>
        <v>1</v>
      </c>
      <c r="L39" s="55">
        <f t="shared" si="25"/>
        <v>1</v>
      </c>
      <c r="M39" s="55">
        <f t="shared" si="25"/>
        <v>1</v>
      </c>
      <c r="N39" s="55">
        <f t="shared" si="25"/>
        <v>1</v>
      </c>
      <c r="O39" s="55">
        <f t="shared" si="25"/>
        <v>1</v>
      </c>
      <c r="T39" s="55">
        <f t="shared" ref="T39:AE39" si="26">IF(T14="","",1)</f>
        <v>1</v>
      </c>
      <c r="U39" s="55">
        <f t="shared" si="26"/>
        <v>1</v>
      </c>
      <c r="V39" s="55">
        <f t="shared" si="26"/>
        <v>1</v>
      </c>
      <c r="W39" s="55">
        <f t="shared" si="26"/>
        <v>1</v>
      </c>
      <c r="X39" s="55">
        <f t="shared" si="26"/>
        <v>1</v>
      </c>
      <c r="Y39" s="55">
        <f t="shared" si="26"/>
        <v>1</v>
      </c>
      <c r="Z39" s="55">
        <f t="shared" si="26"/>
        <v>1</v>
      </c>
      <c r="AA39" s="55">
        <f t="shared" si="26"/>
        <v>1</v>
      </c>
      <c r="AB39" s="55">
        <f t="shared" si="26"/>
        <v>1</v>
      </c>
      <c r="AC39" s="55">
        <f t="shared" si="26"/>
        <v>1</v>
      </c>
      <c r="AD39" s="55">
        <f t="shared" si="26"/>
        <v>1</v>
      </c>
      <c r="AE39" s="55">
        <f t="shared" si="26"/>
        <v>1</v>
      </c>
      <c r="AJ39" s="55">
        <f t="shared" ref="AJ39:AU39" si="27">IF(AJ14="","",1)</f>
        <v>1</v>
      </c>
      <c r="AK39" s="55">
        <f t="shared" si="27"/>
        <v>1</v>
      </c>
      <c r="AL39" s="55">
        <f t="shared" si="27"/>
        <v>1</v>
      </c>
      <c r="AM39" s="55">
        <f t="shared" si="27"/>
        <v>1</v>
      </c>
      <c r="AN39" s="55">
        <f t="shared" si="27"/>
        <v>1</v>
      </c>
      <c r="AO39" s="55">
        <f t="shared" si="27"/>
        <v>1</v>
      </c>
      <c r="AP39" s="55">
        <f t="shared" si="27"/>
        <v>1</v>
      </c>
      <c r="AQ39" s="55">
        <f t="shared" si="27"/>
        <v>1</v>
      </c>
      <c r="AR39" s="55">
        <f t="shared" si="27"/>
        <v>1</v>
      </c>
      <c r="AS39" s="55">
        <f t="shared" si="27"/>
        <v>1</v>
      </c>
      <c r="AT39" s="55">
        <f t="shared" si="27"/>
        <v>1</v>
      </c>
      <c r="AU39" s="55">
        <f t="shared" si="27"/>
        <v>1</v>
      </c>
      <c r="AZ39" s="55" t="str">
        <f t="shared" ref="AZ39:BK39" si="28">IF(AZ14="","",1)</f>
        <v/>
      </c>
      <c r="BA39" s="55" t="str">
        <f t="shared" si="28"/>
        <v/>
      </c>
      <c r="BB39" s="55" t="str">
        <f t="shared" si="28"/>
        <v/>
      </c>
      <c r="BC39" s="55" t="str">
        <f t="shared" si="28"/>
        <v/>
      </c>
      <c r="BD39" s="55" t="str">
        <f t="shared" si="28"/>
        <v/>
      </c>
      <c r="BE39" s="55" t="str">
        <f t="shared" si="28"/>
        <v/>
      </c>
      <c r="BF39" s="55" t="str">
        <f t="shared" si="28"/>
        <v/>
      </c>
      <c r="BG39" s="55" t="str">
        <f t="shared" si="28"/>
        <v/>
      </c>
      <c r="BH39" s="55" t="str">
        <f t="shared" si="28"/>
        <v/>
      </c>
      <c r="BI39" s="55" t="str">
        <f t="shared" si="28"/>
        <v/>
      </c>
      <c r="BJ39" s="55" t="str">
        <f t="shared" si="28"/>
        <v/>
      </c>
      <c r="BK39" s="55" t="str">
        <f t="shared" si="28"/>
        <v/>
      </c>
      <c r="BP39" s="55" t="str">
        <f t="shared" ref="BP39:CA39" si="29">IF(BP14="","",1)</f>
        <v/>
      </c>
      <c r="BQ39" s="55" t="str">
        <f t="shared" si="29"/>
        <v/>
      </c>
      <c r="BR39" s="55" t="str">
        <f t="shared" si="29"/>
        <v/>
      </c>
      <c r="BS39" s="55" t="str">
        <f t="shared" si="29"/>
        <v/>
      </c>
      <c r="BT39" s="55" t="str">
        <f t="shared" si="29"/>
        <v/>
      </c>
      <c r="BU39" s="55" t="str">
        <f t="shared" si="29"/>
        <v/>
      </c>
      <c r="BV39" s="55" t="str">
        <f t="shared" si="29"/>
        <v/>
      </c>
      <c r="BW39" s="55" t="str">
        <f t="shared" si="29"/>
        <v/>
      </c>
      <c r="BX39" s="55" t="str">
        <f t="shared" si="29"/>
        <v/>
      </c>
      <c r="BY39" s="55" t="str">
        <f t="shared" si="29"/>
        <v/>
      </c>
      <c r="BZ39" s="55" t="str">
        <f t="shared" si="29"/>
        <v/>
      </c>
      <c r="CA39" s="55" t="str">
        <f t="shared" si="29"/>
        <v/>
      </c>
    </row>
    <row r="40" spans="1:88" s="19" customFormat="1" ht="30" customHeight="1" x14ac:dyDescent="0.3">
      <c r="A40" s="54"/>
      <c r="D40" s="53" t="str">
        <f t="shared" ref="D40:O40" si="30">IF(D15="","",1)</f>
        <v/>
      </c>
      <c r="E40" s="53" t="str">
        <f t="shared" si="30"/>
        <v/>
      </c>
      <c r="F40" s="53" t="str">
        <f t="shared" si="30"/>
        <v/>
      </c>
      <c r="G40" s="53" t="str">
        <f t="shared" si="30"/>
        <v/>
      </c>
      <c r="H40" s="53" t="str">
        <f t="shared" si="30"/>
        <v/>
      </c>
      <c r="I40" s="53" t="str">
        <f t="shared" si="30"/>
        <v/>
      </c>
      <c r="J40" s="53" t="str">
        <f t="shared" si="30"/>
        <v/>
      </c>
      <c r="K40" s="53" t="str">
        <f t="shared" si="30"/>
        <v/>
      </c>
      <c r="L40" s="53" t="str">
        <f t="shared" si="30"/>
        <v/>
      </c>
      <c r="M40" s="53" t="str">
        <f t="shared" si="30"/>
        <v/>
      </c>
      <c r="N40" s="53" t="str">
        <f t="shared" si="30"/>
        <v/>
      </c>
      <c r="O40" s="53" t="str">
        <f t="shared" si="30"/>
        <v/>
      </c>
      <c r="T40" s="53" t="str">
        <f t="shared" ref="T40:AE40" si="31">IF(T15="","",1)</f>
        <v/>
      </c>
      <c r="U40" s="53" t="str">
        <f t="shared" si="31"/>
        <v/>
      </c>
      <c r="V40" s="53" t="str">
        <f t="shared" si="31"/>
        <v/>
      </c>
      <c r="W40" s="53" t="str">
        <f t="shared" si="31"/>
        <v/>
      </c>
      <c r="X40" s="53" t="str">
        <f t="shared" si="31"/>
        <v/>
      </c>
      <c r="Y40" s="53" t="str">
        <f t="shared" si="31"/>
        <v/>
      </c>
      <c r="Z40" s="53" t="str">
        <f t="shared" si="31"/>
        <v/>
      </c>
      <c r="AA40" s="53" t="str">
        <f t="shared" si="31"/>
        <v/>
      </c>
      <c r="AB40" s="53" t="str">
        <f t="shared" si="31"/>
        <v/>
      </c>
      <c r="AC40" s="53" t="str">
        <f t="shared" si="31"/>
        <v/>
      </c>
      <c r="AD40" s="53" t="str">
        <f t="shared" si="31"/>
        <v/>
      </c>
      <c r="AE40" s="53" t="str">
        <f t="shared" si="31"/>
        <v/>
      </c>
      <c r="AJ40" s="53" t="str">
        <f t="shared" ref="AJ40:AU40" si="32">IF(AJ15="","",1)</f>
        <v/>
      </c>
      <c r="AK40" s="53" t="str">
        <f t="shared" si="32"/>
        <v/>
      </c>
      <c r="AL40" s="53" t="str">
        <f t="shared" si="32"/>
        <v/>
      </c>
      <c r="AM40" s="53" t="str">
        <f t="shared" si="32"/>
        <v/>
      </c>
      <c r="AN40" s="53" t="str">
        <f t="shared" si="32"/>
        <v/>
      </c>
      <c r="AO40" s="53" t="str">
        <f t="shared" si="32"/>
        <v/>
      </c>
      <c r="AP40" s="53" t="str">
        <f t="shared" si="32"/>
        <v/>
      </c>
      <c r="AQ40" s="53" t="str">
        <f t="shared" si="32"/>
        <v/>
      </c>
      <c r="AR40" s="53" t="str">
        <f t="shared" si="32"/>
        <v/>
      </c>
      <c r="AS40" s="53" t="str">
        <f t="shared" si="32"/>
        <v/>
      </c>
      <c r="AT40" s="53" t="str">
        <f t="shared" si="32"/>
        <v/>
      </c>
      <c r="AU40" s="53" t="str">
        <f t="shared" si="32"/>
        <v/>
      </c>
      <c r="AZ40" s="53" t="str">
        <f t="shared" ref="AZ40:BK40" si="33">IF(AZ15="","",1)</f>
        <v/>
      </c>
      <c r="BA40" s="53" t="str">
        <f t="shared" si="33"/>
        <v/>
      </c>
      <c r="BB40" s="53" t="str">
        <f t="shared" si="33"/>
        <v/>
      </c>
      <c r="BC40" s="53" t="str">
        <f t="shared" si="33"/>
        <v/>
      </c>
      <c r="BD40" s="53" t="str">
        <f t="shared" si="33"/>
        <v/>
      </c>
      <c r="BE40" s="53" t="str">
        <f t="shared" si="33"/>
        <v/>
      </c>
      <c r="BF40" s="53" t="str">
        <f t="shared" si="33"/>
        <v/>
      </c>
      <c r="BG40" s="53" t="str">
        <f t="shared" si="33"/>
        <v/>
      </c>
      <c r="BH40" s="53" t="str">
        <f t="shared" si="33"/>
        <v/>
      </c>
      <c r="BI40" s="53" t="str">
        <f t="shared" si="33"/>
        <v/>
      </c>
      <c r="BJ40" s="53" t="str">
        <f t="shared" si="33"/>
        <v/>
      </c>
      <c r="BK40" s="53" t="str">
        <f t="shared" si="33"/>
        <v/>
      </c>
      <c r="BP40" s="53" t="str">
        <f t="shared" ref="BP40:CA40" si="34">IF(BP15="","",1)</f>
        <v/>
      </c>
      <c r="BQ40" s="53" t="str">
        <f t="shared" si="34"/>
        <v/>
      </c>
      <c r="BR40" s="53" t="str">
        <f t="shared" si="34"/>
        <v/>
      </c>
      <c r="BS40" s="53" t="str">
        <f t="shared" si="34"/>
        <v/>
      </c>
      <c r="BT40" s="53" t="str">
        <f t="shared" si="34"/>
        <v/>
      </c>
      <c r="BU40" s="53" t="str">
        <f t="shared" si="34"/>
        <v/>
      </c>
      <c r="BV40" s="53" t="str">
        <f t="shared" si="34"/>
        <v/>
      </c>
      <c r="BW40" s="53" t="str">
        <f t="shared" si="34"/>
        <v/>
      </c>
      <c r="BX40" s="53" t="str">
        <f t="shared" si="34"/>
        <v/>
      </c>
      <c r="BY40" s="53" t="str">
        <f t="shared" si="34"/>
        <v/>
      </c>
      <c r="BZ40" s="53" t="str">
        <f t="shared" si="34"/>
        <v/>
      </c>
      <c r="CA40" s="53" t="str">
        <f t="shared" si="34"/>
        <v/>
      </c>
    </row>
    <row r="41" spans="1:88" s="19" customFormat="1" ht="30" customHeight="1" x14ac:dyDescent="0.3">
      <c r="A41" s="54"/>
      <c r="D41" s="53">
        <f t="shared" ref="D41:O41" si="35">IF(D19="","",1)</f>
        <v>1</v>
      </c>
      <c r="E41" s="53">
        <f t="shared" si="35"/>
        <v>1</v>
      </c>
      <c r="F41" s="53">
        <f t="shared" si="35"/>
        <v>1</v>
      </c>
      <c r="G41" s="53">
        <f t="shared" si="35"/>
        <v>1</v>
      </c>
      <c r="H41" s="53">
        <f t="shared" si="35"/>
        <v>1</v>
      </c>
      <c r="I41" s="53">
        <f t="shared" si="35"/>
        <v>1</v>
      </c>
      <c r="J41" s="53">
        <f t="shared" si="35"/>
        <v>1</v>
      </c>
      <c r="K41" s="53">
        <f t="shared" si="35"/>
        <v>1</v>
      </c>
      <c r="L41" s="53">
        <f t="shared" si="35"/>
        <v>1</v>
      </c>
      <c r="M41" s="53">
        <f t="shared" si="35"/>
        <v>1</v>
      </c>
      <c r="N41" s="53">
        <f t="shared" si="35"/>
        <v>1</v>
      </c>
      <c r="O41" s="53">
        <f t="shared" si="35"/>
        <v>1</v>
      </c>
      <c r="T41" s="53" t="str">
        <f t="shared" ref="T41:AE41" si="36">IF(T19="","",1)</f>
        <v/>
      </c>
      <c r="U41" s="53" t="str">
        <f t="shared" si="36"/>
        <v/>
      </c>
      <c r="V41" s="53" t="str">
        <f t="shared" si="36"/>
        <v/>
      </c>
      <c r="W41" s="53" t="str">
        <f t="shared" si="36"/>
        <v/>
      </c>
      <c r="X41" s="53" t="str">
        <f t="shared" si="36"/>
        <v/>
      </c>
      <c r="Y41" s="53" t="str">
        <f t="shared" si="36"/>
        <v/>
      </c>
      <c r="Z41" s="53" t="str">
        <f t="shared" si="36"/>
        <v/>
      </c>
      <c r="AA41" s="53" t="str">
        <f t="shared" si="36"/>
        <v/>
      </c>
      <c r="AB41" s="53" t="str">
        <f t="shared" si="36"/>
        <v/>
      </c>
      <c r="AC41" s="53" t="str">
        <f t="shared" si="36"/>
        <v/>
      </c>
      <c r="AD41" s="53" t="str">
        <f t="shared" si="36"/>
        <v/>
      </c>
      <c r="AE41" s="53" t="str">
        <f t="shared" si="36"/>
        <v/>
      </c>
      <c r="AJ41" s="53" t="str">
        <f t="shared" ref="AJ41:AU41" si="37">IF(AJ19="","",1)</f>
        <v/>
      </c>
      <c r="AK41" s="53" t="str">
        <f t="shared" si="37"/>
        <v/>
      </c>
      <c r="AL41" s="53" t="str">
        <f t="shared" si="37"/>
        <v/>
      </c>
      <c r="AM41" s="53" t="str">
        <f t="shared" si="37"/>
        <v/>
      </c>
      <c r="AN41" s="53" t="str">
        <f t="shared" si="37"/>
        <v/>
      </c>
      <c r="AO41" s="53" t="str">
        <f t="shared" si="37"/>
        <v/>
      </c>
      <c r="AP41" s="53" t="str">
        <f t="shared" si="37"/>
        <v/>
      </c>
      <c r="AQ41" s="53" t="str">
        <f t="shared" si="37"/>
        <v/>
      </c>
      <c r="AR41" s="53" t="str">
        <f t="shared" si="37"/>
        <v/>
      </c>
      <c r="AS41" s="53" t="str">
        <f t="shared" si="37"/>
        <v/>
      </c>
      <c r="AT41" s="53" t="str">
        <f t="shared" si="37"/>
        <v/>
      </c>
      <c r="AU41" s="53" t="str">
        <f t="shared" si="37"/>
        <v/>
      </c>
      <c r="AZ41" s="53" t="str">
        <f t="shared" ref="AZ41:BK41" si="38">IF(AZ19="","",1)</f>
        <v/>
      </c>
      <c r="BA41" s="53" t="str">
        <f t="shared" si="38"/>
        <v/>
      </c>
      <c r="BB41" s="53" t="str">
        <f t="shared" si="38"/>
        <v/>
      </c>
      <c r="BC41" s="53" t="str">
        <f t="shared" si="38"/>
        <v/>
      </c>
      <c r="BD41" s="53" t="str">
        <f t="shared" si="38"/>
        <v/>
      </c>
      <c r="BE41" s="53" t="str">
        <f t="shared" si="38"/>
        <v/>
      </c>
      <c r="BF41" s="53" t="str">
        <f t="shared" si="38"/>
        <v/>
      </c>
      <c r="BG41" s="53" t="str">
        <f t="shared" si="38"/>
        <v/>
      </c>
      <c r="BH41" s="53" t="str">
        <f t="shared" si="38"/>
        <v/>
      </c>
      <c r="BI41" s="53" t="str">
        <f t="shared" si="38"/>
        <v/>
      </c>
      <c r="BJ41" s="53" t="str">
        <f t="shared" si="38"/>
        <v/>
      </c>
      <c r="BK41" s="53" t="str">
        <f t="shared" si="38"/>
        <v/>
      </c>
      <c r="BP41" s="53" t="str">
        <f t="shared" ref="BP41:CA41" si="39">IF(BP19="","",1)</f>
        <v/>
      </c>
      <c r="BQ41" s="53" t="str">
        <f t="shared" si="39"/>
        <v/>
      </c>
      <c r="BR41" s="53" t="str">
        <f t="shared" si="39"/>
        <v/>
      </c>
      <c r="BS41" s="53" t="str">
        <f t="shared" si="39"/>
        <v/>
      </c>
      <c r="BT41" s="53" t="str">
        <f t="shared" si="39"/>
        <v/>
      </c>
      <c r="BU41" s="53" t="str">
        <f t="shared" si="39"/>
        <v/>
      </c>
      <c r="BV41" s="53" t="str">
        <f t="shared" si="39"/>
        <v/>
      </c>
      <c r="BW41" s="53" t="str">
        <f t="shared" si="39"/>
        <v/>
      </c>
      <c r="BX41" s="53" t="str">
        <f t="shared" si="39"/>
        <v/>
      </c>
      <c r="BY41" s="53" t="str">
        <f t="shared" si="39"/>
        <v/>
      </c>
      <c r="BZ41" s="53" t="str">
        <f t="shared" si="39"/>
        <v/>
      </c>
      <c r="CA41" s="53" t="str">
        <f t="shared" si="39"/>
        <v/>
      </c>
    </row>
    <row r="42" spans="1:88" s="19" customFormat="1" ht="30" customHeight="1" x14ac:dyDescent="0.3">
      <c r="A42" s="54"/>
      <c r="D42" s="53" t="str">
        <f t="shared" ref="D42:O42" si="40">IF(D20="","",1)</f>
        <v/>
      </c>
      <c r="E42" s="53" t="str">
        <f t="shared" si="40"/>
        <v/>
      </c>
      <c r="F42" s="53" t="str">
        <f t="shared" si="40"/>
        <v/>
      </c>
      <c r="G42" s="53" t="str">
        <f t="shared" si="40"/>
        <v/>
      </c>
      <c r="H42" s="53" t="str">
        <f t="shared" si="40"/>
        <v/>
      </c>
      <c r="I42" s="53" t="str">
        <f t="shared" si="40"/>
        <v/>
      </c>
      <c r="J42" s="53" t="str">
        <f t="shared" si="40"/>
        <v/>
      </c>
      <c r="K42" s="53" t="str">
        <f t="shared" si="40"/>
        <v/>
      </c>
      <c r="L42" s="53" t="str">
        <f t="shared" si="40"/>
        <v/>
      </c>
      <c r="M42" s="53" t="str">
        <f t="shared" si="40"/>
        <v/>
      </c>
      <c r="N42" s="53" t="str">
        <f t="shared" si="40"/>
        <v/>
      </c>
      <c r="O42" s="53" t="str">
        <f t="shared" si="40"/>
        <v/>
      </c>
      <c r="T42" s="53" t="str">
        <f t="shared" ref="T42:AE42" si="41">IF(T20="","",1)</f>
        <v/>
      </c>
      <c r="U42" s="53" t="str">
        <f t="shared" si="41"/>
        <v/>
      </c>
      <c r="V42" s="53" t="str">
        <f t="shared" si="41"/>
        <v/>
      </c>
      <c r="W42" s="53" t="str">
        <f t="shared" si="41"/>
        <v/>
      </c>
      <c r="X42" s="53" t="str">
        <f t="shared" si="41"/>
        <v/>
      </c>
      <c r="Y42" s="53" t="str">
        <f t="shared" si="41"/>
        <v/>
      </c>
      <c r="Z42" s="53" t="str">
        <f t="shared" si="41"/>
        <v/>
      </c>
      <c r="AA42" s="53" t="str">
        <f t="shared" si="41"/>
        <v/>
      </c>
      <c r="AB42" s="53" t="str">
        <f t="shared" si="41"/>
        <v/>
      </c>
      <c r="AC42" s="53" t="str">
        <f t="shared" si="41"/>
        <v/>
      </c>
      <c r="AD42" s="53" t="str">
        <f t="shared" si="41"/>
        <v/>
      </c>
      <c r="AE42" s="53" t="str">
        <f t="shared" si="41"/>
        <v/>
      </c>
      <c r="AJ42" s="53" t="str">
        <f t="shared" ref="AJ42:AU42" si="42">IF(AJ20="","",1)</f>
        <v/>
      </c>
      <c r="AK42" s="53" t="str">
        <f t="shared" si="42"/>
        <v/>
      </c>
      <c r="AL42" s="53" t="str">
        <f t="shared" si="42"/>
        <v/>
      </c>
      <c r="AM42" s="53" t="str">
        <f t="shared" si="42"/>
        <v/>
      </c>
      <c r="AN42" s="53" t="str">
        <f t="shared" si="42"/>
        <v/>
      </c>
      <c r="AO42" s="53" t="str">
        <f t="shared" si="42"/>
        <v/>
      </c>
      <c r="AP42" s="53" t="str">
        <f t="shared" si="42"/>
        <v/>
      </c>
      <c r="AQ42" s="53" t="str">
        <f t="shared" si="42"/>
        <v/>
      </c>
      <c r="AR42" s="53" t="str">
        <f t="shared" si="42"/>
        <v/>
      </c>
      <c r="AS42" s="53" t="str">
        <f t="shared" si="42"/>
        <v/>
      </c>
      <c r="AT42" s="53" t="str">
        <f t="shared" si="42"/>
        <v/>
      </c>
      <c r="AU42" s="53" t="str">
        <f t="shared" si="42"/>
        <v/>
      </c>
      <c r="AZ42" s="53" t="str">
        <f t="shared" ref="AZ42:BK42" si="43">IF(AZ20="","",1)</f>
        <v/>
      </c>
      <c r="BA42" s="53" t="str">
        <f t="shared" si="43"/>
        <v/>
      </c>
      <c r="BB42" s="53" t="str">
        <f t="shared" si="43"/>
        <v/>
      </c>
      <c r="BC42" s="53" t="str">
        <f t="shared" si="43"/>
        <v/>
      </c>
      <c r="BD42" s="53" t="str">
        <f t="shared" si="43"/>
        <v/>
      </c>
      <c r="BE42" s="53" t="str">
        <f t="shared" si="43"/>
        <v/>
      </c>
      <c r="BF42" s="53" t="str">
        <f t="shared" si="43"/>
        <v/>
      </c>
      <c r="BG42" s="53" t="str">
        <f t="shared" si="43"/>
        <v/>
      </c>
      <c r="BH42" s="53" t="str">
        <f t="shared" si="43"/>
        <v/>
      </c>
      <c r="BI42" s="53" t="str">
        <f t="shared" si="43"/>
        <v/>
      </c>
      <c r="BJ42" s="53" t="str">
        <f t="shared" si="43"/>
        <v/>
      </c>
      <c r="BK42" s="53" t="str">
        <f t="shared" si="43"/>
        <v/>
      </c>
      <c r="BP42" s="53" t="str">
        <f t="shared" ref="BP42:CA42" si="44">IF(BP20="","",1)</f>
        <v/>
      </c>
      <c r="BQ42" s="53" t="str">
        <f t="shared" si="44"/>
        <v/>
      </c>
      <c r="BR42" s="53" t="str">
        <f t="shared" si="44"/>
        <v/>
      </c>
      <c r="BS42" s="53" t="str">
        <f t="shared" si="44"/>
        <v/>
      </c>
      <c r="BT42" s="53" t="str">
        <f t="shared" si="44"/>
        <v/>
      </c>
      <c r="BU42" s="53" t="str">
        <f t="shared" si="44"/>
        <v/>
      </c>
      <c r="BV42" s="53" t="str">
        <f t="shared" si="44"/>
        <v/>
      </c>
      <c r="BW42" s="53" t="str">
        <f t="shared" si="44"/>
        <v/>
      </c>
      <c r="BX42" s="53" t="str">
        <f t="shared" si="44"/>
        <v/>
      </c>
      <c r="BY42" s="53" t="str">
        <f t="shared" si="44"/>
        <v/>
      </c>
      <c r="BZ42" s="53" t="str">
        <f t="shared" si="44"/>
        <v/>
      </c>
      <c r="CA42" s="53" t="str">
        <f t="shared" si="44"/>
        <v/>
      </c>
    </row>
    <row r="43" spans="1:88" s="19" customFormat="1" ht="30" customHeight="1" x14ac:dyDescent="0.3">
      <c r="A43" s="54"/>
      <c r="D43" s="55" t="str">
        <f t="shared" ref="D43:O43" si="45">IF(D24="","",1)</f>
        <v/>
      </c>
      <c r="E43" s="55" t="str">
        <f t="shared" si="45"/>
        <v/>
      </c>
      <c r="F43" s="55" t="str">
        <f t="shared" si="45"/>
        <v/>
      </c>
      <c r="G43" s="55" t="str">
        <f t="shared" si="45"/>
        <v/>
      </c>
      <c r="H43" s="55" t="str">
        <f t="shared" si="45"/>
        <v/>
      </c>
      <c r="I43" s="55" t="str">
        <f t="shared" si="45"/>
        <v/>
      </c>
      <c r="J43" s="55" t="str">
        <f t="shared" si="45"/>
        <v/>
      </c>
      <c r="K43" s="55" t="str">
        <f t="shared" si="45"/>
        <v/>
      </c>
      <c r="L43" s="55" t="str">
        <f t="shared" si="45"/>
        <v/>
      </c>
      <c r="M43" s="55" t="str">
        <f t="shared" si="45"/>
        <v/>
      </c>
      <c r="N43" s="55" t="str">
        <f t="shared" si="45"/>
        <v/>
      </c>
      <c r="O43" s="55" t="str">
        <f t="shared" si="45"/>
        <v/>
      </c>
      <c r="T43" s="55" t="str">
        <f t="shared" ref="T43:AE43" si="46">IF(T24="","",1)</f>
        <v/>
      </c>
      <c r="U43" s="55" t="str">
        <f t="shared" si="46"/>
        <v/>
      </c>
      <c r="V43" s="55" t="str">
        <f t="shared" si="46"/>
        <v/>
      </c>
      <c r="W43" s="55" t="str">
        <f t="shared" si="46"/>
        <v/>
      </c>
      <c r="X43" s="55" t="str">
        <f t="shared" si="46"/>
        <v/>
      </c>
      <c r="Y43" s="55" t="str">
        <f t="shared" si="46"/>
        <v/>
      </c>
      <c r="Z43" s="55" t="str">
        <f t="shared" si="46"/>
        <v/>
      </c>
      <c r="AA43" s="55" t="str">
        <f t="shared" si="46"/>
        <v/>
      </c>
      <c r="AB43" s="55" t="str">
        <f t="shared" si="46"/>
        <v/>
      </c>
      <c r="AC43" s="55" t="str">
        <f t="shared" si="46"/>
        <v/>
      </c>
      <c r="AD43" s="55" t="str">
        <f t="shared" si="46"/>
        <v/>
      </c>
      <c r="AE43" s="55" t="str">
        <f t="shared" si="46"/>
        <v/>
      </c>
      <c r="AJ43" s="55" t="str">
        <f t="shared" ref="AJ43:AU43" si="47">IF(AJ24="","",1)</f>
        <v/>
      </c>
      <c r="AK43" s="55" t="str">
        <f t="shared" si="47"/>
        <v/>
      </c>
      <c r="AL43" s="55" t="str">
        <f t="shared" si="47"/>
        <v/>
      </c>
      <c r="AM43" s="55" t="str">
        <f t="shared" si="47"/>
        <v/>
      </c>
      <c r="AN43" s="55" t="str">
        <f t="shared" si="47"/>
        <v/>
      </c>
      <c r="AO43" s="55" t="str">
        <f t="shared" si="47"/>
        <v/>
      </c>
      <c r="AP43" s="55" t="str">
        <f t="shared" si="47"/>
        <v/>
      </c>
      <c r="AQ43" s="55" t="str">
        <f t="shared" si="47"/>
        <v/>
      </c>
      <c r="AR43" s="55" t="str">
        <f t="shared" si="47"/>
        <v/>
      </c>
      <c r="AS43" s="55" t="str">
        <f t="shared" si="47"/>
        <v/>
      </c>
      <c r="AT43" s="55" t="str">
        <f t="shared" si="47"/>
        <v/>
      </c>
      <c r="AU43" s="55" t="str">
        <f t="shared" si="47"/>
        <v/>
      </c>
      <c r="AZ43" s="55" t="str">
        <f t="shared" ref="AZ43:BK43" si="48">IF(AZ24="","",1)</f>
        <v/>
      </c>
      <c r="BA43" s="55" t="str">
        <f t="shared" si="48"/>
        <v/>
      </c>
      <c r="BB43" s="55" t="str">
        <f t="shared" si="48"/>
        <v/>
      </c>
      <c r="BC43" s="55" t="str">
        <f t="shared" si="48"/>
        <v/>
      </c>
      <c r="BD43" s="55" t="str">
        <f t="shared" si="48"/>
        <v/>
      </c>
      <c r="BE43" s="55" t="str">
        <f t="shared" si="48"/>
        <v/>
      </c>
      <c r="BF43" s="55" t="str">
        <f t="shared" si="48"/>
        <v/>
      </c>
      <c r="BG43" s="55" t="str">
        <f t="shared" si="48"/>
        <v/>
      </c>
      <c r="BH43" s="55" t="str">
        <f t="shared" si="48"/>
        <v/>
      </c>
      <c r="BI43" s="55" t="str">
        <f t="shared" si="48"/>
        <v/>
      </c>
      <c r="BJ43" s="55" t="str">
        <f t="shared" si="48"/>
        <v/>
      </c>
      <c r="BK43" s="55" t="str">
        <f t="shared" si="48"/>
        <v/>
      </c>
      <c r="BP43" s="55" t="str">
        <f t="shared" ref="BP43:CA43" si="49">IF(BP24="","",1)</f>
        <v/>
      </c>
      <c r="BQ43" s="55" t="str">
        <f t="shared" si="49"/>
        <v/>
      </c>
      <c r="BR43" s="55" t="str">
        <f t="shared" si="49"/>
        <v/>
      </c>
      <c r="BS43" s="55" t="str">
        <f t="shared" si="49"/>
        <v/>
      </c>
      <c r="BT43" s="55" t="str">
        <f t="shared" si="49"/>
        <v/>
      </c>
      <c r="BU43" s="55" t="str">
        <f t="shared" si="49"/>
        <v/>
      </c>
      <c r="BV43" s="55" t="str">
        <f t="shared" si="49"/>
        <v/>
      </c>
      <c r="BW43" s="55" t="str">
        <f t="shared" si="49"/>
        <v/>
      </c>
      <c r="BX43" s="55" t="str">
        <f t="shared" si="49"/>
        <v/>
      </c>
      <c r="BY43" s="55" t="str">
        <f t="shared" si="49"/>
        <v/>
      </c>
      <c r="BZ43" s="55" t="str">
        <f t="shared" si="49"/>
        <v/>
      </c>
      <c r="CA43" s="55" t="str">
        <f t="shared" si="49"/>
        <v/>
      </c>
    </row>
    <row r="44" spans="1:88" s="19" customFormat="1" ht="30" customHeight="1" x14ac:dyDescent="0.3">
      <c r="A44" s="54"/>
      <c r="D44" s="53" t="str">
        <f t="shared" ref="D44:O44" si="50">IF(D25="","",1)</f>
        <v/>
      </c>
      <c r="E44" s="53" t="str">
        <f t="shared" si="50"/>
        <v/>
      </c>
      <c r="F44" s="53" t="str">
        <f t="shared" si="50"/>
        <v/>
      </c>
      <c r="G44" s="53" t="str">
        <f t="shared" si="50"/>
        <v/>
      </c>
      <c r="H44" s="53" t="str">
        <f t="shared" si="50"/>
        <v/>
      </c>
      <c r="I44" s="53" t="str">
        <f t="shared" si="50"/>
        <v/>
      </c>
      <c r="J44" s="53" t="str">
        <f t="shared" si="50"/>
        <v/>
      </c>
      <c r="K44" s="53" t="str">
        <f t="shared" si="50"/>
        <v/>
      </c>
      <c r="L44" s="53" t="str">
        <f t="shared" si="50"/>
        <v/>
      </c>
      <c r="M44" s="53" t="str">
        <f t="shared" si="50"/>
        <v/>
      </c>
      <c r="N44" s="53" t="str">
        <f t="shared" si="50"/>
        <v/>
      </c>
      <c r="O44" s="53" t="str">
        <f t="shared" si="50"/>
        <v/>
      </c>
      <c r="T44" s="53" t="str">
        <f t="shared" ref="T44:AE44" si="51">IF(T25="","",1)</f>
        <v/>
      </c>
      <c r="U44" s="53" t="str">
        <f t="shared" si="51"/>
        <v/>
      </c>
      <c r="V44" s="53" t="str">
        <f t="shared" si="51"/>
        <v/>
      </c>
      <c r="W44" s="53" t="str">
        <f t="shared" si="51"/>
        <v/>
      </c>
      <c r="X44" s="53" t="str">
        <f t="shared" si="51"/>
        <v/>
      </c>
      <c r="Y44" s="53" t="str">
        <f t="shared" si="51"/>
        <v/>
      </c>
      <c r="Z44" s="53" t="str">
        <f t="shared" si="51"/>
        <v/>
      </c>
      <c r="AA44" s="53" t="str">
        <f t="shared" si="51"/>
        <v/>
      </c>
      <c r="AB44" s="53" t="str">
        <f t="shared" si="51"/>
        <v/>
      </c>
      <c r="AC44" s="53" t="str">
        <f t="shared" si="51"/>
        <v/>
      </c>
      <c r="AD44" s="53" t="str">
        <f t="shared" si="51"/>
        <v/>
      </c>
      <c r="AE44" s="53" t="str">
        <f t="shared" si="51"/>
        <v/>
      </c>
      <c r="AJ44" s="53" t="str">
        <f t="shared" ref="AJ44:AU44" si="52">IF(AJ25="","",1)</f>
        <v/>
      </c>
      <c r="AK44" s="53" t="str">
        <f t="shared" si="52"/>
        <v/>
      </c>
      <c r="AL44" s="53" t="str">
        <f t="shared" si="52"/>
        <v/>
      </c>
      <c r="AM44" s="53" t="str">
        <f t="shared" si="52"/>
        <v/>
      </c>
      <c r="AN44" s="53" t="str">
        <f t="shared" si="52"/>
        <v/>
      </c>
      <c r="AO44" s="53" t="str">
        <f t="shared" si="52"/>
        <v/>
      </c>
      <c r="AP44" s="53" t="str">
        <f t="shared" si="52"/>
        <v/>
      </c>
      <c r="AQ44" s="53" t="str">
        <f t="shared" si="52"/>
        <v/>
      </c>
      <c r="AR44" s="53" t="str">
        <f t="shared" si="52"/>
        <v/>
      </c>
      <c r="AS44" s="53" t="str">
        <f t="shared" si="52"/>
        <v/>
      </c>
      <c r="AT44" s="53" t="str">
        <f t="shared" si="52"/>
        <v/>
      </c>
      <c r="AU44" s="53" t="str">
        <f t="shared" si="52"/>
        <v/>
      </c>
      <c r="AZ44" s="53" t="str">
        <f t="shared" ref="AZ44:BK44" si="53">IF(AZ25="","",1)</f>
        <v/>
      </c>
      <c r="BA44" s="53" t="str">
        <f t="shared" si="53"/>
        <v/>
      </c>
      <c r="BB44" s="53" t="str">
        <f t="shared" si="53"/>
        <v/>
      </c>
      <c r="BC44" s="53" t="str">
        <f t="shared" si="53"/>
        <v/>
      </c>
      <c r="BD44" s="53" t="str">
        <f t="shared" si="53"/>
        <v/>
      </c>
      <c r="BE44" s="53" t="str">
        <f t="shared" si="53"/>
        <v/>
      </c>
      <c r="BF44" s="53" t="str">
        <f t="shared" si="53"/>
        <v/>
      </c>
      <c r="BG44" s="53" t="str">
        <f t="shared" si="53"/>
        <v/>
      </c>
      <c r="BH44" s="53" t="str">
        <f t="shared" si="53"/>
        <v/>
      </c>
      <c r="BI44" s="53" t="str">
        <f t="shared" si="53"/>
        <v/>
      </c>
      <c r="BJ44" s="53" t="str">
        <f t="shared" si="53"/>
        <v/>
      </c>
      <c r="BK44" s="53" t="str">
        <f t="shared" si="53"/>
        <v/>
      </c>
      <c r="BP44" s="53" t="str">
        <f t="shared" ref="BP44:CA44" si="54">IF(BP25="","",1)</f>
        <v/>
      </c>
      <c r="BQ44" s="53" t="str">
        <f t="shared" si="54"/>
        <v/>
      </c>
      <c r="BR44" s="53" t="str">
        <f t="shared" si="54"/>
        <v/>
      </c>
      <c r="BS44" s="53" t="str">
        <f t="shared" si="54"/>
        <v/>
      </c>
      <c r="BT44" s="53" t="str">
        <f t="shared" si="54"/>
        <v/>
      </c>
      <c r="BU44" s="53" t="str">
        <f t="shared" si="54"/>
        <v/>
      </c>
      <c r="BV44" s="53" t="str">
        <f t="shared" si="54"/>
        <v/>
      </c>
      <c r="BW44" s="53" t="str">
        <f t="shared" si="54"/>
        <v/>
      </c>
      <c r="BX44" s="53" t="str">
        <f t="shared" si="54"/>
        <v/>
      </c>
      <c r="BY44" s="53" t="str">
        <f t="shared" si="54"/>
        <v/>
      </c>
      <c r="BZ44" s="53" t="str">
        <f t="shared" si="54"/>
        <v/>
      </c>
      <c r="CA44" s="53" t="str">
        <f t="shared" si="54"/>
        <v/>
      </c>
    </row>
    <row r="45" spans="1:88" s="19" customFormat="1" ht="30" customHeight="1" x14ac:dyDescent="0.3">
      <c r="A45" s="54"/>
      <c r="D45" s="53" t="str">
        <f t="shared" ref="D45:O45" si="55">IF(D29="","",1)</f>
        <v/>
      </c>
      <c r="E45" s="53" t="str">
        <f t="shared" si="55"/>
        <v/>
      </c>
      <c r="F45" s="53" t="str">
        <f t="shared" si="55"/>
        <v/>
      </c>
      <c r="G45" s="53" t="str">
        <f t="shared" si="55"/>
        <v/>
      </c>
      <c r="H45" s="53" t="str">
        <f t="shared" si="55"/>
        <v/>
      </c>
      <c r="I45" s="53" t="str">
        <f t="shared" si="55"/>
        <v/>
      </c>
      <c r="J45" s="53" t="str">
        <f t="shared" si="55"/>
        <v/>
      </c>
      <c r="K45" s="53" t="str">
        <f t="shared" si="55"/>
        <v/>
      </c>
      <c r="L45" s="53" t="str">
        <f t="shared" si="55"/>
        <v/>
      </c>
      <c r="M45" s="53" t="str">
        <f t="shared" si="55"/>
        <v/>
      </c>
      <c r="N45" s="53" t="str">
        <f t="shared" si="55"/>
        <v/>
      </c>
      <c r="O45" s="53" t="str">
        <f t="shared" si="55"/>
        <v/>
      </c>
      <c r="T45" s="53" t="str">
        <f t="shared" ref="T45:AE45" si="56">IF(T29="","",1)</f>
        <v/>
      </c>
      <c r="U45" s="53" t="str">
        <f t="shared" si="56"/>
        <v/>
      </c>
      <c r="V45" s="53" t="str">
        <f t="shared" si="56"/>
        <v/>
      </c>
      <c r="W45" s="53" t="str">
        <f t="shared" si="56"/>
        <v/>
      </c>
      <c r="X45" s="53" t="str">
        <f t="shared" si="56"/>
        <v/>
      </c>
      <c r="Y45" s="53" t="str">
        <f t="shared" si="56"/>
        <v/>
      </c>
      <c r="Z45" s="53" t="str">
        <f t="shared" si="56"/>
        <v/>
      </c>
      <c r="AA45" s="53" t="str">
        <f t="shared" si="56"/>
        <v/>
      </c>
      <c r="AB45" s="53" t="str">
        <f t="shared" si="56"/>
        <v/>
      </c>
      <c r="AC45" s="53" t="str">
        <f t="shared" si="56"/>
        <v/>
      </c>
      <c r="AD45" s="53" t="str">
        <f t="shared" si="56"/>
        <v/>
      </c>
      <c r="AE45" s="53" t="str">
        <f t="shared" si="56"/>
        <v/>
      </c>
      <c r="AJ45" s="53" t="str">
        <f t="shared" ref="AJ45:AU45" si="57">IF(AJ29="","",1)</f>
        <v/>
      </c>
      <c r="AK45" s="53" t="str">
        <f t="shared" si="57"/>
        <v/>
      </c>
      <c r="AL45" s="53" t="str">
        <f t="shared" si="57"/>
        <v/>
      </c>
      <c r="AM45" s="53" t="str">
        <f t="shared" si="57"/>
        <v/>
      </c>
      <c r="AN45" s="53" t="str">
        <f t="shared" si="57"/>
        <v/>
      </c>
      <c r="AO45" s="53" t="str">
        <f t="shared" si="57"/>
        <v/>
      </c>
      <c r="AP45" s="53" t="str">
        <f t="shared" si="57"/>
        <v/>
      </c>
      <c r="AQ45" s="53" t="str">
        <f t="shared" si="57"/>
        <v/>
      </c>
      <c r="AR45" s="53" t="str">
        <f t="shared" si="57"/>
        <v/>
      </c>
      <c r="AS45" s="53" t="str">
        <f t="shared" si="57"/>
        <v/>
      </c>
      <c r="AT45" s="53" t="str">
        <f t="shared" si="57"/>
        <v/>
      </c>
      <c r="AU45" s="53" t="str">
        <f t="shared" si="57"/>
        <v/>
      </c>
      <c r="AZ45" s="53" t="str">
        <f t="shared" ref="AZ45:BK45" si="58">IF(AZ29="","",1)</f>
        <v/>
      </c>
      <c r="BA45" s="53" t="str">
        <f t="shared" si="58"/>
        <v/>
      </c>
      <c r="BB45" s="53" t="str">
        <f t="shared" si="58"/>
        <v/>
      </c>
      <c r="BC45" s="53" t="str">
        <f t="shared" si="58"/>
        <v/>
      </c>
      <c r="BD45" s="53" t="str">
        <f t="shared" si="58"/>
        <v/>
      </c>
      <c r="BE45" s="53" t="str">
        <f t="shared" si="58"/>
        <v/>
      </c>
      <c r="BF45" s="53" t="str">
        <f t="shared" si="58"/>
        <v/>
      </c>
      <c r="BG45" s="53" t="str">
        <f t="shared" si="58"/>
        <v/>
      </c>
      <c r="BH45" s="53" t="str">
        <f t="shared" si="58"/>
        <v/>
      </c>
      <c r="BI45" s="53" t="str">
        <f t="shared" si="58"/>
        <v/>
      </c>
      <c r="BJ45" s="53" t="str">
        <f t="shared" si="58"/>
        <v/>
      </c>
      <c r="BK45" s="53" t="str">
        <f t="shared" si="58"/>
        <v/>
      </c>
      <c r="BP45" s="53" t="str">
        <f t="shared" ref="BP45:CA45" si="59">IF(BP29="","",1)</f>
        <v/>
      </c>
      <c r="BQ45" s="53" t="str">
        <f t="shared" si="59"/>
        <v/>
      </c>
      <c r="BR45" s="53" t="str">
        <f t="shared" si="59"/>
        <v/>
      </c>
      <c r="BS45" s="53" t="str">
        <f t="shared" si="59"/>
        <v/>
      </c>
      <c r="BT45" s="53" t="str">
        <f t="shared" si="59"/>
        <v/>
      </c>
      <c r="BU45" s="53" t="str">
        <f t="shared" si="59"/>
        <v/>
      </c>
      <c r="BV45" s="53" t="str">
        <f t="shared" si="59"/>
        <v/>
      </c>
      <c r="BW45" s="53" t="str">
        <f t="shared" si="59"/>
        <v/>
      </c>
      <c r="BX45" s="53" t="str">
        <f t="shared" si="59"/>
        <v/>
      </c>
      <c r="BY45" s="53" t="str">
        <f t="shared" si="59"/>
        <v/>
      </c>
      <c r="BZ45" s="53" t="str">
        <f t="shared" si="59"/>
        <v/>
      </c>
      <c r="CA45" s="53" t="str">
        <f t="shared" si="59"/>
        <v/>
      </c>
    </row>
    <row r="46" spans="1:88" s="19" customFormat="1" ht="30" customHeight="1" x14ac:dyDescent="0.3">
      <c r="A46" s="54"/>
      <c r="D46" s="53" t="str">
        <f t="shared" ref="D46:O46" si="60">IF(D30="","",1)</f>
        <v/>
      </c>
      <c r="E46" s="53" t="str">
        <f t="shared" si="60"/>
        <v/>
      </c>
      <c r="F46" s="53" t="str">
        <f t="shared" si="60"/>
        <v/>
      </c>
      <c r="G46" s="53" t="str">
        <f t="shared" si="60"/>
        <v/>
      </c>
      <c r="H46" s="53" t="str">
        <f t="shared" si="60"/>
        <v/>
      </c>
      <c r="I46" s="53" t="str">
        <f t="shared" si="60"/>
        <v/>
      </c>
      <c r="J46" s="53" t="str">
        <f t="shared" si="60"/>
        <v/>
      </c>
      <c r="K46" s="53" t="str">
        <f t="shared" si="60"/>
        <v/>
      </c>
      <c r="L46" s="53" t="str">
        <f t="shared" si="60"/>
        <v/>
      </c>
      <c r="M46" s="53" t="str">
        <f t="shared" si="60"/>
        <v/>
      </c>
      <c r="N46" s="53" t="str">
        <f t="shared" si="60"/>
        <v/>
      </c>
      <c r="O46" s="53" t="str">
        <f t="shared" si="60"/>
        <v/>
      </c>
      <c r="T46" s="53" t="str">
        <f t="shared" ref="T46:AE46" si="61">IF(T30="","",1)</f>
        <v/>
      </c>
      <c r="U46" s="53" t="str">
        <f t="shared" si="61"/>
        <v/>
      </c>
      <c r="V46" s="53" t="str">
        <f t="shared" si="61"/>
        <v/>
      </c>
      <c r="W46" s="53" t="str">
        <f t="shared" si="61"/>
        <v/>
      </c>
      <c r="X46" s="53" t="str">
        <f t="shared" si="61"/>
        <v/>
      </c>
      <c r="Y46" s="53" t="str">
        <f t="shared" si="61"/>
        <v/>
      </c>
      <c r="Z46" s="53" t="str">
        <f t="shared" si="61"/>
        <v/>
      </c>
      <c r="AA46" s="53" t="str">
        <f t="shared" si="61"/>
        <v/>
      </c>
      <c r="AB46" s="53" t="str">
        <f t="shared" si="61"/>
        <v/>
      </c>
      <c r="AC46" s="53" t="str">
        <f t="shared" si="61"/>
        <v/>
      </c>
      <c r="AD46" s="53" t="str">
        <f t="shared" si="61"/>
        <v/>
      </c>
      <c r="AE46" s="53" t="str">
        <f t="shared" si="61"/>
        <v/>
      </c>
      <c r="AJ46" s="53" t="str">
        <f t="shared" ref="AJ46:AU46" si="62">IF(AJ30="","",1)</f>
        <v/>
      </c>
      <c r="AK46" s="53" t="str">
        <f t="shared" si="62"/>
        <v/>
      </c>
      <c r="AL46" s="53" t="str">
        <f t="shared" si="62"/>
        <v/>
      </c>
      <c r="AM46" s="53" t="str">
        <f t="shared" si="62"/>
        <v/>
      </c>
      <c r="AN46" s="53" t="str">
        <f t="shared" si="62"/>
        <v/>
      </c>
      <c r="AO46" s="53" t="str">
        <f t="shared" si="62"/>
        <v/>
      </c>
      <c r="AP46" s="53" t="str">
        <f t="shared" si="62"/>
        <v/>
      </c>
      <c r="AQ46" s="53" t="str">
        <f t="shared" si="62"/>
        <v/>
      </c>
      <c r="AR46" s="53" t="str">
        <f t="shared" si="62"/>
        <v/>
      </c>
      <c r="AS46" s="53" t="str">
        <f t="shared" si="62"/>
        <v/>
      </c>
      <c r="AT46" s="53" t="str">
        <f t="shared" si="62"/>
        <v/>
      </c>
      <c r="AU46" s="53" t="str">
        <f t="shared" si="62"/>
        <v/>
      </c>
      <c r="AZ46" s="53" t="str">
        <f t="shared" ref="AZ46:BK46" si="63">IF(AZ30="","",1)</f>
        <v/>
      </c>
      <c r="BA46" s="53" t="str">
        <f t="shared" si="63"/>
        <v/>
      </c>
      <c r="BB46" s="53" t="str">
        <f t="shared" si="63"/>
        <v/>
      </c>
      <c r="BC46" s="53" t="str">
        <f t="shared" si="63"/>
        <v/>
      </c>
      <c r="BD46" s="53" t="str">
        <f t="shared" si="63"/>
        <v/>
      </c>
      <c r="BE46" s="53" t="str">
        <f t="shared" si="63"/>
        <v/>
      </c>
      <c r="BF46" s="53" t="str">
        <f t="shared" si="63"/>
        <v/>
      </c>
      <c r="BG46" s="53" t="str">
        <f t="shared" si="63"/>
        <v/>
      </c>
      <c r="BH46" s="53" t="str">
        <f t="shared" si="63"/>
        <v/>
      </c>
      <c r="BI46" s="53" t="str">
        <f t="shared" si="63"/>
        <v/>
      </c>
      <c r="BJ46" s="53" t="str">
        <f t="shared" si="63"/>
        <v/>
      </c>
      <c r="BK46" s="53" t="str">
        <f t="shared" si="63"/>
        <v/>
      </c>
      <c r="BP46" s="53" t="str">
        <f t="shared" ref="BP46:CA46" si="64">IF(BP30="","",1)</f>
        <v/>
      </c>
      <c r="BQ46" s="53" t="str">
        <f t="shared" si="64"/>
        <v/>
      </c>
      <c r="BR46" s="53" t="str">
        <f t="shared" si="64"/>
        <v/>
      </c>
      <c r="BS46" s="53" t="str">
        <f t="shared" si="64"/>
        <v/>
      </c>
      <c r="BT46" s="53" t="str">
        <f t="shared" si="64"/>
        <v/>
      </c>
      <c r="BU46" s="53" t="str">
        <f t="shared" si="64"/>
        <v/>
      </c>
      <c r="BV46" s="53" t="str">
        <f t="shared" si="64"/>
        <v/>
      </c>
      <c r="BW46" s="53" t="str">
        <f t="shared" si="64"/>
        <v/>
      </c>
      <c r="BX46" s="53" t="str">
        <f t="shared" si="64"/>
        <v/>
      </c>
      <c r="BY46" s="53" t="str">
        <f t="shared" si="64"/>
        <v/>
      </c>
      <c r="BZ46" s="53" t="str">
        <f t="shared" si="64"/>
        <v/>
      </c>
      <c r="CA46" s="53" t="str">
        <f t="shared" si="64"/>
        <v/>
      </c>
    </row>
    <row r="47" spans="1:88" s="19" customFormat="1" ht="30" customHeight="1" x14ac:dyDescent="0.3">
      <c r="A47" s="54"/>
      <c r="D47" s="53" t="str">
        <f t="shared" ref="D47:O47" si="65">IF(D34="","",1)</f>
        <v/>
      </c>
      <c r="E47" s="53" t="str">
        <f t="shared" si="65"/>
        <v/>
      </c>
      <c r="F47" s="53" t="str">
        <f t="shared" si="65"/>
        <v/>
      </c>
      <c r="G47" s="53" t="str">
        <f t="shared" si="65"/>
        <v/>
      </c>
      <c r="H47" s="53" t="str">
        <f t="shared" si="65"/>
        <v/>
      </c>
      <c r="I47" s="53" t="str">
        <f t="shared" si="65"/>
        <v/>
      </c>
      <c r="J47" s="53" t="str">
        <f t="shared" si="65"/>
        <v/>
      </c>
      <c r="K47" s="53" t="str">
        <f t="shared" si="65"/>
        <v/>
      </c>
      <c r="L47" s="53" t="str">
        <f t="shared" si="65"/>
        <v/>
      </c>
      <c r="M47" s="53" t="str">
        <f t="shared" si="65"/>
        <v/>
      </c>
      <c r="N47" s="53" t="str">
        <f t="shared" si="65"/>
        <v/>
      </c>
      <c r="O47" s="53" t="str">
        <f t="shared" si="65"/>
        <v/>
      </c>
      <c r="T47" s="53" t="str">
        <f t="shared" ref="T47:AE47" si="66">IF(T34="","",1)</f>
        <v/>
      </c>
      <c r="U47" s="53" t="str">
        <f t="shared" si="66"/>
        <v/>
      </c>
      <c r="V47" s="53" t="str">
        <f t="shared" si="66"/>
        <v/>
      </c>
      <c r="W47" s="53" t="str">
        <f t="shared" si="66"/>
        <v/>
      </c>
      <c r="X47" s="53" t="str">
        <f t="shared" si="66"/>
        <v/>
      </c>
      <c r="Y47" s="53" t="str">
        <f t="shared" si="66"/>
        <v/>
      </c>
      <c r="Z47" s="53" t="str">
        <f t="shared" si="66"/>
        <v/>
      </c>
      <c r="AA47" s="53" t="str">
        <f t="shared" si="66"/>
        <v/>
      </c>
      <c r="AB47" s="53" t="str">
        <f t="shared" si="66"/>
        <v/>
      </c>
      <c r="AC47" s="53" t="str">
        <f t="shared" si="66"/>
        <v/>
      </c>
      <c r="AD47" s="53" t="str">
        <f t="shared" si="66"/>
        <v/>
      </c>
      <c r="AE47" s="53" t="str">
        <f t="shared" si="66"/>
        <v/>
      </c>
      <c r="AJ47" s="53" t="str">
        <f t="shared" ref="AJ47:AU47" si="67">IF(AJ34="","",1)</f>
        <v/>
      </c>
      <c r="AK47" s="53" t="str">
        <f t="shared" si="67"/>
        <v/>
      </c>
      <c r="AL47" s="53" t="str">
        <f t="shared" si="67"/>
        <v/>
      </c>
      <c r="AM47" s="53" t="str">
        <f t="shared" si="67"/>
        <v/>
      </c>
      <c r="AN47" s="53" t="str">
        <f t="shared" si="67"/>
        <v/>
      </c>
      <c r="AO47" s="53" t="str">
        <f t="shared" si="67"/>
        <v/>
      </c>
      <c r="AP47" s="53" t="str">
        <f t="shared" si="67"/>
        <v/>
      </c>
      <c r="AQ47" s="53" t="str">
        <f t="shared" si="67"/>
        <v/>
      </c>
      <c r="AR47" s="53" t="str">
        <f t="shared" si="67"/>
        <v/>
      </c>
      <c r="AS47" s="53" t="str">
        <f t="shared" si="67"/>
        <v/>
      </c>
      <c r="AT47" s="53" t="str">
        <f t="shared" si="67"/>
        <v/>
      </c>
      <c r="AU47" s="53" t="str">
        <f t="shared" si="67"/>
        <v/>
      </c>
      <c r="AZ47" s="53" t="str">
        <f t="shared" ref="AZ47:BK47" si="68">IF(AZ34="","",1)</f>
        <v/>
      </c>
      <c r="BA47" s="53" t="str">
        <f t="shared" si="68"/>
        <v/>
      </c>
      <c r="BB47" s="53" t="str">
        <f t="shared" si="68"/>
        <v/>
      </c>
      <c r="BC47" s="53" t="str">
        <f t="shared" si="68"/>
        <v/>
      </c>
      <c r="BD47" s="53" t="str">
        <f t="shared" si="68"/>
        <v/>
      </c>
      <c r="BE47" s="53" t="str">
        <f t="shared" si="68"/>
        <v/>
      </c>
      <c r="BF47" s="53" t="str">
        <f t="shared" si="68"/>
        <v/>
      </c>
      <c r="BG47" s="53" t="str">
        <f t="shared" si="68"/>
        <v/>
      </c>
      <c r="BH47" s="53" t="str">
        <f t="shared" si="68"/>
        <v/>
      </c>
      <c r="BI47" s="53" t="str">
        <f t="shared" si="68"/>
        <v/>
      </c>
      <c r="BJ47" s="53" t="str">
        <f t="shared" si="68"/>
        <v/>
      </c>
      <c r="BK47" s="53" t="str">
        <f t="shared" si="68"/>
        <v/>
      </c>
      <c r="BP47" s="53" t="str">
        <f t="shared" ref="BP47:CA47" si="69">IF(BP34="","",1)</f>
        <v/>
      </c>
      <c r="BQ47" s="53" t="str">
        <f t="shared" si="69"/>
        <v/>
      </c>
      <c r="BR47" s="53" t="str">
        <f t="shared" si="69"/>
        <v/>
      </c>
      <c r="BS47" s="53" t="str">
        <f t="shared" si="69"/>
        <v/>
      </c>
      <c r="BT47" s="53" t="str">
        <f t="shared" si="69"/>
        <v/>
      </c>
      <c r="BU47" s="53" t="str">
        <f t="shared" si="69"/>
        <v/>
      </c>
      <c r="BV47" s="53" t="str">
        <f t="shared" si="69"/>
        <v/>
      </c>
      <c r="BW47" s="53" t="str">
        <f t="shared" si="69"/>
        <v/>
      </c>
      <c r="BX47" s="53" t="str">
        <f t="shared" si="69"/>
        <v/>
      </c>
      <c r="BY47" s="53" t="str">
        <f t="shared" si="69"/>
        <v/>
      </c>
      <c r="BZ47" s="53" t="str">
        <f t="shared" si="69"/>
        <v/>
      </c>
      <c r="CA47" s="53" t="str">
        <f t="shared" si="69"/>
        <v/>
      </c>
    </row>
    <row r="48" spans="1:88" s="19" customFormat="1" ht="30" customHeight="1" x14ac:dyDescent="0.3">
      <c r="A48" s="54"/>
      <c r="D48" s="53" t="str">
        <f t="shared" ref="D48:O48" si="70">IF(D35="","",1)</f>
        <v/>
      </c>
      <c r="E48" s="53" t="str">
        <f t="shared" si="70"/>
        <v/>
      </c>
      <c r="F48" s="53" t="str">
        <f t="shared" si="70"/>
        <v/>
      </c>
      <c r="G48" s="53" t="str">
        <f t="shared" si="70"/>
        <v/>
      </c>
      <c r="H48" s="53" t="str">
        <f t="shared" si="70"/>
        <v/>
      </c>
      <c r="I48" s="53" t="str">
        <f t="shared" si="70"/>
        <v/>
      </c>
      <c r="J48" s="53" t="str">
        <f t="shared" si="70"/>
        <v/>
      </c>
      <c r="K48" s="53" t="str">
        <f t="shared" si="70"/>
        <v/>
      </c>
      <c r="L48" s="53" t="str">
        <f t="shared" si="70"/>
        <v/>
      </c>
      <c r="M48" s="53" t="str">
        <f t="shared" si="70"/>
        <v/>
      </c>
      <c r="N48" s="53" t="str">
        <f t="shared" si="70"/>
        <v/>
      </c>
      <c r="O48" s="53" t="str">
        <f t="shared" si="70"/>
        <v/>
      </c>
      <c r="T48" s="53" t="str">
        <f t="shared" ref="T48:AE48" si="71">IF(T35="","",1)</f>
        <v/>
      </c>
      <c r="U48" s="53" t="str">
        <f t="shared" si="71"/>
        <v/>
      </c>
      <c r="V48" s="53" t="str">
        <f t="shared" si="71"/>
        <v/>
      </c>
      <c r="W48" s="53" t="str">
        <f t="shared" si="71"/>
        <v/>
      </c>
      <c r="X48" s="53" t="str">
        <f t="shared" si="71"/>
        <v/>
      </c>
      <c r="Y48" s="53" t="str">
        <f t="shared" si="71"/>
        <v/>
      </c>
      <c r="Z48" s="53" t="str">
        <f t="shared" si="71"/>
        <v/>
      </c>
      <c r="AA48" s="53" t="str">
        <f t="shared" si="71"/>
        <v/>
      </c>
      <c r="AB48" s="53" t="str">
        <f t="shared" si="71"/>
        <v/>
      </c>
      <c r="AC48" s="53" t="str">
        <f t="shared" si="71"/>
        <v/>
      </c>
      <c r="AD48" s="53" t="str">
        <f t="shared" si="71"/>
        <v/>
      </c>
      <c r="AE48" s="53" t="str">
        <f t="shared" si="71"/>
        <v/>
      </c>
      <c r="AJ48" s="53" t="str">
        <f t="shared" ref="AJ48:AU48" si="72">IF(AJ35="","",1)</f>
        <v/>
      </c>
      <c r="AK48" s="53" t="str">
        <f t="shared" si="72"/>
        <v/>
      </c>
      <c r="AL48" s="53" t="str">
        <f t="shared" si="72"/>
        <v/>
      </c>
      <c r="AM48" s="53" t="str">
        <f t="shared" si="72"/>
        <v/>
      </c>
      <c r="AN48" s="53" t="str">
        <f t="shared" si="72"/>
        <v/>
      </c>
      <c r="AO48" s="53" t="str">
        <f t="shared" si="72"/>
        <v/>
      </c>
      <c r="AP48" s="53" t="str">
        <f t="shared" si="72"/>
        <v/>
      </c>
      <c r="AQ48" s="53" t="str">
        <f t="shared" si="72"/>
        <v/>
      </c>
      <c r="AR48" s="53" t="str">
        <f t="shared" si="72"/>
        <v/>
      </c>
      <c r="AS48" s="53" t="str">
        <f t="shared" si="72"/>
        <v/>
      </c>
      <c r="AT48" s="53" t="str">
        <f t="shared" si="72"/>
        <v/>
      </c>
      <c r="AU48" s="53" t="str">
        <f t="shared" si="72"/>
        <v/>
      </c>
      <c r="AZ48" s="53" t="str">
        <f t="shared" ref="AZ48:BK48" si="73">IF(AZ35="","",1)</f>
        <v/>
      </c>
      <c r="BA48" s="53" t="str">
        <f t="shared" si="73"/>
        <v/>
      </c>
      <c r="BB48" s="53" t="str">
        <f t="shared" si="73"/>
        <v/>
      </c>
      <c r="BC48" s="53" t="str">
        <f t="shared" si="73"/>
        <v/>
      </c>
      <c r="BD48" s="53" t="str">
        <f t="shared" si="73"/>
        <v/>
      </c>
      <c r="BE48" s="53" t="str">
        <f t="shared" si="73"/>
        <v/>
      </c>
      <c r="BF48" s="53" t="str">
        <f t="shared" si="73"/>
        <v/>
      </c>
      <c r="BG48" s="53" t="str">
        <f t="shared" si="73"/>
        <v/>
      </c>
      <c r="BH48" s="53" t="str">
        <f t="shared" si="73"/>
        <v/>
      </c>
      <c r="BI48" s="53" t="str">
        <f t="shared" si="73"/>
        <v/>
      </c>
      <c r="BJ48" s="53" t="str">
        <f t="shared" si="73"/>
        <v/>
      </c>
      <c r="BK48" s="53" t="str">
        <f t="shared" si="73"/>
        <v/>
      </c>
      <c r="BP48" s="53" t="str">
        <f t="shared" ref="BP48:CA48" si="74">IF(BP35="","",1)</f>
        <v/>
      </c>
      <c r="BQ48" s="53" t="str">
        <f t="shared" si="74"/>
        <v/>
      </c>
      <c r="BR48" s="53" t="str">
        <f t="shared" si="74"/>
        <v/>
      </c>
      <c r="BS48" s="53" t="str">
        <f t="shared" si="74"/>
        <v/>
      </c>
      <c r="BT48" s="53" t="str">
        <f t="shared" si="74"/>
        <v/>
      </c>
      <c r="BU48" s="53" t="str">
        <f t="shared" si="74"/>
        <v/>
      </c>
      <c r="BV48" s="53" t="str">
        <f t="shared" si="74"/>
        <v/>
      </c>
      <c r="BW48" s="53" t="str">
        <f t="shared" si="74"/>
        <v/>
      </c>
      <c r="BX48" s="53" t="str">
        <f t="shared" si="74"/>
        <v/>
      </c>
      <c r="BY48" s="53" t="str">
        <f t="shared" si="74"/>
        <v/>
      </c>
      <c r="BZ48" s="53" t="str">
        <f t="shared" si="74"/>
        <v/>
      </c>
      <c r="CA48" s="53" t="str">
        <f t="shared" si="74"/>
        <v/>
      </c>
    </row>
    <row r="49" spans="1:79" s="19" customFormat="1" ht="30" customHeight="1" x14ac:dyDescent="0.3">
      <c r="A49" s="54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</row>
    <row r="50" spans="1:79" s="19" customFormat="1" ht="30" customHeight="1" x14ac:dyDescent="0.3">
      <c r="A50" s="54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</row>
    <row r="51" spans="1:79" s="19" customFormat="1" ht="30" customHeight="1" x14ac:dyDescent="0.3">
      <c r="A51" s="54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</row>
    <row r="52" spans="1:79" s="19" customFormat="1" ht="30" customHeight="1" x14ac:dyDescent="0.3">
      <c r="A52" s="54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79" s="19" customFormat="1" ht="30" customHeight="1" x14ac:dyDescent="0.3">
      <c r="A53" s="54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79" s="19" customFormat="1" ht="30" customHeight="1" x14ac:dyDescent="0.3">
      <c r="A54" s="54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79" s="19" customFormat="1" ht="30" customHeight="1" x14ac:dyDescent="0.3">
      <c r="A55" s="54"/>
      <c r="D55" s="53" t="str">
        <f>IF(OR(D29="",D30=""),"Não","ok")</f>
        <v>Não</v>
      </c>
      <c r="E55" s="53" t="str">
        <f>IF(OR(E29="",E30=""),"Não","ok")</f>
        <v>Não</v>
      </c>
      <c r="F55" s="53" t="str">
        <f>IF(OR(F29="",F30=""),"Não","ok")</f>
        <v>Não</v>
      </c>
      <c r="G55" s="53" t="s">
        <v>57</v>
      </c>
      <c r="H55" s="53" t="s">
        <v>57</v>
      </c>
      <c r="I55" s="53" t="s">
        <v>57</v>
      </c>
      <c r="J55" s="53" t="s">
        <v>57</v>
      </c>
      <c r="K55" s="53" t="s">
        <v>58</v>
      </c>
      <c r="L55" s="53" t="s">
        <v>58</v>
      </c>
      <c r="M55" s="53" t="s">
        <v>58</v>
      </c>
      <c r="N55" s="53" t="s">
        <v>58</v>
      </c>
      <c r="O55" s="53" t="s">
        <v>58</v>
      </c>
      <c r="T55" s="19" t="s">
        <v>58</v>
      </c>
      <c r="U55" s="19" t="s">
        <v>58</v>
      </c>
      <c r="V55" s="19" t="s">
        <v>58</v>
      </c>
      <c r="W55" s="19" t="s">
        <v>58</v>
      </c>
      <c r="X55" s="19" t="s">
        <v>58</v>
      </c>
      <c r="Y55" s="19" t="s">
        <v>58</v>
      </c>
      <c r="Z55" s="19" t="s">
        <v>58</v>
      </c>
      <c r="AA55" s="19" t="s">
        <v>58</v>
      </c>
      <c r="AB55" s="19" t="s">
        <v>58</v>
      </c>
      <c r="AC55" s="19" t="s">
        <v>58</v>
      </c>
      <c r="AD55" s="19" t="s">
        <v>58</v>
      </c>
      <c r="AE55" s="19" t="s">
        <v>58</v>
      </c>
      <c r="AJ55" s="19" t="s">
        <v>58</v>
      </c>
      <c r="AK55" s="19" t="s">
        <v>58</v>
      </c>
      <c r="AL55" s="19" t="s">
        <v>58</v>
      </c>
      <c r="AM55" s="19" t="s">
        <v>58</v>
      </c>
      <c r="AN55" s="19" t="s">
        <v>58</v>
      </c>
      <c r="AO55" s="19" t="s">
        <v>58</v>
      </c>
      <c r="AP55" s="19" t="s">
        <v>58</v>
      </c>
      <c r="AQ55" s="19" t="s">
        <v>58</v>
      </c>
      <c r="AR55" s="19" t="s">
        <v>58</v>
      </c>
      <c r="AS55" s="19" t="s">
        <v>58</v>
      </c>
      <c r="AT55" s="19" t="s">
        <v>58</v>
      </c>
      <c r="AU55" s="19" t="s">
        <v>58</v>
      </c>
      <c r="AZ55" s="19" t="s">
        <v>58</v>
      </c>
      <c r="BA55" s="19" t="s">
        <v>58</v>
      </c>
      <c r="BB55" s="19" t="s">
        <v>58</v>
      </c>
      <c r="BC55" s="19" t="s">
        <v>58</v>
      </c>
      <c r="BD55" s="19" t="s">
        <v>58</v>
      </c>
      <c r="BE55" s="19" t="s">
        <v>58</v>
      </c>
      <c r="BF55" s="19" t="s">
        <v>58</v>
      </c>
      <c r="BG55" s="19" t="s">
        <v>58</v>
      </c>
      <c r="BH55" s="19" t="s">
        <v>58</v>
      </c>
      <c r="BI55" s="19" t="s">
        <v>58</v>
      </c>
      <c r="BJ55" s="19" t="s">
        <v>58</v>
      </c>
      <c r="BK55" s="19" t="s">
        <v>58</v>
      </c>
      <c r="BP55" s="19" t="s">
        <v>58</v>
      </c>
      <c r="BQ55" s="19" t="s">
        <v>58</v>
      </c>
      <c r="BR55" s="19" t="s">
        <v>58</v>
      </c>
      <c r="BS55" s="19" t="s">
        <v>58</v>
      </c>
      <c r="BT55" s="19" t="s">
        <v>58</v>
      </c>
      <c r="BU55" s="19" t="s">
        <v>58</v>
      </c>
      <c r="BV55" s="19" t="s">
        <v>58</v>
      </c>
      <c r="BW55" s="19" t="s">
        <v>58</v>
      </c>
      <c r="BX55" s="19" t="s">
        <v>58</v>
      </c>
      <c r="BY55" s="19" t="s">
        <v>58</v>
      </c>
      <c r="BZ55" s="19" t="s">
        <v>58</v>
      </c>
      <c r="CA55" s="19" t="s">
        <v>58</v>
      </c>
    </row>
    <row r="56" spans="1:79" s="19" customFormat="1" ht="30" customHeight="1" x14ac:dyDescent="0.3">
      <c r="A56" s="54"/>
      <c r="D56" s="53" t="str">
        <f>IF(D55="ok",COLUMN(#REF!),"")</f>
        <v/>
      </c>
      <c r="E56" s="53" t="str">
        <f>IF(E55="ok",COLUMN(A77),"")</f>
        <v/>
      </c>
      <c r="F56" s="53" t="str">
        <f>IF(F55="ok",COLUMN(B77),"")</f>
        <v/>
      </c>
      <c r="G56" s="53">
        <v>4</v>
      </c>
      <c r="H56" s="53">
        <v>5</v>
      </c>
      <c r="I56" s="53">
        <v>6</v>
      </c>
      <c r="J56" s="53">
        <v>7</v>
      </c>
      <c r="K56" s="53"/>
      <c r="L56" s="53"/>
      <c r="M56" s="53"/>
      <c r="N56" s="53"/>
      <c r="O56" s="53"/>
    </row>
    <row r="57" spans="1:79" s="19" customFormat="1" ht="30" customHeight="1" x14ac:dyDescent="0.3">
      <c r="A57" s="54"/>
      <c r="D57" s="53" t="str">
        <f>IF(OR(D31="",D32=""),"Não","ok")</f>
        <v>Não</v>
      </c>
      <c r="E57" s="53" t="str">
        <f>IF(OR(E31="",E32=""),"Não","ok")</f>
        <v>Não</v>
      </c>
      <c r="F57" s="53" t="str">
        <f>IF(OR(F31="",F32=""),"Não","ok")</f>
        <v>Não</v>
      </c>
      <c r="G57" s="53" t="s">
        <v>57</v>
      </c>
      <c r="H57" s="53" t="s">
        <v>58</v>
      </c>
      <c r="I57" s="53" t="s">
        <v>58</v>
      </c>
      <c r="J57" s="53" t="s">
        <v>58</v>
      </c>
      <c r="K57" s="53" t="s">
        <v>58</v>
      </c>
      <c r="L57" s="53" t="s">
        <v>58</v>
      </c>
      <c r="M57" s="53" t="s">
        <v>58</v>
      </c>
      <c r="N57" s="53" t="s">
        <v>58</v>
      </c>
      <c r="O57" s="53" t="s">
        <v>58</v>
      </c>
      <c r="T57" s="19" t="s">
        <v>58</v>
      </c>
      <c r="U57" s="19" t="s">
        <v>58</v>
      </c>
      <c r="V57" s="19" t="s">
        <v>58</v>
      </c>
      <c r="W57" s="19" t="s">
        <v>58</v>
      </c>
      <c r="X57" s="19" t="s">
        <v>58</v>
      </c>
      <c r="Y57" s="19" t="s">
        <v>58</v>
      </c>
      <c r="Z57" s="19" t="s">
        <v>58</v>
      </c>
      <c r="AA57" s="19" t="s">
        <v>58</v>
      </c>
      <c r="AB57" s="19" t="s">
        <v>58</v>
      </c>
      <c r="AC57" s="19" t="s">
        <v>58</v>
      </c>
      <c r="AD57" s="19" t="s">
        <v>58</v>
      </c>
      <c r="AE57" s="19" t="s">
        <v>58</v>
      </c>
      <c r="AJ57" s="19" t="s">
        <v>58</v>
      </c>
      <c r="AK57" s="19" t="s">
        <v>58</v>
      </c>
      <c r="AL57" s="19" t="s">
        <v>58</v>
      </c>
      <c r="AM57" s="19" t="s">
        <v>58</v>
      </c>
      <c r="AN57" s="19" t="s">
        <v>58</v>
      </c>
      <c r="AO57" s="19" t="s">
        <v>58</v>
      </c>
      <c r="AP57" s="19" t="s">
        <v>58</v>
      </c>
      <c r="AQ57" s="19" t="s">
        <v>58</v>
      </c>
      <c r="AR57" s="19" t="s">
        <v>58</v>
      </c>
      <c r="AS57" s="19" t="s">
        <v>58</v>
      </c>
      <c r="AT57" s="19" t="s">
        <v>58</v>
      </c>
      <c r="AU57" s="19" t="s">
        <v>58</v>
      </c>
      <c r="AV57" s="19" t="s">
        <v>58</v>
      </c>
      <c r="AW57" s="19" t="s">
        <v>58</v>
      </c>
      <c r="AX57" s="19" t="s">
        <v>58</v>
      </c>
      <c r="AY57" s="19" t="s">
        <v>58</v>
      </c>
      <c r="AZ57" s="19" t="s">
        <v>58</v>
      </c>
      <c r="BA57" s="19" t="s">
        <v>58</v>
      </c>
      <c r="BB57" s="19" t="s">
        <v>58</v>
      </c>
      <c r="BC57" s="19" t="s">
        <v>58</v>
      </c>
      <c r="BD57" s="19" t="s">
        <v>58</v>
      </c>
      <c r="BE57" s="19" t="s">
        <v>58</v>
      </c>
      <c r="BF57" s="19" t="s">
        <v>58</v>
      </c>
      <c r="BG57" s="19" t="s">
        <v>58</v>
      </c>
      <c r="BH57" s="19" t="s">
        <v>58</v>
      </c>
      <c r="BI57" s="19" t="s">
        <v>58</v>
      </c>
      <c r="BJ57" s="19" t="s">
        <v>58</v>
      </c>
      <c r="BK57" s="19" t="s">
        <v>58</v>
      </c>
      <c r="BP57" s="19" t="s">
        <v>58</v>
      </c>
      <c r="BQ57" s="19" t="s">
        <v>58</v>
      </c>
      <c r="BR57" s="19" t="s">
        <v>58</v>
      </c>
      <c r="BS57" s="19" t="s">
        <v>58</v>
      </c>
      <c r="BT57" s="19" t="s">
        <v>58</v>
      </c>
      <c r="BU57" s="19" t="s">
        <v>58</v>
      </c>
      <c r="BV57" s="19" t="s">
        <v>58</v>
      </c>
      <c r="BW57" s="19" t="s">
        <v>58</v>
      </c>
      <c r="BX57" s="19" t="s">
        <v>58</v>
      </c>
      <c r="BY57" s="19" t="s">
        <v>58</v>
      </c>
      <c r="BZ57" s="19" t="s">
        <v>58</v>
      </c>
      <c r="CA57" s="19" t="s">
        <v>58</v>
      </c>
    </row>
    <row r="58" spans="1:79" s="19" customFormat="1" ht="30" customHeight="1" x14ac:dyDescent="0.3">
      <c r="A58" s="54"/>
      <c r="D58" s="53" t="str">
        <f>IF(D57="ok",COLUMN(#REF!),"")</f>
        <v/>
      </c>
      <c r="E58" s="53" t="str">
        <f>IF(E57="ok",COLUMN(A78),"")</f>
        <v/>
      </c>
      <c r="F58" s="53" t="str">
        <f>IF(F57="ok",COLUMN(B78),"")</f>
        <v/>
      </c>
      <c r="G58" s="53">
        <v>4</v>
      </c>
      <c r="H58" s="53"/>
      <c r="I58" s="53"/>
      <c r="J58" s="53"/>
      <c r="K58" s="53"/>
      <c r="L58" s="53"/>
      <c r="M58" s="53"/>
      <c r="N58" s="53"/>
      <c r="O58" s="53"/>
    </row>
    <row r="59" spans="1:79" s="19" customFormat="1" ht="30" customHeight="1" x14ac:dyDescent="0.3">
      <c r="A59" s="54"/>
      <c r="D59" s="53" t="str">
        <f>IF(OR(D33="",D34=""),"Não","ok")</f>
        <v>Não</v>
      </c>
      <c r="E59" s="53" t="str">
        <f>IF(OR(E33="",E34=""),"Não","ok")</f>
        <v>Não</v>
      </c>
      <c r="F59" s="53" t="str">
        <f>IF(OR(F33="",F34=""),"Não","ok")</f>
        <v>Não</v>
      </c>
      <c r="G59" s="53" t="s">
        <v>57</v>
      </c>
      <c r="H59" s="53" t="s">
        <v>58</v>
      </c>
      <c r="I59" s="53" t="s">
        <v>58</v>
      </c>
      <c r="J59" s="53" t="s">
        <v>58</v>
      </c>
      <c r="K59" s="53" t="s">
        <v>58</v>
      </c>
      <c r="L59" s="53" t="s">
        <v>58</v>
      </c>
      <c r="M59" s="53" t="s">
        <v>58</v>
      </c>
      <c r="N59" s="53" t="s">
        <v>58</v>
      </c>
      <c r="O59" s="53" t="s">
        <v>58</v>
      </c>
      <c r="T59" s="19" t="s">
        <v>58</v>
      </c>
      <c r="U59" s="19" t="s">
        <v>58</v>
      </c>
      <c r="V59" s="19" t="s">
        <v>58</v>
      </c>
      <c r="W59" s="19" t="s">
        <v>58</v>
      </c>
      <c r="X59" s="19" t="s">
        <v>58</v>
      </c>
      <c r="Y59" s="19" t="s">
        <v>58</v>
      </c>
      <c r="Z59" s="19" t="s">
        <v>58</v>
      </c>
      <c r="AA59" s="19" t="s">
        <v>58</v>
      </c>
      <c r="AB59" s="19" t="s">
        <v>58</v>
      </c>
      <c r="AC59" s="19" t="s">
        <v>58</v>
      </c>
      <c r="AD59" s="19" t="s">
        <v>58</v>
      </c>
      <c r="AE59" s="19" t="s">
        <v>58</v>
      </c>
      <c r="AJ59" s="19" t="s">
        <v>58</v>
      </c>
      <c r="AK59" s="19" t="s">
        <v>58</v>
      </c>
      <c r="AL59" s="19" t="s">
        <v>58</v>
      </c>
      <c r="AM59" s="19" t="s">
        <v>58</v>
      </c>
      <c r="AN59" s="19" t="s">
        <v>58</v>
      </c>
      <c r="AO59" s="19" t="s">
        <v>58</v>
      </c>
      <c r="AP59" s="19" t="s">
        <v>58</v>
      </c>
      <c r="AQ59" s="19" t="s">
        <v>58</v>
      </c>
      <c r="AR59" s="19" t="s">
        <v>58</v>
      </c>
      <c r="AS59" s="19" t="s">
        <v>58</v>
      </c>
      <c r="AT59" s="19" t="s">
        <v>58</v>
      </c>
      <c r="AU59" s="19" t="s">
        <v>58</v>
      </c>
      <c r="AV59" s="19" t="s">
        <v>58</v>
      </c>
      <c r="AW59" s="19" t="s">
        <v>58</v>
      </c>
      <c r="AX59" s="19" t="s">
        <v>58</v>
      </c>
      <c r="AY59" s="19" t="s">
        <v>58</v>
      </c>
      <c r="AZ59" s="19" t="s">
        <v>58</v>
      </c>
      <c r="BA59" s="19" t="s">
        <v>58</v>
      </c>
      <c r="BB59" s="19" t="s">
        <v>58</v>
      </c>
      <c r="BC59" s="19" t="s">
        <v>58</v>
      </c>
      <c r="BD59" s="19" t="s">
        <v>58</v>
      </c>
      <c r="BE59" s="19" t="s">
        <v>58</v>
      </c>
      <c r="BF59" s="19" t="s">
        <v>58</v>
      </c>
      <c r="BG59" s="19" t="s">
        <v>58</v>
      </c>
      <c r="BH59" s="19" t="s">
        <v>58</v>
      </c>
      <c r="BI59" s="19" t="s">
        <v>58</v>
      </c>
      <c r="BJ59" s="19" t="s">
        <v>58</v>
      </c>
      <c r="BK59" s="19" t="s">
        <v>58</v>
      </c>
      <c r="BP59" s="19" t="s">
        <v>58</v>
      </c>
      <c r="BQ59" s="19" t="s">
        <v>58</v>
      </c>
      <c r="BR59" s="19" t="s">
        <v>58</v>
      </c>
      <c r="BS59" s="19" t="s">
        <v>58</v>
      </c>
      <c r="BT59" s="19" t="s">
        <v>58</v>
      </c>
      <c r="BU59" s="19" t="s">
        <v>58</v>
      </c>
      <c r="BV59" s="19" t="s">
        <v>58</v>
      </c>
      <c r="BW59" s="19" t="s">
        <v>58</v>
      </c>
      <c r="BX59" s="19" t="s">
        <v>58</v>
      </c>
      <c r="BY59" s="19" t="s">
        <v>58</v>
      </c>
      <c r="BZ59" s="19" t="s">
        <v>58</v>
      </c>
      <c r="CA59" s="19" t="s">
        <v>58</v>
      </c>
    </row>
    <row r="60" spans="1:79" s="19" customFormat="1" ht="30" customHeight="1" x14ac:dyDescent="0.3">
      <c r="A60" s="54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</row>
    <row r="61" spans="1:79" s="19" customFormat="1" ht="30" customHeight="1" x14ac:dyDescent="0.3">
      <c r="A61" s="54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</row>
    <row r="62" spans="1:79" s="19" customFormat="1" ht="30" customHeight="1" x14ac:dyDescent="0.3">
      <c r="A62" s="54"/>
      <c r="D62" s="53" t="str">
        <f>IF(D59="ok",COLUMN(#REF!),"")</f>
        <v/>
      </c>
      <c r="E62" s="53" t="str">
        <f>IF(E59="ok",COLUMN(A79),"")</f>
        <v/>
      </c>
      <c r="F62" s="53" t="str">
        <f>IF(F59="ok",COLUMN(B79),"")</f>
        <v/>
      </c>
      <c r="G62" s="53">
        <v>4</v>
      </c>
      <c r="H62" s="53"/>
      <c r="I62" s="53"/>
      <c r="J62" s="53"/>
      <c r="K62" s="53"/>
      <c r="L62" s="53"/>
      <c r="M62" s="53"/>
      <c r="N62" s="53"/>
      <c r="O62" s="53"/>
    </row>
    <row r="63" spans="1:79" s="19" customFormat="1" ht="30" customHeight="1" x14ac:dyDescent="0.3">
      <c r="A63" s="54"/>
      <c r="B63" s="19" t="str">
        <f>DA!G15&amp;": "&amp;DA!H15</f>
        <v>Aumentar: Receitas</v>
      </c>
      <c r="C63" s="19" t="str">
        <f>DA!H13</f>
        <v>Perspectiva Financeira</v>
      </c>
    </row>
    <row r="64" spans="1:79" s="19" customFormat="1" ht="30" customHeight="1" x14ac:dyDescent="0.3">
      <c r="A64" s="54"/>
      <c r="B64" s="19" t="str">
        <f>DA!G16&amp;": "&amp;DA!H16</f>
        <v>Diminuir: Custos</v>
      </c>
      <c r="C64" s="19" t="str">
        <f>DA!K13</f>
        <v>Perspectiva de Clientes</v>
      </c>
    </row>
    <row r="65" spans="1:3" s="19" customFormat="1" ht="30" customHeight="1" x14ac:dyDescent="0.3">
      <c r="A65" s="54"/>
      <c r="B65" s="19" t="str">
        <f>DA!G17&amp;": "&amp;DA!H17</f>
        <v xml:space="preserve">: </v>
      </c>
      <c r="C65" s="19" t="str">
        <f>DA!H24</f>
        <v>Perspectiva de Processos Internos</v>
      </c>
    </row>
    <row r="66" spans="1:3" s="19" customFormat="1" ht="30" customHeight="1" x14ac:dyDescent="0.3">
      <c r="A66" s="54"/>
      <c r="B66" s="19" t="str">
        <f>DA!G18&amp;": "&amp;DA!H18</f>
        <v xml:space="preserve">: </v>
      </c>
      <c r="C66" s="19" t="str">
        <f>DA!K24</f>
        <v>Perspectiva de Aprendizagem</v>
      </c>
    </row>
    <row r="67" spans="1:3" s="19" customFormat="1" ht="30" customHeight="1" x14ac:dyDescent="0.3">
      <c r="A67" s="54"/>
      <c r="B67" s="19" t="str">
        <f>DA!G19&amp;": "&amp;DA!H19</f>
        <v xml:space="preserve">: </v>
      </c>
    </row>
    <row r="68" spans="1:3" s="19" customFormat="1" ht="30" customHeight="1" x14ac:dyDescent="0.3">
      <c r="A68" s="54"/>
      <c r="B68" s="19" t="str">
        <f>DA!G20&amp;": "&amp;DA!H20</f>
        <v xml:space="preserve">: </v>
      </c>
    </row>
    <row r="69" spans="1:3" s="19" customFormat="1" ht="30" customHeight="1" x14ac:dyDescent="0.3">
      <c r="A69" s="54"/>
      <c r="B69" s="19" t="str">
        <f>DA!G21&amp;": "&amp;DA!H21</f>
        <v xml:space="preserve">: </v>
      </c>
    </row>
    <row r="70" spans="1:3" s="19" customFormat="1" ht="30" customHeight="1" x14ac:dyDescent="0.3">
      <c r="A70" s="54"/>
      <c r="B70" s="19" t="str">
        <f>DA!G22&amp;": "&amp;DA!H22</f>
        <v xml:space="preserve">: </v>
      </c>
    </row>
    <row r="71" spans="1:3" s="19" customFormat="1" ht="30" customHeight="1" x14ac:dyDescent="0.3">
      <c r="A71" s="54"/>
    </row>
    <row r="72" spans="1:3" s="19" customFormat="1" ht="30" customHeight="1" x14ac:dyDescent="0.3">
      <c r="A72" s="54"/>
    </row>
    <row r="73" spans="1:3" s="19" customFormat="1" ht="30" customHeight="1" x14ac:dyDescent="0.3">
      <c r="A73" s="54"/>
    </row>
    <row r="74" spans="1:3" s="19" customFormat="1" ht="30" customHeight="1" x14ac:dyDescent="0.3">
      <c r="A74" s="54"/>
    </row>
    <row r="75" spans="1:3" s="19" customFormat="1" ht="30" customHeight="1" x14ac:dyDescent="0.3">
      <c r="A75" s="54"/>
    </row>
    <row r="76" spans="1:3" s="19" customFormat="1" ht="30" customHeight="1" x14ac:dyDescent="0.3">
      <c r="A76" s="54"/>
    </row>
    <row r="77" spans="1:3" s="19" customFormat="1" ht="30" customHeight="1" x14ac:dyDescent="0.3">
      <c r="A77" s="54"/>
    </row>
    <row r="78" spans="1:3" s="19" customFormat="1" ht="30" customHeight="1" x14ac:dyDescent="0.3">
      <c r="A78" s="54"/>
    </row>
    <row r="79" spans="1:3" s="19" customFormat="1" ht="30" customHeight="1" x14ac:dyDescent="0.3">
      <c r="A79" s="54"/>
    </row>
    <row r="80" spans="1:3" s="19" customFormat="1" ht="30" customHeight="1" x14ac:dyDescent="0.3">
      <c r="A80" s="54"/>
    </row>
    <row r="81" spans="1:1" s="19" customFormat="1" ht="30" customHeight="1" x14ac:dyDescent="0.3">
      <c r="A81" s="54"/>
    </row>
    <row r="82" spans="1:1" s="19" customFormat="1" ht="30" customHeight="1" x14ac:dyDescent="0.3">
      <c r="A82" s="54"/>
    </row>
    <row r="83" spans="1:1" s="19" customFormat="1" ht="30" customHeight="1" x14ac:dyDescent="0.3">
      <c r="A83" s="54"/>
    </row>
    <row r="84" spans="1:1" s="19" customFormat="1" ht="30" customHeight="1" x14ac:dyDescent="0.3">
      <c r="A84" s="54"/>
    </row>
    <row r="85" spans="1:1" s="19" customFormat="1" ht="30" customHeight="1" x14ac:dyDescent="0.3">
      <c r="A85" s="54"/>
    </row>
    <row r="86" spans="1:1" s="19" customFormat="1" ht="30" customHeight="1" x14ac:dyDescent="0.3">
      <c r="A86" s="54"/>
    </row>
    <row r="87" spans="1:1" s="19" customFormat="1" ht="30" customHeight="1" x14ac:dyDescent="0.3">
      <c r="A87" s="54"/>
    </row>
    <row r="88" spans="1:1" s="19" customFormat="1" ht="30" customHeight="1" x14ac:dyDescent="0.3">
      <c r="A88" s="54"/>
    </row>
    <row r="89" spans="1:1" s="19" customFormat="1" ht="30" customHeight="1" x14ac:dyDescent="0.3">
      <c r="A89" s="54"/>
    </row>
    <row r="90" spans="1:1" s="19" customFormat="1" ht="30" customHeight="1" x14ac:dyDescent="0.3">
      <c r="A90" s="54"/>
    </row>
    <row r="91" spans="1:1" s="19" customFormat="1" ht="30" customHeight="1" x14ac:dyDescent="0.3">
      <c r="A91" s="54"/>
    </row>
    <row r="92" spans="1:1" s="19" customFormat="1" ht="30" customHeight="1" x14ac:dyDescent="0.3">
      <c r="A92" s="54"/>
    </row>
    <row r="93" spans="1:1" s="19" customFormat="1" ht="30" customHeight="1" x14ac:dyDescent="0.3">
      <c r="A93" s="54"/>
    </row>
    <row r="94" spans="1:1" s="19" customFormat="1" ht="30" customHeight="1" x14ac:dyDescent="0.3">
      <c r="A94" s="54"/>
    </row>
    <row r="95" spans="1:1" s="19" customFormat="1" ht="30" customHeight="1" x14ac:dyDescent="0.3">
      <c r="A95" s="54"/>
    </row>
    <row r="96" spans="1:1" s="19" customFormat="1" ht="30" customHeight="1" x14ac:dyDescent="0.3">
      <c r="A96" s="54"/>
    </row>
    <row r="97" spans="1:1" s="19" customFormat="1" ht="30" customHeight="1" x14ac:dyDescent="0.3">
      <c r="A97" s="54"/>
    </row>
    <row r="98" spans="1:1" s="19" customFormat="1" ht="30" customHeight="1" x14ac:dyDescent="0.3">
      <c r="A98" s="54"/>
    </row>
    <row r="99" spans="1:1" s="19" customFormat="1" ht="30" customHeight="1" x14ac:dyDescent="0.3">
      <c r="A99" s="54"/>
    </row>
    <row r="100" spans="1:1" s="19" customFormat="1" ht="30" customHeight="1" x14ac:dyDescent="0.3">
      <c r="A100" s="54"/>
    </row>
    <row r="101" spans="1:1" s="19" customFormat="1" ht="30" customHeight="1" x14ac:dyDescent="0.3">
      <c r="A101" s="54"/>
    </row>
    <row r="102" spans="1:1" s="19" customFormat="1" ht="30" customHeight="1" x14ac:dyDescent="0.3">
      <c r="A102" s="54"/>
    </row>
    <row r="103" spans="1:1" s="19" customFormat="1" ht="30" customHeight="1" x14ac:dyDescent="0.3">
      <c r="A103" s="54"/>
    </row>
    <row r="104" spans="1:1" s="19" customFormat="1" ht="30" customHeight="1" x14ac:dyDescent="0.3">
      <c r="A104" s="54"/>
    </row>
    <row r="105" spans="1:1" s="19" customFormat="1" ht="30" customHeight="1" x14ac:dyDescent="0.3">
      <c r="A105" s="54"/>
    </row>
    <row r="106" spans="1:1" s="19" customFormat="1" ht="30" customHeight="1" x14ac:dyDescent="0.3">
      <c r="A106" s="54"/>
    </row>
    <row r="107" spans="1:1" s="19" customFormat="1" ht="30" customHeight="1" x14ac:dyDescent="0.3">
      <c r="A107" s="54"/>
    </row>
    <row r="108" spans="1:1" s="19" customFormat="1" ht="30" customHeight="1" x14ac:dyDescent="0.3">
      <c r="A108" s="54"/>
    </row>
    <row r="109" spans="1:1" s="19" customFormat="1" ht="30" customHeight="1" x14ac:dyDescent="0.3">
      <c r="A109" s="54"/>
    </row>
    <row r="110" spans="1:1" s="19" customFormat="1" ht="30" customHeight="1" x14ac:dyDescent="0.3">
      <c r="A110" s="54"/>
    </row>
    <row r="111" spans="1:1" s="19" customFormat="1" ht="30" customHeight="1" x14ac:dyDescent="0.3">
      <c r="A111" s="54"/>
    </row>
    <row r="112" spans="1:1" s="19" customFormat="1" ht="30" customHeight="1" x14ac:dyDescent="0.3">
      <c r="A112" s="54"/>
    </row>
    <row r="113" spans="1:1" s="19" customFormat="1" ht="30" customHeight="1" x14ac:dyDescent="0.3">
      <c r="A113" s="54"/>
    </row>
    <row r="114" spans="1:1" s="19" customFormat="1" ht="30" customHeight="1" x14ac:dyDescent="0.3">
      <c r="A114" s="54"/>
    </row>
    <row r="115" spans="1:1" s="19" customFormat="1" ht="30" customHeight="1" x14ac:dyDescent="0.3">
      <c r="A115" s="54"/>
    </row>
    <row r="116" spans="1:1" s="19" customFormat="1" ht="30" customHeight="1" x14ac:dyDescent="0.3">
      <c r="A116" s="54"/>
    </row>
    <row r="117" spans="1:1" s="19" customFormat="1" ht="30" customHeight="1" x14ac:dyDescent="0.3">
      <c r="A117" s="54"/>
    </row>
    <row r="118" spans="1:1" s="19" customFormat="1" ht="30" customHeight="1" x14ac:dyDescent="0.3">
      <c r="A118" s="54"/>
    </row>
    <row r="119" spans="1:1" s="19" customFormat="1" ht="30" customHeight="1" x14ac:dyDescent="0.3">
      <c r="A119" s="54"/>
    </row>
    <row r="120" spans="1:1" s="19" customFormat="1" ht="30" customHeight="1" x14ac:dyDescent="0.3">
      <c r="A120" s="54"/>
    </row>
    <row r="121" spans="1:1" s="19" customFormat="1" ht="30" customHeight="1" x14ac:dyDescent="0.3">
      <c r="A121" s="54"/>
    </row>
    <row r="122" spans="1:1" s="19" customFormat="1" ht="30" customHeight="1" x14ac:dyDescent="0.3">
      <c r="A122" s="54"/>
    </row>
    <row r="123" spans="1:1" s="19" customFormat="1" ht="30" customHeight="1" x14ac:dyDescent="0.3">
      <c r="A123" s="54"/>
    </row>
    <row r="124" spans="1:1" s="19" customFormat="1" ht="30" customHeight="1" x14ac:dyDescent="0.3">
      <c r="A124" s="54"/>
    </row>
    <row r="125" spans="1:1" s="19" customFormat="1" ht="30" customHeight="1" x14ac:dyDescent="0.3">
      <c r="A125" s="54"/>
    </row>
    <row r="126" spans="1:1" s="19" customFormat="1" ht="30" customHeight="1" x14ac:dyDescent="0.3">
      <c r="A126" s="54"/>
    </row>
    <row r="127" spans="1:1" s="19" customFormat="1" ht="30" customHeight="1" x14ac:dyDescent="0.3">
      <c r="A127" s="54"/>
    </row>
    <row r="128" spans="1:1" s="19" customFormat="1" ht="30" customHeight="1" x14ac:dyDescent="0.3">
      <c r="A128" s="54"/>
    </row>
    <row r="129" spans="1:1" s="19" customFormat="1" ht="30" customHeight="1" x14ac:dyDescent="0.3">
      <c r="A129" s="54"/>
    </row>
    <row r="130" spans="1:1" s="19" customFormat="1" ht="30" customHeight="1" x14ac:dyDescent="0.3">
      <c r="A130" s="54"/>
    </row>
    <row r="131" spans="1:1" s="19" customFormat="1" x14ac:dyDescent="0.3">
      <c r="A131" s="54"/>
    </row>
    <row r="132" spans="1:1" s="19" customFormat="1" x14ac:dyDescent="0.3">
      <c r="A132" s="54"/>
    </row>
    <row r="133" spans="1:1" s="19" customFormat="1" x14ac:dyDescent="0.3">
      <c r="A133" s="54"/>
    </row>
    <row r="134" spans="1:1" s="19" customFormat="1" x14ac:dyDescent="0.3">
      <c r="A134" s="54"/>
    </row>
    <row r="135" spans="1:1" s="19" customFormat="1" x14ac:dyDescent="0.3">
      <c r="A135" s="54"/>
    </row>
    <row r="136" spans="1:1" s="19" customFormat="1" x14ac:dyDescent="0.3">
      <c r="A136" s="54"/>
    </row>
    <row r="137" spans="1:1" s="19" customFormat="1" x14ac:dyDescent="0.3">
      <c r="A137" s="54"/>
    </row>
    <row r="138" spans="1:1" s="19" customFormat="1" x14ac:dyDescent="0.3">
      <c r="A138" s="54"/>
    </row>
    <row r="139" spans="1:1" s="19" customFormat="1" x14ac:dyDescent="0.3">
      <c r="A139" s="54"/>
    </row>
    <row r="140" spans="1:1" s="19" customFormat="1" x14ac:dyDescent="0.3">
      <c r="A140" s="54"/>
    </row>
  </sheetData>
  <mergeCells count="10">
    <mergeCell ref="C12:Q12"/>
    <mergeCell ref="S12:AG12"/>
    <mergeCell ref="AI12:AW12"/>
    <mergeCell ref="AY12:BM12"/>
    <mergeCell ref="BO12:CC12"/>
    <mergeCell ref="B14:B16"/>
    <mergeCell ref="B19:B21"/>
    <mergeCell ref="B24:B26"/>
    <mergeCell ref="B29:B31"/>
    <mergeCell ref="B34:B36"/>
  </mergeCells>
  <conditionalFormatting sqref="D34:Q35">
    <cfRule type="expression" dxfId="1382" priority="2">
      <formula>$C$23="Valor absoluto"</formula>
    </cfRule>
    <cfRule type="expression" dxfId="1381" priority="3">
      <formula>$C$23="Porcentagem"</formula>
    </cfRule>
    <cfRule type="expression" dxfId="1380" priority="4">
      <formula>$C$23="R$"</formula>
    </cfRule>
  </conditionalFormatting>
  <conditionalFormatting sqref="T34:AG35">
    <cfRule type="expression" dxfId="1379" priority="5">
      <formula>$C$23="Valor absoluto"</formula>
    </cfRule>
    <cfRule type="expression" dxfId="1378" priority="6">
      <formula>$C$23="Porcentagem"</formula>
    </cfRule>
    <cfRule type="expression" dxfId="1377" priority="7">
      <formula>$C$23="R$"</formula>
    </cfRule>
  </conditionalFormatting>
  <conditionalFormatting sqref="BP34:CC35">
    <cfRule type="expression" dxfId="1376" priority="8">
      <formula>$C$23="Valor absoluto"</formula>
    </cfRule>
    <cfRule type="expression" dxfId="1375" priority="9">
      <formula>$C$23="Porcentagem"</formula>
    </cfRule>
    <cfRule type="expression" dxfId="1374" priority="10">
      <formula>$C$23="R$"</formula>
    </cfRule>
  </conditionalFormatting>
  <conditionalFormatting sqref="AZ34:BM35">
    <cfRule type="expression" dxfId="1373" priority="11">
      <formula>$C$23="Valor absoluto"</formula>
    </cfRule>
    <cfRule type="expression" dxfId="1372" priority="12">
      <formula>$C$23="Porcentagem"</formula>
    </cfRule>
    <cfRule type="expression" dxfId="1371" priority="13">
      <formula>$C$23="R$"</formula>
    </cfRule>
  </conditionalFormatting>
  <conditionalFormatting sqref="AJ34:AW35">
    <cfRule type="expression" dxfId="1370" priority="14">
      <formula>$C$23="Valor absoluto"</formula>
    </cfRule>
    <cfRule type="expression" dxfId="1369" priority="15">
      <formula>$C$23="Porcentagem"</formula>
    </cfRule>
    <cfRule type="expression" dxfId="1368" priority="16">
      <formula>$C$23="R$"</formula>
    </cfRule>
  </conditionalFormatting>
  <conditionalFormatting sqref="CB36:CC36">
    <cfRule type="cellIs" dxfId="1367" priority="17" operator="lessThan">
      <formula>0</formula>
    </cfRule>
    <cfRule type="cellIs" dxfId="1366" priority="18" operator="greaterThanOrEqual">
      <formula>0</formula>
    </cfRule>
  </conditionalFormatting>
  <conditionalFormatting sqref="BL36:BM36">
    <cfRule type="cellIs" dxfId="1365" priority="19" operator="lessThan">
      <formula>0</formula>
    </cfRule>
    <cfRule type="cellIs" dxfId="1364" priority="20" operator="greaterThanOrEqual">
      <formula>0</formula>
    </cfRule>
  </conditionalFormatting>
  <conditionalFormatting sqref="AV36:AW36">
    <cfRule type="cellIs" dxfId="1363" priority="21" operator="lessThan">
      <formula>0</formula>
    </cfRule>
    <cfRule type="cellIs" dxfId="1362" priority="22" operator="greaterThanOrEqual">
      <formula>0</formula>
    </cfRule>
  </conditionalFormatting>
  <conditionalFormatting sqref="AF36:AG36">
    <cfRule type="cellIs" dxfId="1361" priority="23" operator="lessThan">
      <formula>0</formula>
    </cfRule>
    <cfRule type="cellIs" dxfId="1360" priority="24" operator="greaterThanOrEqual">
      <formula>0</formula>
    </cfRule>
  </conditionalFormatting>
  <conditionalFormatting sqref="P36:Q36">
    <cfRule type="cellIs" dxfId="1359" priority="25" operator="lessThan">
      <formula>0</formula>
    </cfRule>
    <cfRule type="cellIs" dxfId="1358" priority="26" operator="greaterThanOrEqual">
      <formula>0</formula>
    </cfRule>
  </conditionalFormatting>
  <conditionalFormatting sqref="AJ36:AU36">
    <cfRule type="cellIs" dxfId="1357" priority="27" operator="lessThan">
      <formula>0</formula>
    </cfRule>
    <cfRule type="cellIs" dxfId="1356" priority="28" operator="greaterThanOrEqual">
      <formula>0</formula>
    </cfRule>
  </conditionalFormatting>
  <conditionalFormatting sqref="T36:AE36">
    <cfRule type="cellIs" dxfId="1355" priority="29" operator="lessThan">
      <formula>0</formula>
    </cfRule>
    <cfRule type="cellIs" dxfId="1354" priority="30" operator="greaterThanOrEqual">
      <formula>0</formula>
    </cfRule>
  </conditionalFormatting>
  <conditionalFormatting sqref="BP36:CA36">
    <cfRule type="cellIs" dxfId="1353" priority="31" operator="lessThan">
      <formula>0</formula>
    </cfRule>
    <cfRule type="cellIs" dxfId="1352" priority="32" operator="greaterThanOrEqual">
      <formula>0</formula>
    </cfRule>
  </conditionalFormatting>
  <conditionalFormatting sqref="AZ36:BK36">
    <cfRule type="cellIs" dxfId="1351" priority="33" operator="lessThan">
      <formula>0</formula>
    </cfRule>
    <cfRule type="cellIs" dxfId="1350" priority="34" operator="greaterThanOrEqual">
      <formula>0</formula>
    </cfRule>
  </conditionalFormatting>
  <conditionalFormatting sqref="D36:O36">
    <cfRule type="cellIs" dxfId="1349" priority="35" operator="lessThan">
      <formula>0</formula>
    </cfRule>
    <cfRule type="cellIs" dxfId="1348" priority="36" operator="greaterThanOrEqual">
      <formula>0</formula>
    </cfRule>
  </conditionalFormatting>
  <conditionalFormatting sqref="D29:Q30">
    <cfRule type="expression" dxfId="1347" priority="37">
      <formula>$C$23="Valor absoluto"</formula>
    </cfRule>
    <cfRule type="expression" dxfId="1346" priority="38">
      <formula>$C$23="Porcentagem"</formula>
    </cfRule>
    <cfRule type="expression" dxfId="1345" priority="39">
      <formula>$C$23="R$"</formula>
    </cfRule>
  </conditionalFormatting>
  <conditionalFormatting sqref="T29:AG30">
    <cfRule type="expression" dxfId="1344" priority="40">
      <formula>$C$23="Valor absoluto"</formula>
    </cfRule>
    <cfRule type="expression" dxfId="1343" priority="41">
      <formula>$C$23="Porcentagem"</formula>
    </cfRule>
    <cfRule type="expression" dxfId="1342" priority="42">
      <formula>$C$23="R$"</formula>
    </cfRule>
  </conditionalFormatting>
  <conditionalFormatting sqref="BP29:CC30">
    <cfRule type="expression" dxfId="1341" priority="43">
      <formula>$C$23="Valor absoluto"</formula>
    </cfRule>
    <cfRule type="expression" dxfId="1340" priority="44">
      <formula>$C$23="Porcentagem"</formula>
    </cfRule>
    <cfRule type="expression" dxfId="1339" priority="45">
      <formula>$C$23="R$"</formula>
    </cfRule>
  </conditionalFormatting>
  <conditionalFormatting sqref="AZ29:BM30">
    <cfRule type="expression" dxfId="1338" priority="46">
      <formula>$C$23="Valor absoluto"</formula>
    </cfRule>
    <cfRule type="expression" dxfId="1337" priority="47">
      <formula>$C$23="Porcentagem"</formula>
    </cfRule>
    <cfRule type="expression" dxfId="1336" priority="48">
      <formula>$C$23="R$"</formula>
    </cfRule>
  </conditionalFormatting>
  <conditionalFormatting sqref="AJ29:AW30">
    <cfRule type="expression" dxfId="1335" priority="49">
      <formula>$C$23="Valor absoluto"</formula>
    </cfRule>
    <cfRule type="expression" dxfId="1334" priority="50">
      <formula>$C$23="Porcentagem"</formula>
    </cfRule>
    <cfRule type="expression" dxfId="1333" priority="51">
      <formula>$C$23="R$"</formula>
    </cfRule>
  </conditionalFormatting>
  <conditionalFormatting sqref="CB31:CC31">
    <cfRule type="cellIs" dxfId="1332" priority="52" operator="lessThan">
      <formula>0</formula>
    </cfRule>
    <cfRule type="cellIs" dxfId="1331" priority="53" operator="greaterThanOrEqual">
      <formula>0</formula>
    </cfRule>
  </conditionalFormatting>
  <conditionalFormatting sqref="BL31:BM31">
    <cfRule type="cellIs" dxfId="1330" priority="54" operator="lessThan">
      <formula>0</formula>
    </cfRule>
    <cfRule type="cellIs" dxfId="1329" priority="55" operator="greaterThanOrEqual">
      <formula>0</formula>
    </cfRule>
  </conditionalFormatting>
  <conditionalFormatting sqref="AV31:AW31">
    <cfRule type="cellIs" dxfId="1328" priority="56" operator="lessThan">
      <formula>0</formula>
    </cfRule>
    <cfRule type="cellIs" dxfId="1327" priority="57" operator="greaterThanOrEqual">
      <formula>0</formula>
    </cfRule>
  </conditionalFormatting>
  <conditionalFormatting sqref="AF31:AG31">
    <cfRule type="cellIs" dxfId="1326" priority="58" operator="lessThan">
      <formula>0</formula>
    </cfRule>
    <cfRule type="cellIs" dxfId="1325" priority="59" operator="greaterThanOrEqual">
      <formula>0</formula>
    </cfRule>
  </conditionalFormatting>
  <conditionalFormatting sqref="P31:Q31">
    <cfRule type="cellIs" dxfId="1324" priority="60" operator="lessThan">
      <formula>0</formula>
    </cfRule>
    <cfRule type="cellIs" dxfId="1323" priority="61" operator="greaterThanOrEqual">
      <formula>0</formula>
    </cfRule>
  </conditionalFormatting>
  <conditionalFormatting sqref="AJ31:AU31">
    <cfRule type="cellIs" dxfId="1322" priority="62" operator="lessThan">
      <formula>0</formula>
    </cfRule>
    <cfRule type="cellIs" dxfId="1321" priority="63" operator="greaterThanOrEqual">
      <formula>0</formula>
    </cfRule>
  </conditionalFormatting>
  <conditionalFormatting sqref="T31:AE31">
    <cfRule type="cellIs" dxfId="1320" priority="64" operator="lessThan">
      <formula>0</formula>
    </cfRule>
    <cfRule type="cellIs" dxfId="1319" priority="65" operator="greaterThanOrEqual">
      <formula>0</formula>
    </cfRule>
  </conditionalFormatting>
  <conditionalFormatting sqref="BP31:CA31">
    <cfRule type="cellIs" dxfId="1318" priority="66" operator="lessThan">
      <formula>0</formula>
    </cfRule>
    <cfRule type="cellIs" dxfId="1317" priority="67" operator="greaterThanOrEqual">
      <formula>0</formula>
    </cfRule>
  </conditionalFormatting>
  <conditionalFormatting sqref="AZ31:BK31">
    <cfRule type="cellIs" dxfId="1316" priority="68" operator="lessThan">
      <formula>0</formula>
    </cfRule>
    <cfRule type="cellIs" dxfId="1315" priority="69" operator="greaterThanOrEqual">
      <formula>0</formula>
    </cfRule>
  </conditionalFormatting>
  <conditionalFormatting sqref="D31:O31">
    <cfRule type="cellIs" dxfId="1314" priority="70" operator="lessThan">
      <formula>0</formula>
    </cfRule>
    <cfRule type="cellIs" dxfId="1313" priority="71" operator="greaterThanOrEqual">
      <formula>0</formula>
    </cfRule>
  </conditionalFormatting>
  <conditionalFormatting sqref="D24:Q25">
    <cfRule type="expression" dxfId="1312" priority="72">
      <formula>$C$23="Valor absoluto"</formula>
    </cfRule>
    <cfRule type="expression" dxfId="1311" priority="73">
      <formula>$C$23="Porcentagem"</formula>
    </cfRule>
    <cfRule type="expression" dxfId="1310" priority="74">
      <formula>$C$23="R$"</formula>
    </cfRule>
  </conditionalFormatting>
  <conditionalFormatting sqref="T24:AG25">
    <cfRule type="expression" dxfId="1309" priority="75">
      <formula>$C$23="Valor absoluto"</formula>
    </cfRule>
    <cfRule type="expression" dxfId="1308" priority="76">
      <formula>$C$23="Porcentagem"</formula>
    </cfRule>
    <cfRule type="expression" dxfId="1307" priority="77">
      <formula>$C$23="R$"</formula>
    </cfRule>
  </conditionalFormatting>
  <conditionalFormatting sqref="BP24:CC25">
    <cfRule type="expression" dxfId="1306" priority="78">
      <formula>$C$23="Valor absoluto"</formula>
    </cfRule>
    <cfRule type="expression" dxfId="1305" priority="79">
      <formula>$C$23="Porcentagem"</formula>
    </cfRule>
    <cfRule type="expression" dxfId="1304" priority="80">
      <formula>$C$23="R$"</formula>
    </cfRule>
  </conditionalFormatting>
  <conditionalFormatting sqref="AZ24:BM25">
    <cfRule type="expression" dxfId="1303" priority="81">
      <formula>$C$23="Valor absoluto"</formula>
    </cfRule>
    <cfRule type="expression" dxfId="1302" priority="82">
      <formula>$C$23="Porcentagem"</formula>
    </cfRule>
    <cfRule type="expression" dxfId="1301" priority="83">
      <formula>$C$23="R$"</formula>
    </cfRule>
  </conditionalFormatting>
  <conditionalFormatting sqref="BP19:CC20">
    <cfRule type="expression" dxfId="1300" priority="84">
      <formula>$C$18="Número"</formula>
    </cfRule>
    <cfRule type="expression" dxfId="1299" priority="85">
      <formula>$C$18="Porcentagem"</formula>
    </cfRule>
    <cfRule type="expression" dxfId="1298" priority="86">
      <formula>$C$18="R$"</formula>
    </cfRule>
  </conditionalFormatting>
  <conditionalFormatting sqref="AZ19:BM20">
    <cfRule type="expression" dxfId="1297" priority="87">
      <formula>$C$18="Número"</formula>
    </cfRule>
    <cfRule type="expression" dxfId="1296" priority="88">
      <formula>$C$18="Porcentagem"</formula>
    </cfRule>
    <cfRule type="expression" dxfId="1295" priority="89">
      <formula>$C$18="R$"</formula>
    </cfRule>
  </conditionalFormatting>
  <conditionalFormatting sqref="D19:Q20">
    <cfRule type="expression" dxfId="1294" priority="90">
      <formula>$C$18="Número"</formula>
    </cfRule>
    <cfRule type="expression" dxfId="1293" priority="91">
      <formula>$C$18="Porcentagem"</formula>
    </cfRule>
    <cfRule type="expression" dxfId="1292" priority="92">
      <formula>$C$18="R$"</formula>
    </cfRule>
  </conditionalFormatting>
  <conditionalFormatting sqref="T19:AG20">
    <cfRule type="expression" dxfId="1291" priority="93">
      <formula>$C$18="Número"</formula>
    </cfRule>
    <cfRule type="expression" dxfId="1290" priority="94">
      <formula>$C$18="Porcentagem"</formula>
    </cfRule>
    <cfRule type="expression" dxfId="1289" priority="95">
      <formula>$C$18="R$"</formula>
    </cfRule>
  </conditionalFormatting>
  <conditionalFormatting sqref="CB14:CC15">
    <cfRule type="expression" dxfId="1288" priority="96">
      <formula>$C$13="Número"</formula>
    </cfRule>
    <cfRule type="expression" dxfId="1287" priority="97">
      <formula>$C$13="Porcentagem"</formula>
    </cfRule>
    <cfRule type="expression" dxfId="1286" priority="98">
      <formula>$C$13="R$"</formula>
    </cfRule>
  </conditionalFormatting>
  <conditionalFormatting sqref="BL14:BM15">
    <cfRule type="expression" dxfId="1285" priority="99">
      <formula>$C$13="Número"</formula>
    </cfRule>
    <cfRule type="expression" dxfId="1284" priority="100">
      <formula>$C$13="Porcentagem"</formula>
    </cfRule>
    <cfRule type="expression" dxfId="1283" priority="101">
      <formula>$C$13="R$"</formula>
    </cfRule>
  </conditionalFormatting>
  <conditionalFormatting sqref="AV14:AW15">
    <cfRule type="expression" dxfId="1282" priority="102">
      <formula>$C$13="Número"</formula>
    </cfRule>
    <cfRule type="expression" dxfId="1281" priority="103">
      <formula>$C$13="Porcentagem"</formula>
    </cfRule>
    <cfRule type="expression" dxfId="1280" priority="104">
      <formula>$C$13="R$"</formula>
    </cfRule>
  </conditionalFormatting>
  <conditionalFormatting sqref="AF14:AG15">
    <cfRule type="expression" dxfId="1279" priority="105">
      <formula>$C$13="Número"</formula>
    </cfRule>
    <cfRule type="expression" dxfId="1278" priority="106">
      <formula>$C$13="Porcentagem"</formula>
    </cfRule>
    <cfRule type="expression" dxfId="1277" priority="107">
      <formula>$C$13="R$"</formula>
    </cfRule>
  </conditionalFormatting>
  <conditionalFormatting sqref="P14:Q15">
    <cfRule type="expression" dxfId="1276" priority="108">
      <formula>$C$13="Número"</formula>
    </cfRule>
    <cfRule type="expression" dxfId="1275" priority="109">
      <formula>$C$13="Porcentagem"</formula>
    </cfRule>
    <cfRule type="expression" dxfId="1274" priority="110">
      <formula>$C$13="R$"</formula>
    </cfRule>
  </conditionalFormatting>
  <conditionalFormatting sqref="D14:O15">
    <cfRule type="expression" dxfId="1273" priority="111">
      <formula>$C$13="Número"</formula>
    </cfRule>
    <cfRule type="expression" dxfId="1272" priority="112">
      <formula>$C$13="Porcentagem"</formula>
    </cfRule>
    <cfRule type="expression" dxfId="1271" priority="113">
      <formula>$C$13="R$"</formula>
    </cfRule>
  </conditionalFormatting>
  <conditionalFormatting sqref="T14:AE15">
    <cfRule type="expression" dxfId="1270" priority="114">
      <formula>$C$13="Número"</formula>
    </cfRule>
    <cfRule type="expression" dxfId="1269" priority="115">
      <formula>$C$13="Porcentagem"</formula>
    </cfRule>
    <cfRule type="expression" dxfId="1268" priority="116">
      <formula>$C$13="R$"</formula>
    </cfRule>
  </conditionalFormatting>
  <conditionalFormatting sqref="AJ14:AU15">
    <cfRule type="expression" dxfId="1267" priority="117">
      <formula>$C$23="R$"</formula>
    </cfRule>
    <cfRule type="expression" dxfId="1266" priority="118">
      <formula>$C$13="Valor absoluto"</formula>
    </cfRule>
    <cfRule type="expression" dxfId="1265" priority="119">
      <formula>$C$13="Porcentagem"</formula>
    </cfRule>
  </conditionalFormatting>
  <conditionalFormatting sqref="BP14:CA15">
    <cfRule type="expression" dxfId="1264" priority="120">
      <formula>$C$13="Valor absoluto"</formula>
    </cfRule>
    <cfRule type="expression" dxfId="1263" priority="121">
      <formula>$C$13="Porcentagem"</formula>
    </cfRule>
    <cfRule type="expression" dxfId="1262" priority="122">
      <formula>$C$13="R$"</formula>
    </cfRule>
    <cfRule type="expression" dxfId="1261" priority="123">
      <formula>$C$18="Número"</formula>
    </cfRule>
    <cfRule type="expression" dxfId="1260" priority="124">
      <formula>$C$18="Porcentagem"</formula>
    </cfRule>
    <cfRule type="expression" dxfId="1259" priority="125">
      <formula>$C$18="R$"</formula>
    </cfRule>
    <cfRule type="expression" dxfId="1258" priority="126">
      <formula>$C$23="Valor absoluto"</formula>
    </cfRule>
    <cfRule type="expression" dxfId="1257" priority="127">
      <formula>$C$23="Porcentagem"</formula>
    </cfRule>
    <cfRule type="expression" dxfId="1256" priority="128">
      <formula>$C$23="R$"</formula>
    </cfRule>
    <cfRule type="expression" dxfId="1255" priority="129">
      <formula>$C$13="Valor absoluto"</formula>
    </cfRule>
    <cfRule type="expression" dxfId="1254" priority="130">
      <formula>$C$13="Porcentagem"</formula>
    </cfRule>
    <cfRule type="expression" dxfId="1253" priority="131">
      <formula>$C$13="R$"</formula>
    </cfRule>
    <cfRule type="expression" dxfId="1252" priority="132">
      <formula>$C$18="Número"</formula>
    </cfRule>
    <cfRule type="expression" dxfId="1251" priority="133">
      <formula>$C$18="Porcentagem"</formula>
    </cfRule>
    <cfRule type="expression" dxfId="1250" priority="134">
      <formula>$C$18="R$"</formula>
    </cfRule>
    <cfRule type="expression" dxfId="1249" priority="135">
      <formula>$C$23="Valor absoluto"</formula>
    </cfRule>
    <cfRule type="expression" dxfId="1248" priority="136">
      <formula>$C$23="Porcentagem"</formula>
    </cfRule>
    <cfRule type="expression" dxfId="1247" priority="137">
      <formula>$C$23="R$"</formula>
    </cfRule>
  </conditionalFormatting>
  <conditionalFormatting sqref="AZ14:BK15">
    <cfRule type="expression" dxfId="1246" priority="139">
      <formula>$C$13="Valor absoluto"</formula>
    </cfRule>
    <cfRule type="expression" dxfId="1245" priority="140">
      <formula>$C$13="Porcentagem"</formula>
    </cfRule>
    <cfRule type="expression" dxfId="1244" priority="141">
      <formula>$C$13="R$"</formula>
    </cfRule>
  </conditionalFormatting>
  <conditionalFormatting sqref="AJ24:AW25">
    <cfRule type="expression" dxfId="1243" priority="142">
      <formula>$C$23="Valor absoluto"</formula>
    </cfRule>
    <cfRule type="expression" dxfId="1242" priority="143">
      <formula>$C$23="Porcentagem"</formula>
    </cfRule>
    <cfRule type="expression" dxfId="1241" priority="144">
      <formula>$C$23="R$"</formula>
    </cfRule>
  </conditionalFormatting>
  <conditionalFormatting sqref="AJ19:AW20">
    <cfRule type="expression" dxfId="1240" priority="145">
      <formula>$C$18="Número"</formula>
    </cfRule>
    <cfRule type="expression" dxfId="1239" priority="146">
      <formula>$C$18="Porcentagem"</formula>
    </cfRule>
    <cfRule type="expression" dxfId="1238" priority="147">
      <formula>$C$18="R$"</formula>
    </cfRule>
  </conditionalFormatting>
  <conditionalFormatting sqref="CB26:CC26">
    <cfRule type="cellIs" dxfId="1237" priority="148" operator="lessThan">
      <formula>0</formula>
    </cfRule>
    <cfRule type="cellIs" dxfId="1236" priority="149" operator="greaterThanOrEqual">
      <formula>0</formula>
    </cfRule>
  </conditionalFormatting>
  <conditionalFormatting sqref="BL26:BM26">
    <cfRule type="cellIs" dxfId="1235" priority="150" operator="lessThan">
      <formula>0</formula>
    </cfRule>
    <cfRule type="cellIs" dxfId="1234" priority="151" operator="greaterThanOrEqual">
      <formula>0</formula>
    </cfRule>
  </conditionalFormatting>
  <conditionalFormatting sqref="AV26:AW26">
    <cfRule type="cellIs" dxfId="1233" priority="152" operator="lessThan">
      <formula>0</formula>
    </cfRule>
    <cfRule type="cellIs" dxfId="1232" priority="153" operator="greaterThanOrEqual">
      <formula>0</formula>
    </cfRule>
  </conditionalFormatting>
  <conditionalFormatting sqref="AF26:AG26">
    <cfRule type="cellIs" dxfId="1231" priority="154" operator="lessThan">
      <formula>0</formula>
    </cfRule>
    <cfRule type="cellIs" dxfId="1230" priority="155" operator="greaterThanOrEqual">
      <formula>0</formula>
    </cfRule>
  </conditionalFormatting>
  <conditionalFormatting sqref="P26:Q26">
    <cfRule type="cellIs" dxfId="1229" priority="156" operator="lessThan">
      <formula>0</formula>
    </cfRule>
    <cfRule type="cellIs" dxfId="1228" priority="157" operator="greaterThanOrEqual">
      <formula>0</formula>
    </cfRule>
  </conditionalFormatting>
  <conditionalFormatting sqref="P21:Q21">
    <cfRule type="cellIs" dxfId="1227" priority="158" operator="lessThan">
      <formula>0</formula>
    </cfRule>
    <cfRule type="cellIs" dxfId="1226" priority="159" operator="greaterThanOrEqual">
      <formula>0</formula>
    </cfRule>
  </conditionalFormatting>
  <conditionalFormatting sqref="AF21:AG21">
    <cfRule type="cellIs" dxfId="1225" priority="160" operator="lessThan">
      <formula>0</formula>
    </cfRule>
    <cfRule type="cellIs" dxfId="1224" priority="161" operator="greaterThanOrEqual">
      <formula>0</formula>
    </cfRule>
  </conditionalFormatting>
  <conditionalFormatting sqref="AV21:AW21">
    <cfRule type="cellIs" dxfId="1223" priority="162" operator="lessThan">
      <formula>0</formula>
    </cfRule>
    <cfRule type="cellIs" dxfId="1222" priority="163" operator="greaterThanOrEqual">
      <formula>0</formula>
    </cfRule>
  </conditionalFormatting>
  <conditionalFormatting sqref="BL21:BM21">
    <cfRule type="cellIs" dxfId="1221" priority="164" operator="lessThan">
      <formula>0</formula>
    </cfRule>
    <cfRule type="cellIs" dxfId="1220" priority="165" operator="greaterThanOrEqual">
      <formula>0</formula>
    </cfRule>
  </conditionalFormatting>
  <conditionalFormatting sqref="CB21:CC21">
    <cfRule type="cellIs" dxfId="1219" priority="166" operator="lessThan">
      <formula>0</formula>
    </cfRule>
    <cfRule type="cellIs" dxfId="1218" priority="167" operator="greaterThanOrEqual">
      <formula>0</formula>
    </cfRule>
  </conditionalFormatting>
  <conditionalFormatting sqref="CB16:CC16">
    <cfRule type="cellIs" dxfId="1217" priority="168" operator="lessThan">
      <formula>0</formula>
    </cfRule>
    <cfRule type="cellIs" dxfId="1216" priority="169" operator="greaterThanOrEqual">
      <formula>0</formula>
    </cfRule>
  </conditionalFormatting>
  <conditionalFormatting sqref="BL16:BM16">
    <cfRule type="cellIs" dxfId="1215" priority="170" operator="lessThan">
      <formula>0</formula>
    </cfRule>
    <cfRule type="cellIs" dxfId="1214" priority="171" operator="greaterThanOrEqual">
      <formula>0</formula>
    </cfRule>
  </conditionalFormatting>
  <conditionalFormatting sqref="AV16:AW16">
    <cfRule type="cellIs" dxfId="1213" priority="172" operator="lessThan">
      <formula>0</formula>
    </cfRule>
    <cfRule type="cellIs" dxfId="1212" priority="173" operator="greaterThanOrEqual">
      <formula>0</formula>
    </cfRule>
  </conditionalFormatting>
  <conditionalFormatting sqref="AF16:AG16">
    <cfRule type="cellIs" dxfId="1211" priority="174" operator="lessThan">
      <formula>0</formula>
    </cfRule>
    <cfRule type="cellIs" dxfId="1210" priority="175" operator="greaterThanOrEqual">
      <formula>0</formula>
    </cfRule>
  </conditionalFormatting>
  <conditionalFormatting sqref="AJ16:AU16">
    <cfRule type="cellIs" dxfId="1209" priority="176" operator="lessThan">
      <formula>0</formula>
    </cfRule>
    <cfRule type="cellIs" dxfId="1208" priority="177" operator="greaterThanOrEqual">
      <formula>0</formula>
    </cfRule>
  </conditionalFormatting>
  <conditionalFormatting sqref="AJ21:AU21">
    <cfRule type="cellIs" dxfId="1207" priority="178" operator="lessThan">
      <formula>0</formula>
    </cfRule>
    <cfRule type="cellIs" dxfId="1206" priority="179" operator="greaterThanOrEqual">
      <formula>0</formula>
    </cfRule>
  </conditionalFormatting>
  <conditionalFormatting sqref="AJ26:AU26">
    <cfRule type="cellIs" dxfId="1205" priority="180" operator="lessThan">
      <formula>0</formula>
    </cfRule>
    <cfRule type="cellIs" dxfId="1204" priority="181" operator="greaterThanOrEqual">
      <formula>0</formula>
    </cfRule>
  </conditionalFormatting>
  <conditionalFormatting sqref="T26:AE26">
    <cfRule type="cellIs" dxfId="1203" priority="182" operator="lessThan">
      <formula>0</formula>
    </cfRule>
    <cfRule type="cellIs" dxfId="1202" priority="183" operator="greaterThanOrEqual">
      <formula>0</formula>
    </cfRule>
  </conditionalFormatting>
  <conditionalFormatting sqref="T21:AE21">
    <cfRule type="cellIs" dxfId="1201" priority="184" operator="lessThan">
      <formula>0</formula>
    </cfRule>
    <cfRule type="cellIs" dxfId="1200" priority="185" operator="greaterThanOrEqual">
      <formula>0</formula>
    </cfRule>
  </conditionalFormatting>
  <conditionalFormatting sqref="T16:AE16">
    <cfRule type="cellIs" dxfId="1199" priority="186" operator="lessThan">
      <formula>0</formula>
    </cfRule>
    <cfRule type="cellIs" dxfId="1198" priority="187" operator="greaterThanOrEqual">
      <formula>0</formula>
    </cfRule>
  </conditionalFormatting>
  <conditionalFormatting sqref="BP26:CA26">
    <cfRule type="cellIs" dxfId="1197" priority="188" operator="lessThan">
      <formula>0</formula>
    </cfRule>
    <cfRule type="cellIs" dxfId="1196" priority="189" operator="greaterThanOrEqual">
      <formula>0</formula>
    </cfRule>
  </conditionalFormatting>
  <conditionalFormatting sqref="BP21:CA21">
    <cfRule type="cellIs" dxfId="1195" priority="190" operator="lessThan">
      <formula>0</formula>
    </cfRule>
    <cfRule type="cellIs" dxfId="1194" priority="191" operator="greaterThanOrEqual">
      <formula>0</formula>
    </cfRule>
  </conditionalFormatting>
  <conditionalFormatting sqref="BP16:CA16">
    <cfRule type="cellIs" dxfId="1193" priority="192" operator="lessThan">
      <formula>0</formula>
    </cfRule>
    <cfRule type="cellIs" dxfId="1192" priority="193" operator="greaterThanOrEqual">
      <formula>0</formula>
    </cfRule>
  </conditionalFormatting>
  <conditionalFormatting sqref="AZ26:BK26">
    <cfRule type="cellIs" dxfId="1191" priority="194" operator="lessThan">
      <formula>0</formula>
    </cfRule>
    <cfRule type="cellIs" dxfId="1190" priority="195" operator="greaterThanOrEqual">
      <formula>0</formula>
    </cfRule>
  </conditionalFormatting>
  <conditionalFormatting sqref="AZ21:BK21">
    <cfRule type="cellIs" dxfId="1189" priority="196" operator="lessThan">
      <formula>0</formula>
    </cfRule>
    <cfRule type="cellIs" dxfId="1188" priority="197" operator="greaterThanOrEqual">
      <formula>0</formula>
    </cfRule>
  </conditionalFormatting>
  <conditionalFormatting sqref="AZ16:BK16">
    <cfRule type="cellIs" dxfId="1187" priority="198" operator="lessThan">
      <formula>0</formula>
    </cfRule>
    <cfRule type="cellIs" dxfId="1186" priority="199" operator="greaterThanOrEqual">
      <formula>0</formula>
    </cfRule>
  </conditionalFormatting>
  <conditionalFormatting sqref="D26:O26">
    <cfRule type="cellIs" dxfId="1185" priority="200" operator="lessThan">
      <formula>0</formula>
    </cfRule>
    <cfRule type="cellIs" dxfId="1184" priority="201" operator="greaterThanOrEqual">
      <formula>0</formula>
    </cfRule>
  </conditionalFormatting>
  <conditionalFormatting sqref="D21:O21">
    <cfRule type="cellIs" dxfId="1183" priority="202" operator="lessThan">
      <formula>0</formula>
    </cfRule>
    <cfRule type="cellIs" dxfId="1182" priority="203" operator="greaterThanOrEqual">
      <formula>0</formula>
    </cfRule>
  </conditionalFormatting>
  <conditionalFormatting sqref="P16:Q16">
    <cfRule type="cellIs" dxfId="1181" priority="204" operator="lessThan">
      <formula>0</formula>
    </cfRule>
    <cfRule type="cellIs" dxfId="1180" priority="205" operator="greaterThanOrEqual">
      <formula>0</formula>
    </cfRule>
  </conditionalFormatting>
  <conditionalFormatting sqref="D16:O16">
    <cfRule type="cellIs" dxfId="1179" priority="206" operator="lessThan">
      <formula>0</formula>
    </cfRule>
    <cfRule type="cellIs" dxfId="1178" priority="207" operator="greaterThanOrEqual">
      <formula>0</formula>
    </cfRule>
  </conditionalFormatting>
  <dataValidations count="2">
    <dataValidation type="list" allowBlank="1" showInputMessage="1" showErrorMessage="1" sqref="B14:B16 B19:B21 B24:B26 B29:B31 B34:B36">
      <formula1>$B$63:$B$70</formula1>
      <formula2>0</formula2>
    </dataValidation>
    <dataValidation type="list" allowBlank="1" showInputMessage="1" showErrorMessage="1" sqref="C13 C18 C23 C28 C33">
      <formula1>"R$,Número,Porcentagem"</formula1>
      <formula2>0</formula2>
    </dataValidation>
  </dataValidations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38" id="{DAB2C963-A5D6-4AD4-B2A2-30B92E7297B2}">
            <xm:f>AND(DA!$D$15&lt;&gt;"3 anos",DA!$D$15&lt;&gt;"5 anos")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BP14:CA15</xm:sqref>
        </x14:conditionalFormatting>
        <x14:conditionalFormatting xmlns:xm="http://schemas.microsoft.com/office/excel/2006/main">
          <x14:cfRule type="expression" priority="208" id="{B52CF926-D36B-4E42-AD43-22AC3FDAB6DA}">
            <xm:f>DA!$D$15&lt;&gt;"5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AY12:CC36</xm:sqref>
        </x14:conditionalFormatting>
        <x14:conditionalFormatting xmlns:xm="http://schemas.microsoft.com/office/excel/2006/main">
          <x14:cfRule type="expression" priority="209" id="{24F443EA-49A0-4896-8370-6064E6CD8530}">
            <xm:f>DA!$D$15&lt;"3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S12:AW36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J140"/>
  <sheetViews>
    <sheetView showGridLines="0" zoomScale="85" zoomScaleNormal="85" workbookViewId="0">
      <selection activeCell="AU20" sqref="AU20"/>
    </sheetView>
  </sheetViews>
  <sheetFormatPr defaultColWidth="8.6640625" defaultRowHeight="14.4" zeroHeight="1" x14ac:dyDescent="0.3"/>
  <cols>
    <col min="1" max="1" width="2.5546875" customWidth="1"/>
    <col min="2" max="2" width="21.44140625" customWidth="1"/>
    <col min="3" max="3" width="14.44140625" customWidth="1"/>
    <col min="4" max="15" width="12.88671875" customWidth="1"/>
    <col min="16" max="16" width="12.88671875" style="29" customWidth="1"/>
    <col min="17" max="17" width="12.88671875" customWidth="1"/>
    <col min="18" max="18" width="2.5546875" style="19" customWidth="1"/>
    <col min="19" max="19" width="14.44140625" customWidth="1"/>
    <col min="20" max="31" width="12.88671875" customWidth="1"/>
    <col min="32" max="32" width="12.88671875" style="29" customWidth="1"/>
    <col min="33" max="33" width="12.88671875" customWidth="1"/>
    <col min="34" max="34" width="2.5546875" style="19" customWidth="1"/>
    <col min="35" max="35" width="14.44140625" customWidth="1"/>
    <col min="36" max="47" width="12.88671875" customWidth="1"/>
    <col min="48" max="48" width="12.88671875" style="29" customWidth="1"/>
    <col min="49" max="49" width="12.88671875" customWidth="1"/>
    <col min="50" max="50" width="2.5546875" style="19" customWidth="1"/>
    <col min="51" max="51" width="14.44140625" customWidth="1"/>
    <col min="52" max="63" width="12.88671875" customWidth="1"/>
    <col min="64" max="64" width="12.88671875" style="29" customWidth="1"/>
    <col min="65" max="65" width="12.88671875" customWidth="1"/>
    <col min="66" max="66" width="2.5546875" style="19" customWidth="1"/>
    <col min="67" max="67" width="14.44140625" customWidth="1"/>
    <col min="68" max="79" width="12.88671875" customWidth="1"/>
    <col min="80" max="80" width="12.88671875" style="29" customWidth="1"/>
    <col min="81" max="81" width="12.88671875" customWidth="1"/>
    <col min="82" max="82" width="9.109375" style="19" customWidth="1"/>
    <col min="83" max="88" width="9.109375" customWidth="1"/>
  </cols>
  <sheetData>
    <row r="1" spans="2:88" x14ac:dyDescent="0.3"/>
    <row r="2" spans="2:88" x14ac:dyDescent="0.3"/>
    <row r="3" spans="2:88" ht="15" customHeight="1" x14ac:dyDescent="0.3"/>
    <row r="4" spans="2:88" ht="1.5" customHeight="1" x14ac:dyDescent="0.3"/>
    <row r="5" spans="2:88" s="1" customFormat="1" ht="4.5" customHeight="1" x14ac:dyDescent="0.3"/>
    <row r="6" spans="2:88" ht="3" customHeight="1" x14ac:dyDescent="0.3"/>
    <row r="7" spans="2:88" s="1" customFormat="1" ht="4.5" customHeight="1" x14ac:dyDescent="0.3"/>
    <row r="8" spans="2:88" ht="1.5" customHeight="1" x14ac:dyDescent="0.3"/>
    <row r="9" spans="2:88" ht="24.75" customHeight="1" x14ac:dyDescent="0.3"/>
    <row r="10" spans="2:88" ht="21" customHeight="1" x14ac:dyDescent="0.3"/>
    <row r="11" spans="2:88" s="30" customFormat="1" ht="15" customHeight="1" x14ac:dyDescent="0.3"/>
    <row r="12" spans="2:88" ht="30" customHeight="1" x14ac:dyDescent="0.35">
      <c r="B12" s="19">
        <f>DA!D13</f>
        <v>2025</v>
      </c>
      <c r="C12" s="169" t="s">
        <v>30</v>
      </c>
      <c r="D12" s="169"/>
      <c r="E12" s="169"/>
      <c r="F12" s="169"/>
      <c r="G12" s="169"/>
      <c r="H12" s="169"/>
      <c r="I12" s="169"/>
      <c r="J12" s="169"/>
      <c r="K12" s="169"/>
      <c r="L12" s="169"/>
      <c r="M12" s="169"/>
      <c r="N12" s="169"/>
      <c r="O12" s="169"/>
      <c r="P12" s="169"/>
      <c r="Q12" s="169"/>
      <c r="R12" s="19">
        <f>B12+1</f>
        <v>2026</v>
      </c>
      <c r="S12" s="169" t="s">
        <v>31</v>
      </c>
      <c r="T12" s="169"/>
      <c r="U12" s="169"/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  <c r="AH12" s="31">
        <f>R12+1</f>
        <v>2027</v>
      </c>
      <c r="AI12" s="169" t="s">
        <v>32</v>
      </c>
      <c r="AJ12" s="169"/>
      <c r="AK12" s="169"/>
      <c r="AL12" s="169"/>
      <c r="AM12" s="169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9">
        <f>AH12+1</f>
        <v>2028</v>
      </c>
      <c r="AY12" s="169" t="s">
        <v>33</v>
      </c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32">
        <f>AX12+1</f>
        <v>2029</v>
      </c>
      <c r="BO12" s="169" t="s">
        <v>34</v>
      </c>
      <c r="BP12" s="169"/>
      <c r="BQ12" s="169"/>
      <c r="BR12" s="169"/>
      <c r="BS12" s="169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</row>
    <row r="13" spans="2:88" ht="37.5" customHeight="1" x14ac:dyDescent="0.35">
      <c r="B13" s="34" t="s">
        <v>35</v>
      </c>
      <c r="C13" s="35" t="s">
        <v>55</v>
      </c>
      <c r="D13" s="36" t="s">
        <v>37</v>
      </c>
      <c r="E13" s="37" t="s">
        <v>38</v>
      </c>
      <c r="F13" s="37" t="s">
        <v>39</v>
      </c>
      <c r="G13" s="37" t="s">
        <v>40</v>
      </c>
      <c r="H13" s="37" t="s">
        <v>41</v>
      </c>
      <c r="I13" s="37" t="s">
        <v>42</v>
      </c>
      <c r="J13" s="37" t="s">
        <v>43</v>
      </c>
      <c r="K13" s="37" t="s">
        <v>44</v>
      </c>
      <c r="L13" s="37" t="s">
        <v>45</v>
      </c>
      <c r="M13" s="37" t="s">
        <v>46</v>
      </c>
      <c r="N13" s="37" t="s">
        <v>47</v>
      </c>
      <c r="O13" s="37" t="s">
        <v>48</v>
      </c>
      <c r="P13" s="38" t="s">
        <v>49</v>
      </c>
      <c r="Q13" s="38" t="s">
        <v>50</v>
      </c>
      <c r="R13" s="39"/>
      <c r="S13" s="40"/>
      <c r="T13" s="36" t="s">
        <v>37</v>
      </c>
      <c r="U13" s="37" t="s">
        <v>38</v>
      </c>
      <c r="V13" s="37" t="s">
        <v>39</v>
      </c>
      <c r="W13" s="37" t="s">
        <v>40</v>
      </c>
      <c r="X13" s="37" t="s">
        <v>41</v>
      </c>
      <c r="Y13" s="37" t="s">
        <v>42</v>
      </c>
      <c r="Z13" s="37" t="s">
        <v>43</v>
      </c>
      <c r="AA13" s="37" t="s">
        <v>44</v>
      </c>
      <c r="AB13" s="37" t="s">
        <v>45</v>
      </c>
      <c r="AC13" s="37" t="s">
        <v>46</v>
      </c>
      <c r="AD13" s="37" t="s">
        <v>47</v>
      </c>
      <c r="AE13" s="37" t="s">
        <v>48</v>
      </c>
      <c r="AF13" s="38" t="s">
        <v>49</v>
      </c>
      <c r="AG13" s="38" t="s">
        <v>50</v>
      </c>
      <c r="AH13" s="41"/>
      <c r="AI13" s="40"/>
      <c r="AJ13" s="36" t="s">
        <v>37</v>
      </c>
      <c r="AK13" s="37" t="s">
        <v>38</v>
      </c>
      <c r="AL13" s="37" t="s">
        <v>39</v>
      </c>
      <c r="AM13" s="37" t="s">
        <v>40</v>
      </c>
      <c r="AN13" s="37" t="s">
        <v>41</v>
      </c>
      <c r="AO13" s="37" t="s">
        <v>42</v>
      </c>
      <c r="AP13" s="37" t="s">
        <v>43</v>
      </c>
      <c r="AQ13" s="37" t="s">
        <v>44</v>
      </c>
      <c r="AR13" s="37" t="s">
        <v>45</v>
      </c>
      <c r="AS13" s="37" t="s">
        <v>46</v>
      </c>
      <c r="AT13" s="37" t="s">
        <v>47</v>
      </c>
      <c r="AU13" s="37" t="s">
        <v>48</v>
      </c>
      <c r="AV13" s="38" t="s">
        <v>49</v>
      </c>
      <c r="AW13" s="38" t="s">
        <v>50</v>
      </c>
      <c r="AX13" s="39"/>
      <c r="AY13" s="40"/>
      <c r="AZ13" s="36" t="s">
        <v>37</v>
      </c>
      <c r="BA13" s="37" t="s">
        <v>38</v>
      </c>
      <c r="BB13" s="37" t="s">
        <v>39</v>
      </c>
      <c r="BC13" s="37" t="s">
        <v>40</v>
      </c>
      <c r="BD13" s="37" t="s">
        <v>41</v>
      </c>
      <c r="BE13" s="37" t="s">
        <v>42</v>
      </c>
      <c r="BF13" s="37" t="s">
        <v>43</v>
      </c>
      <c r="BG13" s="37" t="s">
        <v>44</v>
      </c>
      <c r="BH13" s="37" t="s">
        <v>45</v>
      </c>
      <c r="BI13" s="37" t="s">
        <v>46</v>
      </c>
      <c r="BJ13" s="37" t="s">
        <v>47</v>
      </c>
      <c r="BK13" s="37" t="s">
        <v>48</v>
      </c>
      <c r="BL13" s="38" t="s">
        <v>49</v>
      </c>
      <c r="BM13" s="38" t="s">
        <v>50</v>
      </c>
      <c r="BN13" s="39"/>
      <c r="BO13" s="40"/>
      <c r="BP13" s="36" t="s">
        <v>37</v>
      </c>
      <c r="BQ13" s="37" t="s">
        <v>38</v>
      </c>
      <c r="BR13" s="37" t="s">
        <v>39</v>
      </c>
      <c r="BS13" s="37" t="s">
        <v>40</v>
      </c>
      <c r="BT13" s="37" t="s">
        <v>41</v>
      </c>
      <c r="BU13" s="37" t="s">
        <v>42</v>
      </c>
      <c r="BV13" s="37" t="s">
        <v>43</v>
      </c>
      <c r="BW13" s="37" t="s">
        <v>44</v>
      </c>
      <c r="BX13" s="37" t="s">
        <v>45</v>
      </c>
      <c r="BY13" s="37" t="s">
        <v>46</v>
      </c>
      <c r="BZ13" s="37" t="s">
        <v>47</v>
      </c>
      <c r="CA13" s="37" t="s">
        <v>48</v>
      </c>
      <c r="CB13" s="38" t="s">
        <v>49</v>
      </c>
      <c r="CC13" s="38" t="s">
        <v>50</v>
      </c>
      <c r="CD13" s="33"/>
      <c r="CE13" s="33"/>
      <c r="CF13" s="33"/>
      <c r="CG13" s="33"/>
      <c r="CH13" s="33"/>
      <c r="CI13" s="33"/>
      <c r="CJ13" s="33"/>
    </row>
    <row r="14" spans="2:88" ht="30" customHeight="1" x14ac:dyDescent="0.35">
      <c r="B14" s="170" t="s">
        <v>59</v>
      </c>
      <c r="C14" s="42" t="s">
        <v>52</v>
      </c>
      <c r="D14" s="43">
        <v>2</v>
      </c>
      <c r="E14" s="43">
        <v>4</v>
      </c>
      <c r="F14" s="43">
        <v>6</v>
      </c>
      <c r="G14" s="43">
        <v>8</v>
      </c>
      <c r="H14" s="43">
        <v>10</v>
      </c>
      <c r="I14" s="43">
        <v>12</v>
      </c>
      <c r="J14" s="43">
        <v>13</v>
      </c>
      <c r="K14" s="43">
        <v>14</v>
      </c>
      <c r="L14" s="43">
        <v>15</v>
      </c>
      <c r="M14" s="43">
        <v>16</v>
      </c>
      <c r="N14" s="43">
        <v>17</v>
      </c>
      <c r="O14" s="43">
        <v>18</v>
      </c>
      <c r="P14" s="45">
        <f>SUMIF(D39:O39,"=1",D14:O14)</f>
        <v>135</v>
      </c>
      <c r="Q14" s="45">
        <f>SUM(D14:O14)</f>
        <v>135</v>
      </c>
      <c r="R14" s="19">
        <v>7</v>
      </c>
      <c r="S14" s="46" t="s">
        <v>52</v>
      </c>
      <c r="T14" s="43">
        <v>20</v>
      </c>
      <c r="U14" s="43">
        <v>22</v>
      </c>
      <c r="V14" s="43">
        <v>25</v>
      </c>
      <c r="W14" s="43">
        <v>28</v>
      </c>
      <c r="X14" s="43">
        <v>31</v>
      </c>
      <c r="Y14" s="43">
        <v>34</v>
      </c>
      <c r="Z14" s="43">
        <v>35</v>
      </c>
      <c r="AA14" s="43">
        <v>36</v>
      </c>
      <c r="AB14" s="43">
        <v>37</v>
      </c>
      <c r="AC14" s="43">
        <v>38</v>
      </c>
      <c r="AD14" s="43">
        <v>39</v>
      </c>
      <c r="AE14" s="43">
        <v>40</v>
      </c>
      <c r="AF14" s="45">
        <f>SUMIF(T39:AE39,"=1",T14:AE14)</f>
        <v>385</v>
      </c>
      <c r="AG14" s="45">
        <f>SUM(T14:AE14)</f>
        <v>385</v>
      </c>
      <c r="AH14" s="31"/>
      <c r="AI14" s="46" t="s">
        <v>52</v>
      </c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5">
        <f>SUMIF(AJ39:AU39,"=1",AJ14:AU14)</f>
        <v>0</v>
      </c>
      <c r="AW14" s="45">
        <f>SUM(AJ14:AU14)</f>
        <v>0</v>
      </c>
      <c r="AY14" s="46" t="s">
        <v>52</v>
      </c>
      <c r="AZ14" s="47">
        <v>1</v>
      </c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>
        <v>3</v>
      </c>
      <c r="BL14" s="45">
        <f>SUMIF(AZ39:BK39,"=1",AZ14:BK14)</f>
        <v>4</v>
      </c>
      <c r="BM14" s="45">
        <f>SUM(AZ14:BK14)</f>
        <v>4</v>
      </c>
      <c r="BN14" s="32"/>
      <c r="BO14" s="46" t="s">
        <v>52</v>
      </c>
      <c r="BP14" s="47">
        <v>2</v>
      </c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>
        <v>5</v>
      </c>
      <c r="CB14" s="45">
        <f>SUMIF(BP39:CA39,"=1",BP14:CA14)</f>
        <v>7</v>
      </c>
      <c r="CC14" s="45">
        <f>SUM(BP14:CA14)</f>
        <v>7</v>
      </c>
    </row>
    <row r="15" spans="2:88" ht="30" customHeight="1" x14ac:dyDescent="0.35">
      <c r="B15" s="170"/>
      <c r="C15" s="42" t="s">
        <v>53</v>
      </c>
      <c r="D15" s="43"/>
      <c r="E15" s="43"/>
      <c r="F15" s="44"/>
      <c r="G15" s="43"/>
      <c r="H15" s="43"/>
      <c r="I15" s="43"/>
      <c r="J15" s="43"/>
      <c r="K15" s="43"/>
      <c r="L15" s="43"/>
      <c r="M15" s="43"/>
      <c r="N15" s="43"/>
      <c r="O15" s="43"/>
      <c r="P15" s="45">
        <f>SUMIF(D40:O40,"=1",D15:O15)</f>
        <v>0</v>
      </c>
      <c r="Q15" s="45">
        <f>SUM(D15:O15)</f>
        <v>0</v>
      </c>
      <c r="R15" s="19">
        <v>8</v>
      </c>
      <c r="S15" s="46" t="s">
        <v>53</v>
      </c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>
        <v>2</v>
      </c>
      <c r="AF15" s="45">
        <f>SUMIF(T40:AE40,"=1",T15:AE15)</f>
        <v>2</v>
      </c>
      <c r="AG15" s="45">
        <f>SUM(T15:AE15)</f>
        <v>2</v>
      </c>
      <c r="AH15" s="31"/>
      <c r="AI15" s="46" t="s">
        <v>53</v>
      </c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5">
        <f>SUMIF(AJ40:AU40,"=1",AJ15:AU15)</f>
        <v>0</v>
      </c>
      <c r="AW15" s="45">
        <f>SUM(AJ15:AU15)</f>
        <v>0</v>
      </c>
      <c r="AY15" s="46" t="s">
        <v>53</v>
      </c>
      <c r="AZ15" s="47">
        <v>1</v>
      </c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>
        <v>3</v>
      </c>
      <c r="BL15" s="45">
        <f>SUMIF(AZ40:BK40,"=1",AZ15:BK15)</f>
        <v>4</v>
      </c>
      <c r="BM15" s="45">
        <f>SUM(AZ15:BK15)</f>
        <v>4</v>
      </c>
      <c r="BN15" s="32"/>
      <c r="BO15" s="46" t="s">
        <v>53</v>
      </c>
      <c r="BP15" s="47">
        <v>2</v>
      </c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>
        <v>6</v>
      </c>
      <c r="CB15" s="45">
        <f>SUMIF(BP40:CA40,"=1",BP15:CA15)</f>
        <v>8</v>
      </c>
      <c r="CC15" s="45">
        <f>SUM(BP15:CA15)</f>
        <v>8</v>
      </c>
    </row>
    <row r="16" spans="2:88" ht="30" customHeight="1" x14ac:dyDescent="0.35">
      <c r="B16" s="170"/>
      <c r="C16" s="42" t="s">
        <v>54</v>
      </c>
      <c r="D16" s="48"/>
      <c r="E16" s="48"/>
      <c r="F16" s="49"/>
      <c r="G16" s="50"/>
      <c r="H16" s="50"/>
      <c r="I16" s="50"/>
      <c r="J16" s="50"/>
      <c r="K16" s="50"/>
      <c r="L16" s="50" t="str">
        <f t="shared" ref="L16:Q16" si="0">IF(OR(ISERROR(L15/L14-1),L15=""),"",L15/L14-1)</f>
        <v/>
      </c>
      <c r="M16" s="50" t="str">
        <f t="shared" si="0"/>
        <v/>
      </c>
      <c r="N16" s="50" t="str">
        <f t="shared" si="0"/>
        <v/>
      </c>
      <c r="O16" s="50" t="str">
        <f t="shared" si="0"/>
        <v/>
      </c>
      <c r="P16" s="51">
        <f t="shared" si="0"/>
        <v>-1</v>
      </c>
      <c r="Q16" s="51">
        <f t="shared" si="0"/>
        <v>-1</v>
      </c>
      <c r="S16" s="46" t="s">
        <v>54</v>
      </c>
      <c r="T16" s="50" t="str">
        <f t="shared" ref="T16:AG16" si="1">IF(OR(ISERROR(T15/T14-1),T15=""),"",T15/T14-1)</f>
        <v/>
      </c>
      <c r="U16" s="50" t="str">
        <f t="shared" si="1"/>
        <v/>
      </c>
      <c r="V16" s="50" t="str">
        <f t="shared" si="1"/>
        <v/>
      </c>
      <c r="W16" s="50" t="str">
        <f t="shared" si="1"/>
        <v/>
      </c>
      <c r="X16" s="50" t="str">
        <f t="shared" si="1"/>
        <v/>
      </c>
      <c r="Y16" s="50" t="str">
        <f t="shared" si="1"/>
        <v/>
      </c>
      <c r="Z16" s="50" t="str">
        <f t="shared" si="1"/>
        <v/>
      </c>
      <c r="AA16" s="50" t="str">
        <f t="shared" si="1"/>
        <v/>
      </c>
      <c r="AB16" s="50" t="str">
        <f t="shared" si="1"/>
        <v/>
      </c>
      <c r="AC16" s="50" t="str">
        <f t="shared" si="1"/>
        <v/>
      </c>
      <c r="AD16" s="50" t="str">
        <f t="shared" si="1"/>
        <v/>
      </c>
      <c r="AE16" s="50">
        <f t="shared" si="1"/>
        <v>-0.95</v>
      </c>
      <c r="AF16" s="51">
        <f t="shared" si="1"/>
        <v>-0.9948051948051948</v>
      </c>
      <c r="AG16" s="51">
        <f t="shared" si="1"/>
        <v>-0.9948051948051948</v>
      </c>
      <c r="AH16" s="31"/>
      <c r="AI16" s="46" t="s">
        <v>54</v>
      </c>
      <c r="AJ16" s="50" t="str">
        <f t="shared" ref="AJ16:AW16" si="2">IF(OR(ISERROR(AJ15/AJ14-1),AJ15=""),"",AJ15/AJ14-1)</f>
        <v/>
      </c>
      <c r="AK16" s="50" t="str">
        <f t="shared" si="2"/>
        <v/>
      </c>
      <c r="AL16" s="50" t="str">
        <f t="shared" si="2"/>
        <v/>
      </c>
      <c r="AM16" s="50" t="str">
        <f t="shared" si="2"/>
        <v/>
      </c>
      <c r="AN16" s="50" t="str">
        <f t="shared" si="2"/>
        <v/>
      </c>
      <c r="AO16" s="50" t="str">
        <f t="shared" si="2"/>
        <v/>
      </c>
      <c r="AP16" s="50" t="str">
        <f t="shared" si="2"/>
        <v/>
      </c>
      <c r="AQ16" s="50" t="str">
        <f t="shared" si="2"/>
        <v/>
      </c>
      <c r="AR16" s="50" t="str">
        <f t="shared" si="2"/>
        <v/>
      </c>
      <c r="AS16" s="50" t="str">
        <f t="shared" si="2"/>
        <v/>
      </c>
      <c r="AT16" s="50" t="str">
        <f t="shared" si="2"/>
        <v/>
      </c>
      <c r="AU16" s="50" t="str">
        <f t="shared" si="2"/>
        <v/>
      </c>
      <c r="AV16" s="51" t="str">
        <f t="shared" si="2"/>
        <v/>
      </c>
      <c r="AW16" s="51" t="str">
        <f t="shared" si="2"/>
        <v/>
      </c>
      <c r="AY16" s="46" t="s">
        <v>54</v>
      </c>
      <c r="AZ16" s="50">
        <f t="shared" ref="AZ16:BM16" si="3">IF(OR(ISERROR(AZ15/AZ14-1),AZ15=""),"",AZ15/AZ14-1)</f>
        <v>0</v>
      </c>
      <c r="BA16" s="50" t="str">
        <f t="shared" si="3"/>
        <v/>
      </c>
      <c r="BB16" s="50" t="str">
        <f t="shared" si="3"/>
        <v/>
      </c>
      <c r="BC16" s="50" t="str">
        <f t="shared" si="3"/>
        <v/>
      </c>
      <c r="BD16" s="50" t="str">
        <f t="shared" si="3"/>
        <v/>
      </c>
      <c r="BE16" s="50" t="str">
        <f t="shared" si="3"/>
        <v/>
      </c>
      <c r="BF16" s="50" t="str">
        <f t="shared" si="3"/>
        <v/>
      </c>
      <c r="BG16" s="50" t="str">
        <f t="shared" si="3"/>
        <v/>
      </c>
      <c r="BH16" s="50" t="str">
        <f t="shared" si="3"/>
        <v/>
      </c>
      <c r="BI16" s="50" t="str">
        <f t="shared" si="3"/>
        <v/>
      </c>
      <c r="BJ16" s="50" t="str">
        <f t="shared" si="3"/>
        <v/>
      </c>
      <c r="BK16" s="50">
        <f t="shared" si="3"/>
        <v>0</v>
      </c>
      <c r="BL16" s="51">
        <f t="shared" si="3"/>
        <v>0</v>
      </c>
      <c r="BM16" s="51">
        <f t="shared" si="3"/>
        <v>0</v>
      </c>
      <c r="BN16" s="32"/>
      <c r="BO16" s="46" t="s">
        <v>54</v>
      </c>
      <c r="BP16" s="50">
        <f t="shared" ref="BP16:CC16" si="4">IF(OR(ISERROR(BP15/BP14-1),BP15=""),"",BP15/BP14-1)</f>
        <v>0</v>
      </c>
      <c r="BQ16" s="50" t="str">
        <f t="shared" si="4"/>
        <v/>
      </c>
      <c r="BR16" s="50" t="str">
        <f t="shared" si="4"/>
        <v/>
      </c>
      <c r="BS16" s="50" t="str">
        <f t="shared" si="4"/>
        <v/>
      </c>
      <c r="BT16" s="50" t="str">
        <f t="shared" si="4"/>
        <v/>
      </c>
      <c r="BU16" s="50" t="str">
        <f t="shared" si="4"/>
        <v/>
      </c>
      <c r="BV16" s="50" t="str">
        <f t="shared" si="4"/>
        <v/>
      </c>
      <c r="BW16" s="50" t="str">
        <f t="shared" si="4"/>
        <v/>
      </c>
      <c r="BX16" s="50" t="str">
        <f t="shared" si="4"/>
        <v/>
      </c>
      <c r="BY16" s="50" t="str">
        <f t="shared" si="4"/>
        <v/>
      </c>
      <c r="BZ16" s="50" t="str">
        <f t="shared" si="4"/>
        <v/>
      </c>
      <c r="CA16" s="50">
        <f t="shared" si="4"/>
        <v>0.19999999999999996</v>
      </c>
      <c r="CB16" s="51">
        <f t="shared" si="4"/>
        <v>0.14285714285714279</v>
      </c>
      <c r="CC16" s="51">
        <f t="shared" si="4"/>
        <v>0.14285714285714279</v>
      </c>
    </row>
    <row r="17" spans="2:88" s="19" customFormat="1" ht="9.75" customHeight="1" x14ac:dyDescent="0.35">
      <c r="D17" s="19">
        <f>COLUMN(D17)</f>
        <v>4</v>
      </c>
      <c r="O17" s="19">
        <f>COLUMN(O17)</f>
        <v>15</v>
      </c>
      <c r="S17" s="31"/>
      <c r="T17" s="32">
        <f>COLUMN(T17)</f>
        <v>20</v>
      </c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2">
        <f>COLUMN(AE17)</f>
        <v>31</v>
      </c>
      <c r="AF17" s="31"/>
      <c r="AG17" s="31"/>
      <c r="AH17" s="31"/>
      <c r="AI17" s="31"/>
      <c r="AJ17" s="32">
        <f>COLUMN(AJ17)</f>
        <v>36</v>
      </c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2">
        <f>COLUMN(AU17)</f>
        <v>47</v>
      </c>
      <c r="AV17" s="31"/>
      <c r="AW17" s="31"/>
      <c r="AY17" s="32"/>
      <c r="AZ17" s="32">
        <f>COLUMN(AZ17)</f>
        <v>52</v>
      </c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>
        <f>COLUMN(BK17)</f>
        <v>63</v>
      </c>
      <c r="BL17" s="32"/>
      <c r="BM17" s="32"/>
      <c r="BN17" s="32"/>
      <c r="BO17" s="32"/>
      <c r="BP17" s="32">
        <f>COLUMN(BP17)</f>
        <v>68</v>
      </c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>
        <f>COLUMN(CA17)</f>
        <v>79</v>
      </c>
      <c r="CB17" s="32"/>
      <c r="CC17" s="32"/>
    </row>
    <row r="18" spans="2:88" ht="37.5" customHeight="1" x14ac:dyDescent="0.35">
      <c r="B18" s="34" t="s">
        <v>35</v>
      </c>
      <c r="C18" s="35" t="s">
        <v>56</v>
      </c>
      <c r="D18" s="36" t="s">
        <v>37</v>
      </c>
      <c r="E18" s="37" t="s">
        <v>38</v>
      </c>
      <c r="F18" s="37" t="s">
        <v>39</v>
      </c>
      <c r="G18" s="37" t="s">
        <v>40</v>
      </c>
      <c r="H18" s="37" t="s">
        <v>41</v>
      </c>
      <c r="I18" s="37" t="s">
        <v>42</v>
      </c>
      <c r="J18" s="37" t="s">
        <v>43</v>
      </c>
      <c r="K18" s="37" t="s">
        <v>44</v>
      </c>
      <c r="L18" s="37" t="s">
        <v>45</v>
      </c>
      <c r="M18" s="37" t="s">
        <v>46</v>
      </c>
      <c r="N18" s="37" t="s">
        <v>47</v>
      </c>
      <c r="O18" s="37" t="s">
        <v>48</v>
      </c>
      <c r="P18" s="38" t="s">
        <v>49</v>
      </c>
      <c r="Q18" s="38" t="s">
        <v>50</v>
      </c>
      <c r="S18" s="52"/>
      <c r="T18" s="36" t="s">
        <v>37</v>
      </c>
      <c r="U18" s="37" t="s">
        <v>38</v>
      </c>
      <c r="V18" s="37" t="s">
        <v>39</v>
      </c>
      <c r="W18" s="37" t="s">
        <v>40</v>
      </c>
      <c r="X18" s="37" t="s">
        <v>41</v>
      </c>
      <c r="Y18" s="37" t="s">
        <v>42</v>
      </c>
      <c r="Z18" s="37" t="s">
        <v>43</v>
      </c>
      <c r="AA18" s="37" t="s">
        <v>44</v>
      </c>
      <c r="AB18" s="37" t="s">
        <v>45</v>
      </c>
      <c r="AC18" s="37" t="s">
        <v>46</v>
      </c>
      <c r="AD18" s="37" t="s">
        <v>47</v>
      </c>
      <c r="AE18" s="37" t="s">
        <v>48</v>
      </c>
      <c r="AF18" s="38" t="s">
        <v>49</v>
      </c>
      <c r="AG18" s="38" t="s">
        <v>50</v>
      </c>
      <c r="AH18" s="31"/>
      <c r="AI18" s="52"/>
      <c r="AJ18" s="36" t="s">
        <v>37</v>
      </c>
      <c r="AK18" s="37" t="s">
        <v>38</v>
      </c>
      <c r="AL18" s="37" t="s">
        <v>39</v>
      </c>
      <c r="AM18" s="37" t="s">
        <v>40</v>
      </c>
      <c r="AN18" s="37" t="s">
        <v>41</v>
      </c>
      <c r="AO18" s="37" t="s">
        <v>42</v>
      </c>
      <c r="AP18" s="37" t="s">
        <v>43</v>
      </c>
      <c r="AQ18" s="37" t="s">
        <v>44</v>
      </c>
      <c r="AR18" s="37" t="s">
        <v>45</v>
      </c>
      <c r="AS18" s="37" t="s">
        <v>46</v>
      </c>
      <c r="AT18" s="37" t="s">
        <v>47</v>
      </c>
      <c r="AU18" s="37" t="s">
        <v>48</v>
      </c>
      <c r="AV18" s="38" t="s">
        <v>49</v>
      </c>
      <c r="AW18" s="38" t="s">
        <v>50</v>
      </c>
      <c r="AY18" s="52"/>
      <c r="AZ18" s="36" t="s">
        <v>37</v>
      </c>
      <c r="BA18" s="37" t="s">
        <v>38</v>
      </c>
      <c r="BB18" s="37" t="s">
        <v>39</v>
      </c>
      <c r="BC18" s="37" t="s">
        <v>40</v>
      </c>
      <c r="BD18" s="37" t="s">
        <v>41</v>
      </c>
      <c r="BE18" s="37" t="s">
        <v>42</v>
      </c>
      <c r="BF18" s="37" t="s">
        <v>43</v>
      </c>
      <c r="BG18" s="37" t="s">
        <v>44</v>
      </c>
      <c r="BH18" s="37" t="s">
        <v>45</v>
      </c>
      <c r="BI18" s="37" t="s">
        <v>46</v>
      </c>
      <c r="BJ18" s="37" t="s">
        <v>47</v>
      </c>
      <c r="BK18" s="37" t="s">
        <v>48</v>
      </c>
      <c r="BL18" s="38" t="s">
        <v>49</v>
      </c>
      <c r="BM18" s="38" t="s">
        <v>50</v>
      </c>
      <c r="BN18" s="32"/>
      <c r="BO18" s="52"/>
      <c r="BP18" s="36" t="s">
        <v>37</v>
      </c>
      <c r="BQ18" s="37" t="s">
        <v>38</v>
      </c>
      <c r="BR18" s="37" t="s">
        <v>39</v>
      </c>
      <c r="BS18" s="37" t="s">
        <v>40</v>
      </c>
      <c r="BT18" s="37" t="s">
        <v>41</v>
      </c>
      <c r="BU18" s="37" t="s">
        <v>42</v>
      </c>
      <c r="BV18" s="37" t="s">
        <v>43</v>
      </c>
      <c r="BW18" s="37" t="s">
        <v>44</v>
      </c>
      <c r="BX18" s="37" t="s">
        <v>45</v>
      </c>
      <c r="BY18" s="37" t="s">
        <v>46</v>
      </c>
      <c r="BZ18" s="37" t="s">
        <v>47</v>
      </c>
      <c r="CA18" s="37" t="s">
        <v>48</v>
      </c>
      <c r="CB18" s="38" t="s">
        <v>49</v>
      </c>
      <c r="CC18" s="38" t="s">
        <v>50</v>
      </c>
      <c r="CD18" s="33"/>
      <c r="CE18" s="33"/>
      <c r="CF18" s="33"/>
      <c r="CG18" s="33"/>
      <c r="CH18" s="33"/>
      <c r="CI18" s="33"/>
      <c r="CJ18" s="33"/>
    </row>
    <row r="19" spans="2:88" ht="30" customHeight="1" x14ac:dyDescent="0.35">
      <c r="B19" s="170" t="s">
        <v>176</v>
      </c>
      <c r="C19" s="42" t="s">
        <v>52</v>
      </c>
      <c r="D19" s="192">
        <v>1</v>
      </c>
      <c r="E19" s="192">
        <v>1</v>
      </c>
      <c r="F19" s="192">
        <v>1</v>
      </c>
      <c r="G19" s="192">
        <v>1</v>
      </c>
      <c r="H19" s="192">
        <v>1</v>
      </c>
      <c r="I19" s="192">
        <v>1</v>
      </c>
      <c r="J19" s="192">
        <v>0.98</v>
      </c>
      <c r="K19" s="192">
        <v>0.98</v>
      </c>
      <c r="L19" s="192">
        <v>0.98</v>
      </c>
      <c r="M19" s="192">
        <v>0.96</v>
      </c>
      <c r="N19" s="192">
        <v>0.96</v>
      </c>
      <c r="O19" s="192">
        <v>0.96</v>
      </c>
      <c r="P19" s="45">
        <f>SUMIF(D41:O41,"=1",D19:O19)</f>
        <v>11.820000000000004</v>
      </c>
      <c r="Q19" s="45">
        <f>SUM(D19:O19)</f>
        <v>11.820000000000004</v>
      </c>
      <c r="R19" s="19">
        <v>12</v>
      </c>
      <c r="S19" s="46" t="s">
        <v>52</v>
      </c>
      <c r="T19" s="192">
        <v>0.93</v>
      </c>
      <c r="U19" s="192">
        <v>0.93</v>
      </c>
      <c r="V19" s="192">
        <v>0.93</v>
      </c>
      <c r="W19" s="192">
        <v>0.93</v>
      </c>
      <c r="X19" s="192">
        <v>0.93</v>
      </c>
      <c r="Y19" s="192">
        <v>0.93</v>
      </c>
      <c r="Z19" s="192">
        <v>0.9</v>
      </c>
      <c r="AA19" s="192">
        <v>0.9</v>
      </c>
      <c r="AB19" s="192">
        <v>0.9</v>
      </c>
      <c r="AC19" s="192">
        <v>0.9</v>
      </c>
      <c r="AD19" s="192">
        <v>0.9</v>
      </c>
      <c r="AE19" s="192">
        <v>0.9</v>
      </c>
      <c r="AF19" s="45">
        <f>SUMIF(T41:AE41,"=1",T19:AE19)</f>
        <v>10.980000000000002</v>
      </c>
      <c r="AG19" s="45">
        <f>SUM(T19:AE19)</f>
        <v>10.980000000000002</v>
      </c>
      <c r="AH19" s="31"/>
      <c r="AI19" s="46" t="s">
        <v>52</v>
      </c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5">
        <f>SUMIF(AJ41:AU41,"=1",AJ19:AU19)</f>
        <v>0</v>
      </c>
      <c r="AW19" s="45">
        <f>SUM(AJ19:AU19)</f>
        <v>0</v>
      </c>
      <c r="AY19" s="46" t="s">
        <v>52</v>
      </c>
      <c r="AZ19" s="47">
        <v>2</v>
      </c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>
        <v>3</v>
      </c>
      <c r="BL19" s="45">
        <f>SUMIF(AZ41:BK41,"=1",AZ19:BK19)</f>
        <v>5</v>
      </c>
      <c r="BM19" s="45">
        <f>SUM(AZ19:BK19)</f>
        <v>5</v>
      </c>
      <c r="BN19" s="32"/>
      <c r="BO19" s="46" t="s">
        <v>52</v>
      </c>
      <c r="BP19" s="47">
        <v>2</v>
      </c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>
        <v>4</v>
      </c>
      <c r="CB19" s="45">
        <f>SUMIF(BP41:CA41,"=1",BP19:CA19)</f>
        <v>6</v>
      </c>
      <c r="CC19" s="45">
        <f>SUM(BP19:CA19)</f>
        <v>6</v>
      </c>
    </row>
    <row r="20" spans="2:88" ht="30" customHeight="1" x14ac:dyDescent="0.35">
      <c r="B20" s="170"/>
      <c r="C20" s="42" t="s">
        <v>53</v>
      </c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5">
        <f>SUMIF(D42:O42,"=1",D20:O20)</f>
        <v>0</v>
      </c>
      <c r="Q20" s="45">
        <f>SUM(D20:O20)</f>
        <v>0</v>
      </c>
      <c r="R20" s="19">
        <v>13</v>
      </c>
      <c r="S20" s="46" t="s">
        <v>53</v>
      </c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>
        <v>2</v>
      </c>
      <c r="AF20" s="45">
        <f>SUMIF(T42:AE42,"=1",T20:AE20)</f>
        <v>2</v>
      </c>
      <c r="AG20" s="45">
        <f>SUM(T20:AE20)</f>
        <v>2</v>
      </c>
      <c r="AH20" s="31"/>
      <c r="AI20" s="46" t="s">
        <v>53</v>
      </c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5">
        <f>SUMIF(AJ42:AU42,"=1",AJ20:AU20)</f>
        <v>0</v>
      </c>
      <c r="AW20" s="45">
        <f>SUM(AJ20:AU20)</f>
        <v>0</v>
      </c>
      <c r="AY20" s="46" t="s">
        <v>53</v>
      </c>
      <c r="AZ20" s="47">
        <v>2</v>
      </c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>
        <v>3</v>
      </c>
      <c r="BL20" s="45">
        <f>SUMIF(AZ42:BK42,"=1",AZ20:BK20)</f>
        <v>5</v>
      </c>
      <c r="BM20" s="45">
        <f>SUM(AZ20:BK20)</f>
        <v>5</v>
      </c>
      <c r="BN20" s="32"/>
      <c r="BO20" s="46" t="s">
        <v>53</v>
      </c>
      <c r="BP20" s="47">
        <v>2</v>
      </c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>
        <v>4</v>
      </c>
      <c r="CB20" s="45">
        <f>SUMIF(BP42:CA42,"=1",BP20:CA20)</f>
        <v>6</v>
      </c>
      <c r="CC20" s="45">
        <f>SUM(BP20:CA20)</f>
        <v>6</v>
      </c>
    </row>
    <row r="21" spans="2:88" ht="30" customHeight="1" x14ac:dyDescent="0.35">
      <c r="B21" s="170"/>
      <c r="C21" s="42" t="s">
        <v>54</v>
      </c>
      <c r="D21" s="48"/>
      <c r="E21" s="48"/>
      <c r="F21" s="49"/>
      <c r="G21" s="50"/>
      <c r="H21" s="50"/>
      <c r="I21" s="50"/>
      <c r="J21" s="50"/>
      <c r="K21" s="50"/>
      <c r="L21" s="50"/>
      <c r="M21" s="50"/>
      <c r="N21" s="50"/>
      <c r="O21" s="50"/>
      <c r="P21" s="51">
        <f t="shared" ref="P21:Q21" si="5">IF(OR(ISERROR(P20/P19-1),P20=""),"",P20/P19-1)</f>
        <v>-1</v>
      </c>
      <c r="Q21" s="51">
        <f t="shared" si="5"/>
        <v>-1</v>
      </c>
      <c r="S21" s="46" t="s">
        <v>54</v>
      </c>
      <c r="T21" s="50" t="str">
        <f t="shared" ref="T21:AG21" si="6">IF(OR(ISERROR(T20/T19-1),T20=""),"",T20/T19-1)</f>
        <v/>
      </c>
      <c r="U21" s="50" t="str">
        <f t="shared" si="6"/>
        <v/>
      </c>
      <c r="V21" s="50" t="str">
        <f t="shared" si="6"/>
        <v/>
      </c>
      <c r="W21" s="50" t="str">
        <f t="shared" si="6"/>
        <v/>
      </c>
      <c r="X21" s="50" t="str">
        <f t="shared" si="6"/>
        <v/>
      </c>
      <c r="Y21" s="50" t="str">
        <f t="shared" si="6"/>
        <v/>
      </c>
      <c r="Z21" s="50" t="str">
        <f t="shared" si="6"/>
        <v/>
      </c>
      <c r="AA21" s="50" t="str">
        <f t="shared" si="6"/>
        <v/>
      </c>
      <c r="AB21" s="50" t="str">
        <f t="shared" si="6"/>
        <v/>
      </c>
      <c r="AC21" s="50" t="str">
        <f t="shared" si="6"/>
        <v/>
      </c>
      <c r="AD21" s="50" t="str">
        <f t="shared" si="6"/>
        <v/>
      </c>
      <c r="AE21" s="50">
        <f t="shared" si="6"/>
        <v>1.2222222222222223</v>
      </c>
      <c r="AF21" s="51">
        <f t="shared" si="6"/>
        <v>-0.81785063752276876</v>
      </c>
      <c r="AG21" s="51">
        <f t="shared" si="6"/>
        <v>-0.81785063752276876</v>
      </c>
      <c r="AH21" s="31"/>
      <c r="AI21" s="46" t="s">
        <v>54</v>
      </c>
      <c r="AJ21" s="50" t="str">
        <f t="shared" ref="AJ21:AW21" si="7">IF(OR(ISERROR(AJ20/AJ19-1),AJ20=""),"",AJ20/AJ19-1)</f>
        <v/>
      </c>
      <c r="AK21" s="50" t="str">
        <f t="shared" si="7"/>
        <v/>
      </c>
      <c r="AL21" s="50" t="str">
        <f t="shared" si="7"/>
        <v/>
      </c>
      <c r="AM21" s="50" t="str">
        <f t="shared" si="7"/>
        <v/>
      </c>
      <c r="AN21" s="50" t="str">
        <f t="shared" si="7"/>
        <v/>
      </c>
      <c r="AO21" s="50" t="str">
        <f t="shared" si="7"/>
        <v/>
      </c>
      <c r="AP21" s="50" t="str">
        <f t="shared" si="7"/>
        <v/>
      </c>
      <c r="AQ21" s="50" t="str">
        <f t="shared" si="7"/>
        <v/>
      </c>
      <c r="AR21" s="50" t="str">
        <f t="shared" si="7"/>
        <v/>
      </c>
      <c r="AS21" s="50" t="str">
        <f t="shared" si="7"/>
        <v/>
      </c>
      <c r="AT21" s="50" t="str">
        <f t="shared" si="7"/>
        <v/>
      </c>
      <c r="AU21" s="50" t="str">
        <f t="shared" si="7"/>
        <v/>
      </c>
      <c r="AV21" s="51" t="str">
        <f t="shared" si="7"/>
        <v/>
      </c>
      <c r="AW21" s="51" t="str">
        <f t="shared" si="7"/>
        <v/>
      </c>
      <c r="AY21" s="46" t="s">
        <v>54</v>
      </c>
      <c r="AZ21" s="50">
        <f t="shared" ref="AZ21:BM21" si="8">IF(OR(ISERROR(AZ20/AZ19-1),AZ20=""),"",AZ20/AZ19-1)</f>
        <v>0</v>
      </c>
      <c r="BA21" s="50" t="str">
        <f t="shared" si="8"/>
        <v/>
      </c>
      <c r="BB21" s="50" t="str">
        <f t="shared" si="8"/>
        <v/>
      </c>
      <c r="BC21" s="50" t="str">
        <f t="shared" si="8"/>
        <v/>
      </c>
      <c r="BD21" s="50" t="str">
        <f t="shared" si="8"/>
        <v/>
      </c>
      <c r="BE21" s="50" t="str">
        <f t="shared" si="8"/>
        <v/>
      </c>
      <c r="BF21" s="50" t="str">
        <f t="shared" si="8"/>
        <v/>
      </c>
      <c r="BG21" s="50" t="str">
        <f t="shared" si="8"/>
        <v/>
      </c>
      <c r="BH21" s="50" t="str">
        <f t="shared" si="8"/>
        <v/>
      </c>
      <c r="BI21" s="50" t="str">
        <f t="shared" si="8"/>
        <v/>
      </c>
      <c r="BJ21" s="50" t="str">
        <f t="shared" si="8"/>
        <v/>
      </c>
      <c r="BK21" s="50">
        <f t="shared" si="8"/>
        <v>0</v>
      </c>
      <c r="BL21" s="51">
        <f t="shared" si="8"/>
        <v>0</v>
      </c>
      <c r="BM21" s="51">
        <f t="shared" si="8"/>
        <v>0</v>
      </c>
      <c r="BN21" s="32"/>
      <c r="BO21" s="46" t="s">
        <v>54</v>
      </c>
      <c r="BP21" s="50">
        <f t="shared" ref="BP21:CC21" si="9">IF(OR(ISERROR(BP20/BP19-1),BP20=""),"",BP20/BP19-1)</f>
        <v>0</v>
      </c>
      <c r="BQ21" s="50" t="str">
        <f t="shared" si="9"/>
        <v/>
      </c>
      <c r="BR21" s="50" t="str">
        <f t="shared" si="9"/>
        <v/>
      </c>
      <c r="BS21" s="50" t="str">
        <f t="shared" si="9"/>
        <v/>
      </c>
      <c r="BT21" s="50" t="str">
        <f t="shared" si="9"/>
        <v/>
      </c>
      <c r="BU21" s="50" t="str">
        <f t="shared" si="9"/>
        <v/>
      </c>
      <c r="BV21" s="50" t="str">
        <f t="shared" si="9"/>
        <v/>
      </c>
      <c r="BW21" s="50" t="str">
        <f t="shared" si="9"/>
        <v/>
      </c>
      <c r="BX21" s="50" t="str">
        <f t="shared" si="9"/>
        <v/>
      </c>
      <c r="BY21" s="50" t="str">
        <f t="shared" si="9"/>
        <v/>
      </c>
      <c r="BZ21" s="50" t="str">
        <f t="shared" si="9"/>
        <v/>
      </c>
      <c r="CA21" s="50">
        <f t="shared" si="9"/>
        <v>0</v>
      </c>
      <c r="CB21" s="51">
        <f t="shared" si="9"/>
        <v>0</v>
      </c>
      <c r="CC21" s="51">
        <f t="shared" si="9"/>
        <v>0</v>
      </c>
    </row>
    <row r="22" spans="2:88" s="19" customFormat="1" ht="9.75" customHeight="1" x14ac:dyDescent="0.35"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</row>
    <row r="23" spans="2:88" ht="37.5" customHeight="1" x14ac:dyDescent="0.35">
      <c r="B23" s="34" t="s">
        <v>35</v>
      </c>
      <c r="C23" s="35" t="s">
        <v>56</v>
      </c>
      <c r="D23" s="36" t="s">
        <v>37</v>
      </c>
      <c r="E23" s="37" t="s">
        <v>38</v>
      </c>
      <c r="F23" s="37" t="s">
        <v>39</v>
      </c>
      <c r="G23" s="37" t="s">
        <v>40</v>
      </c>
      <c r="H23" s="37" t="s">
        <v>41</v>
      </c>
      <c r="I23" s="37" t="s">
        <v>42</v>
      </c>
      <c r="J23" s="37" t="s">
        <v>43</v>
      </c>
      <c r="K23" s="37" t="s">
        <v>44</v>
      </c>
      <c r="L23" s="37" t="s">
        <v>45</v>
      </c>
      <c r="M23" s="37" t="s">
        <v>46</v>
      </c>
      <c r="N23" s="37" t="s">
        <v>47</v>
      </c>
      <c r="O23" s="37" t="s">
        <v>48</v>
      </c>
      <c r="P23" s="38" t="s">
        <v>49</v>
      </c>
      <c r="Q23" s="38" t="s">
        <v>50</v>
      </c>
      <c r="S23" s="52"/>
      <c r="T23" s="36" t="s">
        <v>37</v>
      </c>
      <c r="U23" s="37" t="s">
        <v>38</v>
      </c>
      <c r="V23" s="37" t="s">
        <v>39</v>
      </c>
      <c r="W23" s="37" t="s">
        <v>40</v>
      </c>
      <c r="X23" s="37" t="s">
        <v>41</v>
      </c>
      <c r="Y23" s="37" t="s">
        <v>42</v>
      </c>
      <c r="Z23" s="37" t="s">
        <v>43</v>
      </c>
      <c r="AA23" s="37" t="s">
        <v>44</v>
      </c>
      <c r="AB23" s="37" t="s">
        <v>45</v>
      </c>
      <c r="AC23" s="37" t="s">
        <v>46</v>
      </c>
      <c r="AD23" s="37" t="s">
        <v>47</v>
      </c>
      <c r="AE23" s="37" t="s">
        <v>48</v>
      </c>
      <c r="AF23" s="38" t="s">
        <v>49</v>
      </c>
      <c r="AG23" s="38" t="s">
        <v>50</v>
      </c>
      <c r="AH23" s="31"/>
      <c r="AI23" s="52"/>
      <c r="AJ23" s="36" t="s">
        <v>37</v>
      </c>
      <c r="AK23" s="37" t="s">
        <v>38</v>
      </c>
      <c r="AL23" s="37" t="s">
        <v>39</v>
      </c>
      <c r="AM23" s="37" t="s">
        <v>40</v>
      </c>
      <c r="AN23" s="37" t="s">
        <v>41</v>
      </c>
      <c r="AO23" s="37" t="s">
        <v>42</v>
      </c>
      <c r="AP23" s="37" t="s">
        <v>43</v>
      </c>
      <c r="AQ23" s="37" t="s">
        <v>44</v>
      </c>
      <c r="AR23" s="37" t="s">
        <v>45</v>
      </c>
      <c r="AS23" s="37" t="s">
        <v>46</v>
      </c>
      <c r="AT23" s="37" t="s">
        <v>47</v>
      </c>
      <c r="AU23" s="37" t="s">
        <v>48</v>
      </c>
      <c r="AV23" s="38" t="s">
        <v>49</v>
      </c>
      <c r="AW23" s="38" t="s">
        <v>50</v>
      </c>
      <c r="AY23" s="52"/>
      <c r="AZ23" s="36" t="s">
        <v>37</v>
      </c>
      <c r="BA23" s="37" t="s">
        <v>38</v>
      </c>
      <c r="BB23" s="37" t="s">
        <v>39</v>
      </c>
      <c r="BC23" s="37" t="s">
        <v>40</v>
      </c>
      <c r="BD23" s="37" t="s">
        <v>41</v>
      </c>
      <c r="BE23" s="37" t="s">
        <v>42</v>
      </c>
      <c r="BF23" s="37" t="s">
        <v>43</v>
      </c>
      <c r="BG23" s="37" t="s">
        <v>44</v>
      </c>
      <c r="BH23" s="37" t="s">
        <v>45</v>
      </c>
      <c r="BI23" s="37" t="s">
        <v>46</v>
      </c>
      <c r="BJ23" s="37" t="s">
        <v>47</v>
      </c>
      <c r="BK23" s="37" t="s">
        <v>48</v>
      </c>
      <c r="BL23" s="38" t="s">
        <v>49</v>
      </c>
      <c r="BM23" s="38" t="s">
        <v>50</v>
      </c>
      <c r="BN23" s="32"/>
      <c r="BO23" s="52"/>
      <c r="BP23" s="36" t="s">
        <v>37</v>
      </c>
      <c r="BQ23" s="37" t="s">
        <v>38</v>
      </c>
      <c r="BR23" s="37" t="s">
        <v>39</v>
      </c>
      <c r="BS23" s="37" t="s">
        <v>40</v>
      </c>
      <c r="BT23" s="37" t="s">
        <v>41</v>
      </c>
      <c r="BU23" s="37" t="s">
        <v>42</v>
      </c>
      <c r="BV23" s="37" t="s">
        <v>43</v>
      </c>
      <c r="BW23" s="37" t="s">
        <v>44</v>
      </c>
      <c r="BX23" s="37" t="s">
        <v>45</v>
      </c>
      <c r="BY23" s="37" t="s">
        <v>46</v>
      </c>
      <c r="BZ23" s="37" t="s">
        <v>47</v>
      </c>
      <c r="CA23" s="37" t="s">
        <v>48</v>
      </c>
      <c r="CB23" s="38" t="s">
        <v>49</v>
      </c>
      <c r="CC23" s="38" t="s">
        <v>50</v>
      </c>
      <c r="CD23" s="33"/>
      <c r="CE23" s="33"/>
      <c r="CF23" s="33"/>
      <c r="CG23" s="33"/>
      <c r="CH23" s="33"/>
      <c r="CI23" s="33"/>
      <c r="CJ23" s="33"/>
    </row>
    <row r="24" spans="2:88" ht="30" customHeight="1" x14ac:dyDescent="0.35">
      <c r="B24" s="170"/>
      <c r="C24" s="42" t="s">
        <v>52</v>
      </c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5">
        <f>SUMIF(D43:O43,"=1",D24:O24)</f>
        <v>0</v>
      </c>
      <c r="Q24" s="45">
        <f>SUM(D24:O24)</f>
        <v>0</v>
      </c>
      <c r="R24" s="19">
        <v>17</v>
      </c>
      <c r="S24" s="46" t="s">
        <v>52</v>
      </c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5">
        <f>SUMIF(T43:AE43,"=1",T24:AE24)</f>
        <v>0</v>
      </c>
      <c r="AG24" s="45">
        <f>SUM(T24:AE24)</f>
        <v>0</v>
      </c>
      <c r="AH24" s="31"/>
      <c r="AI24" s="46" t="s">
        <v>52</v>
      </c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5">
        <f>SUMIF(AJ43:AU43,"=1",AJ24:AU24)</f>
        <v>0</v>
      </c>
      <c r="AW24" s="45">
        <f>SUM(AJ24:AU24)</f>
        <v>0</v>
      </c>
      <c r="AY24" s="46" t="s">
        <v>52</v>
      </c>
      <c r="AZ24" s="47">
        <v>7</v>
      </c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>
        <v>9</v>
      </c>
      <c r="BL24" s="45">
        <f>SUMIF(AZ43:BK43,"=1",AZ24:BK24)</f>
        <v>16</v>
      </c>
      <c r="BM24" s="45">
        <f>SUM(AZ24:BK24)</f>
        <v>16</v>
      </c>
      <c r="BN24" s="32"/>
      <c r="BO24" s="46" t="s">
        <v>52</v>
      </c>
      <c r="BP24" s="47">
        <v>4</v>
      </c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>
        <v>9</v>
      </c>
      <c r="CB24" s="45">
        <f>SUMIF(BP43:CA43,"=1",BP24:CA24)</f>
        <v>13</v>
      </c>
      <c r="CC24" s="45">
        <f>SUM(BP24:CA24)</f>
        <v>13</v>
      </c>
    </row>
    <row r="25" spans="2:88" ht="30" customHeight="1" x14ac:dyDescent="0.35">
      <c r="B25" s="170"/>
      <c r="C25" s="42" t="s">
        <v>53</v>
      </c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5">
        <f>SUMIF(D44:O44,"=1",D25:O25)</f>
        <v>0</v>
      </c>
      <c r="Q25" s="45">
        <f>SUM(D25:O25)</f>
        <v>0</v>
      </c>
      <c r="R25" s="19">
        <v>18</v>
      </c>
      <c r="S25" s="46" t="s">
        <v>53</v>
      </c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5">
        <f>SUMIF(T44:AE44,"=1",T25:AE25)</f>
        <v>0</v>
      </c>
      <c r="AG25" s="45">
        <f>SUM(T25:AE25)</f>
        <v>0</v>
      </c>
      <c r="AH25" s="31"/>
      <c r="AI25" s="46" t="s">
        <v>53</v>
      </c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5">
        <f>SUMIF(AJ44:AU44,"=1",AJ25:AU25)</f>
        <v>0</v>
      </c>
      <c r="AW25" s="45">
        <f>SUM(AJ25:AU25)</f>
        <v>0</v>
      </c>
      <c r="AY25" s="46" t="s">
        <v>53</v>
      </c>
      <c r="AZ25" s="47">
        <v>8</v>
      </c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>
        <v>10</v>
      </c>
      <c r="BL25" s="45">
        <f>SUMIF(AZ44:BK44,"=1",AZ25:BK25)</f>
        <v>18</v>
      </c>
      <c r="BM25" s="45">
        <f>SUM(AZ25:BK25)</f>
        <v>18</v>
      </c>
      <c r="BN25" s="32"/>
      <c r="BO25" s="46" t="s">
        <v>53</v>
      </c>
      <c r="BP25" s="47">
        <v>9</v>
      </c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>
        <v>10</v>
      </c>
      <c r="CB25" s="45">
        <f>SUMIF(BP44:CA44,"=1",BP25:CA25)</f>
        <v>19</v>
      </c>
      <c r="CC25" s="45">
        <f>SUM(BP25:CA25)</f>
        <v>19</v>
      </c>
    </row>
    <row r="26" spans="2:88" ht="30" customHeight="1" x14ac:dyDescent="0.35">
      <c r="B26" s="170"/>
      <c r="C26" s="42" t="s">
        <v>54</v>
      </c>
      <c r="D26" s="48" t="str">
        <f t="shared" ref="D26:Q26" si="10">IF(OR(ISERROR(D25/D24-1),D25=""),"",D25/D24-1)</f>
        <v/>
      </c>
      <c r="E26" s="48" t="str">
        <f t="shared" si="10"/>
        <v/>
      </c>
      <c r="F26" s="49" t="str">
        <f t="shared" si="10"/>
        <v/>
      </c>
      <c r="G26" s="50" t="str">
        <f t="shared" si="10"/>
        <v/>
      </c>
      <c r="H26" s="50" t="str">
        <f t="shared" si="10"/>
        <v/>
      </c>
      <c r="I26" s="50" t="str">
        <f t="shared" si="10"/>
        <v/>
      </c>
      <c r="J26" s="50" t="str">
        <f t="shared" si="10"/>
        <v/>
      </c>
      <c r="K26" s="50" t="str">
        <f t="shared" si="10"/>
        <v/>
      </c>
      <c r="L26" s="50" t="str">
        <f t="shared" si="10"/>
        <v/>
      </c>
      <c r="M26" s="50" t="str">
        <f t="shared" si="10"/>
        <v/>
      </c>
      <c r="N26" s="50" t="str">
        <f t="shared" si="10"/>
        <v/>
      </c>
      <c r="O26" s="50" t="str">
        <f t="shared" si="10"/>
        <v/>
      </c>
      <c r="P26" s="51" t="str">
        <f t="shared" si="10"/>
        <v/>
      </c>
      <c r="Q26" s="51" t="str">
        <f t="shared" si="10"/>
        <v/>
      </c>
      <c r="S26" s="46" t="s">
        <v>54</v>
      </c>
      <c r="T26" s="50" t="str">
        <f t="shared" ref="T26:AG26" si="11">IF(OR(ISERROR(T25/T24-1),T25=""),"",T25/T24-1)</f>
        <v/>
      </c>
      <c r="U26" s="50" t="str">
        <f t="shared" si="11"/>
        <v/>
      </c>
      <c r="V26" s="50" t="str">
        <f t="shared" si="11"/>
        <v/>
      </c>
      <c r="W26" s="50" t="str">
        <f t="shared" si="11"/>
        <v/>
      </c>
      <c r="X26" s="50" t="str">
        <f t="shared" si="11"/>
        <v/>
      </c>
      <c r="Y26" s="50" t="str">
        <f t="shared" si="11"/>
        <v/>
      </c>
      <c r="Z26" s="50" t="str">
        <f t="shared" si="11"/>
        <v/>
      </c>
      <c r="AA26" s="50" t="str">
        <f t="shared" si="11"/>
        <v/>
      </c>
      <c r="AB26" s="50" t="str">
        <f t="shared" si="11"/>
        <v/>
      </c>
      <c r="AC26" s="50" t="str">
        <f t="shared" si="11"/>
        <v/>
      </c>
      <c r="AD26" s="50" t="str">
        <f t="shared" si="11"/>
        <v/>
      </c>
      <c r="AE26" s="50" t="str">
        <f t="shared" si="11"/>
        <v/>
      </c>
      <c r="AF26" s="51" t="str">
        <f t="shared" si="11"/>
        <v/>
      </c>
      <c r="AG26" s="51" t="str">
        <f t="shared" si="11"/>
        <v/>
      </c>
      <c r="AH26" s="31"/>
      <c r="AI26" s="46" t="s">
        <v>54</v>
      </c>
      <c r="AJ26" s="50" t="str">
        <f t="shared" ref="AJ26:AW26" si="12">IF(OR(ISERROR(AJ25/AJ24-1),AJ25=""),"",AJ25/AJ24-1)</f>
        <v/>
      </c>
      <c r="AK26" s="50" t="str">
        <f t="shared" si="12"/>
        <v/>
      </c>
      <c r="AL26" s="50" t="str">
        <f t="shared" si="12"/>
        <v/>
      </c>
      <c r="AM26" s="50" t="str">
        <f t="shared" si="12"/>
        <v/>
      </c>
      <c r="AN26" s="50" t="str">
        <f t="shared" si="12"/>
        <v/>
      </c>
      <c r="AO26" s="50" t="str">
        <f t="shared" si="12"/>
        <v/>
      </c>
      <c r="AP26" s="50" t="str">
        <f t="shared" si="12"/>
        <v/>
      </c>
      <c r="AQ26" s="50" t="str">
        <f t="shared" si="12"/>
        <v/>
      </c>
      <c r="AR26" s="50" t="str">
        <f t="shared" si="12"/>
        <v/>
      </c>
      <c r="AS26" s="50" t="str">
        <f t="shared" si="12"/>
        <v/>
      </c>
      <c r="AT26" s="50" t="str">
        <f t="shared" si="12"/>
        <v/>
      </c>
      <c r="AU26" s="50" t="str">
        <f t="shared" si="12"/>
        <v/>
      </c>
      <c r="AV26" s="51" t="str">
        <f t="shared" si="12"/>
        <v/>
      </c>
      <c r="AW26" s="51" t="str">
        <f t="shared" si="12"/>
        <v/>
      </c>
      <c r="AY26" s="46" t="s">
        <v>54</v>
      </c>
      <c r="AZ26" s="50">
        <f t="shared" ref="AZ26:BM26" si="13">IF(OR(ISERROR(AZ25/AZ24-1),AZ25=""),"",AZ25/AZ24-1)</f>
        <v>0.14285714285714279</v>
      </c>
      <c r="BA26" s="50" t="str">
        <f t="shared" si="13"/>
        <v/>
      </c>
      <c r="BB26" s="50" t="str">
        <f t="shared" si="13"/>
        <v/>
      </c>
      <c r="BC26" s="50" t="str">
        <f t="shared" si="13"/>
        <v/>
      </c>
      <c r="BD26" s="50" t="str">
        <f t="shared" si="13"/>
        <v/>
      </c>
      <c r="BE26" s="50" t="str">
        <f t="shared" si="13"/>
        <v/>
      </c>
      <c r="BF26" s="50" t="str">
        <f t="shared" si="13"/>
        <v/>
      </c>
      <c r="BG26" s="50" t="str">
        <f t="shared" si="13"/>
        <v/>
      </c>
      <c r="BH26" s="50" t="str">
        <f t="shared" si="13"/>
        <v/>
      </c>
      <c r="BI26" s="50" t="str">
        <f t="shared" si="13"/>
        <v/>
      </c>
      <c r="BJ26" s="50" t="str">
        <f t="shared" si="13"/>
        <v/>
      </c>
      <c r="BK26" s="50">
        <f t="shared" si="13"/>
        <v>0.11111111111111116</v>
      </c>
      <c r="BL26" s="51">
        <f t="shared" si="13"/>
        <v>0.125</v>
      </c>
      <c r="BM26" s="51">
        <f t="shared" si="13"/>
        <v>0.125</v>
      </c>
      <c r="BN26" s="32"/>
      <c r="BO26" s="46" t="s">
        <v>54</v>
      </c>
      <c r="BP26" s="50">
        <f t="shared" ref="BP26:CC26" si="14">IF(OR(ISERROR(BP25/BP24-1),BP25=""),"",BP25/BP24-1)</f>
        <v>1.25</v>
      </c>
      <c r="BQ26" s="50" t="str">
        <f t="shared" si="14"/>
        <v/>
      </c>
      <c r="BR26" s="50" t="str">
        <f t="shared" si="14"/>
        <v/>
      </c>
      <c r="BS26" s="50" t="str">
        <f t="shared" si="14"/>
        <v/>
      </c>
      <c r="BT26" s="50" t="str">
        <f t="shared" si="14"/>
        <v/>
      </c>
      <c r="BU26" s="50" t="str">
        <f t="shared" si="14"/>
        <v/>
      </c>
      <c r="BV26" s="50" t="str">
        <f t="shared" si="14"/>
        <v/>
      </c>
      <c r="BW26" s="50" t="str">
        <f t="shared" si="14"/>
        <v/>
      </c>
      <c r="BX26" s="50" t="str">
        <f t="shared" si="14"/>
        <v/>
      </c>
      <c r="BY26" s="50" t="str">
        <f t="shared" si="14"/>
        <v/>
      </c>
      <c r="BZ26" s="50" t="str">
        <f t="shared" si="14"/>
        <v/>
      </c>
      <c r="CA26" s="50">
        <f t="shared" si="14"/>
        <v>0.11111111111111116</v>
      </c>
      <c r="CB26" s="51">
        <f t="shared" si="14"/>
        <v>0.46153846153846145</v>
      </c>
      <c r="CC26" s="51">
        <f t="shared" si="14"/>
        <v>0.46153846153846145</v>
      </c>
    </row>
    <row r="27" spans="2:88" s="19" customFormat="1" ht="9.75" customHeight="1" x14ac:dyDescent="0.35"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</row>
    <row r="28" spans="2:88" ht="37.5" customHeight="1" x14ac:dyDescent="0.35">
      <c r="B28" s="34" t="s">
        <v>35</v>
      </c>
      <c r="C28" s="35" t="s">
        <v>56</v>
      </c>
      <c r="D28" s="36" t="s">
        <v>37</v>
      </c>
      <c r="E28" s="37" t="s">
        <v>38</v>
      </c>
      <c r="F28" s="37" t="s">
        <v>39</v>
      </c>
      <c r="G28" s="37" t="s">
        <v>40</v>
      </c>
      <c r="H28" s="37" t="s">
        <v>41</v>
      </c>
      <c r="I28" s="37" t="s">
        <v>42</v>
      </c>
      <c r="J28" s="37" t="s">
        <v>43</v>
      </c>
      <c r="K28" s="37" t="s">
        <v>44</v>
      </c>
      <c r="L28" s="37" t="s">
        <v>45</v>
      </c>
      <c r="M28" s="37" t="s">
        <v>46</v>
      </c>
      <c r="N28" s="37" t="s">
        <v>47</v>
      </c>
      <c r="O28" s="37" t="s">
        <v>48</v>
      </c>
      <c r="P28" s="38" t="s">
        <v>49</v>
      </c>
      <c r="Q28" s="38" t="s">
        <v>50</v>
      </c>
      <c r="S28" s="52"/>
      <c r="T28" s="36" t="s">
        <v>37</v>
      </c>
      <c r="U28" s="37" t="s">
        <v>38</v>
      </c>
      <c r="V28" s="37" t="s">
        <v>39</v>
      </c>
      <c r="W28" s="37" t="s">
        <v>40</v>
      </c>
      <c r="X28" s="37" t="s">
        <v>41</v>
      </c>
      <c r="Y28" s="37" t="s">
        <v>42</v>
      </c>
      <c r="Z28" s="37" t="s">
        <v>43</v>
      </c>
      <c r="AA28" s="37" t="s">
        <v>44</v>
      </c>
      <c r="AB28" s="37" t="s">
        <v>45</v>
      </c>
      <c r="AC28" s="37" t="s">
        <v>46</v>
      </c>
      <c r="AD28" s="37" t="s">
        <v>47</v>
      </c>
      <c r="AE28" s="37" t="s">
        <v>48</v>
      </c>
      <c r="AF28" s="38" t="s">
        <v>49</v>
      </c>
      <c r="AG28" s="38" t="s">
        <v>50</v>
      </c>
      <c r="AH28" s="31"/>
      <c r="AI28" s="52"/>
      <c r="AJ28" s="36" t="s">
        <v>37</v>
      </c>
      <c r="AK28" s="37" t="s">
        <v>38</v>
      </c>
      <c r="AL28" s="37" t="s">
        <v>39</v>
      </c>
      <c r="AM28" s="37" t="s">
        <v>40</v>
      </c>
      <c r="AN28" s="37" t="s">
        <v>41</v>
      </c>
      <c r="AO28" s="37" t="s">
        <v>42</v>
      </c>
      <c r="AP28" s="37" t="s">
        <v>43</v>
      </c>
      <c r="AQ28" s="37" t="s">
        <v>44</v>
      </c>
      <c r="AR28" s="37" t="s">
        <v>45</v>
      </c>
      <c r="AS28" s="37" t="s">
        <v>46</v>
      </c>
      <c r="AT28" s="37" t="s">
        <v>47</v>
      </c>
      <c r="AU28" s="37" t="s">
        <v>48</v>
      </c>
      <c r="AV28" s="38" t="s">
        <v>49</v>
      </c>
      <c r="AW28" s="38" t="s">
        <v>50</v>
      </c>
      <c r="AY28" s="52"/>
      <c r="AZ28" s="36" t="s">
        <v>37</v>
      </c>
      <c r="BA28" s="37" t="s">
        <v>38</v>
      </c>
      <c r="BB28" s="37" t="s">
        <v>39</v>
      </c>
      <c r="BC28" s="37" t="s">
        <v>40</v>
      </c>
      <c r="BD28" s="37" t="s">
        <v>41</v>
      </c>
      <c r="BE28" s="37" t="s">
        <v>42</v>
      </c>
      <c r="BF28" s="37" t="s">
        <v>43</v>
      </c>
      <c r="BG28" s="37" t="s">
        <v>44</v>
      </c>
      <c r="BH28" s="37" t="s">
        <v>45</v>
      </c>
      <c r="BI28" s="37" t="s">
        <v>46</v>
      </c>
      <c r="BJ28" s="37" t="s">
        <v>47</v>
      </c>
      <c r="BK28" s="37" t="s">
        <v>48</v>
      </c>
      <c r="BL28" s="38" t="s">
        <v>49</v>
      </c>
      <c r="BM28" s="38" t="s">
        <v>50</v>
      </c>
      <c r="BN28" s="32"/>
      <c r="BO28" s="52"/>
      <c r="BP28" s="36" t="s">
        <v>37</v>
      </c>
      <c r="BQ28" s="37" t="s">
        <v>38</v>
      </c>
      <c r="BR28" s="37" t="s">
        <v>39</v>
      </c>
      <c r="BS28" s="37" t="s">
        <v>40</v>
      </c>
      <c r="BT28" s="37" t="s">
        <v>41</v>
      </c>
      <c r="BU28" s="37" t="s">
        <v>42</v>
      </c>
      <c r="BV28" s="37" t="s">
        <v>43</v>
      </c>
      <c r="BW28" s="37" t="s">
        <v>44</v>
      </c>
      <c r="BX28" s="37" t="s">
        <v>45</v>
      </c>
      <c r="BY28" s="37" t="s">
        <v>46</v>
      </c>
      <c r="BZ28" s="37" t="s">
        <v>47</v>
      </c>
      <c r="CA28" s="37" t="s">
        <v>48</v>
      </c>
      <c r="CB28" s="38" t="s">
        <v>49</v>
      </c>
      <c r="CC28" s="38" t="s">
        <v>50</v>
      </c>
      <c r="CD28" s="33"/>
      <c r="CE28" s="33"/>
      <c r="CF28" s="33"/>
      <c r="CG28" s="33"/>
      <c r="CH28" s="33"/>
      <c r="CI28" s="33"/>
      <c r="CJ28" s="33"/>
    </row>
    <row r="29" spans="2:88" ht="30" customHeight="1" x14ac:dyDescent="0.35">
      <c r="B29" s="170"/>
      <c r="C29" s="42" t="s">
        <v>52</v>
      </c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5">
        <f>SUMIF(D45:O45,"=1",D29:O29)</f>
        <v>0</v>
      </c>
      <c r="Q29" s="45">
        <f>SUM(D29:O29)</f>
        <v>0</v>
      </c>
      <c r="R29" s="19">
        <v>17</v>
      </c>
      <c r="S29" s="46" t="s">
        <v>52</v>
      </c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5">
        <f>SUMIF(T45:AE45,"=1",T29:AE29)</f>
        <v>0</v>
      </c>
      <c r="AG29" s="45">
        <f>SUM(T29:AE29)</f>
        <v>0</v>
      </c>
      <c r="AH29" s="31"/>
      <c r="AI29" s="46" t="s">
        <v>52</v>
      </c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5">
        <f>SUMIF(AJ45:AU45,"=1",AJ29:AU29)</f>
        <v>0</v>
      </c>
      <c r="AW29" s="45">
        <f>SUM(AJ29:AU29)</f>
        <v>0</v>
      </c>
      <c r="AY29" s="46" t="s">
        <v>52</v>
      </c>
      <c r="AZ29" s="47">
        <v>7</v>
      </c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>
        <v>9</v>
      </c>
      <c r="BL29" s="45">
        <f>SUMIF(AZ45:BK45,"=1",AZ29:BK29)</f>
        <v>16</v>
      </c>
      <c r="BM29" s="45">
        <f>SUM(AZ29:BK29)</f>
        <v>16</v>
      </c>
      <c r="BN29" s="32"/>
      <c r="BO29" s="46" t="s">
        <v>52</v>
      </c>
      <c r="BP29" s="47">
        <v>4</v>
      </c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>
        <v>9</v>
      </c>
      <c r="CB29" s="45">
        <f>SUMIF(BP45:CA45,"=1",BP29:CA29)</f>
        <v>13</v>
      </c>
      <c r="CC29" s="45">
        <f>SUM(BP29:CA29)</f>
        <v>13</v>
      </c>
      <c r="CD29" s="32"/>
    </row>
    <row r="30" spans="2:88" ht="30" customHeight="1" x14ac:dyDescent="0.35">
      <c r="B30" s="170"/>
      <c r="C30" s="42" t="s">
        <v>53</v>
      </c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5">
        <f>SUMIF(D46:O46,"=1",D30:O30)</f>
        <v>0</v>
      </c>
      <c r="Q30" s="45">
        <f>SUM(D30:O30)</f>
        <v>0</v>
      </c>
      <c r="R30" s="19">
        <v>18</v>
      </c>
      <c r="S30" s="46" t="s">
        <v>53</v>
      </c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5">
        <f>SUMIF(T46:AE46,"=1",T30:AE30)</f>
        <v>0</v>
      </c>
      <c r="AG30" s="45">
        <f>SUM(T30:AE30)</f>
        <v>0</v>
      </c>
      <c r="AH30" s="31"/>
      <c r="AI30" s="46" t="s">
        <v>53</v>
      </c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5">
        <f>SUMIF(AJ46:AU46,"=1",AJ30:AU30)</f>
        <v>0</v>
      </c>
      <c r="AW30" s="45">
        <f>SUM(AJ30:AU30)</f>
        <v>0</v>
      </c>
      <c r="AY30" s="46" t="s">
        <v>53</v>
      </c>
      <c r="AZ30" s="47">
        <v>8</v>
      </c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>
        <v>10</v>
      </c>
      <c r="BL30" s="45">
        <f>SUMIF(AZ46:BK46,"=1",AZ30:BK30)</f>
        <v>18</v>
      </c>
      <c r="BM30" s="45">
        <f>SUM(AZ30:BK30)</f>
        <v>18</v>
      </c>
      <c r="BN30" s="32"/>
      <c r="BO30" s="46" t="s">
        <v>53</v>
      </c>
      <c r="BP30" s="47">
        <v>9</v>
      </c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>
        <v>10</v>
      </c>
      <c r="CB30" s="45">
        <f>SUMIF(BP46:CA46,"=1",BP30:CA30)</f>
        <v>19</v>
      </c>
      <c r="CC30" s="45">
        <f>SUM(BP30:CA30)</f>
        <v>19</v>
      </c>
      <c r="CD30" s="32"/>
    </row>
    <row r="31" spans="2:88" ht="30" customHeight="1" x14ac:dyDescent="0.35">
      <c r="B31" s="170"/>
      <c r="C31" s="42" t="s">
        <v>54</v>
      </c>
      <c r="D31" s="48" t="str">
        <f t="shared" ref="D31:Q31" si="15">IF(OR(ISERROR(D30/D29-1),D30=""),"",D30/D29-1)</f>
        <v/>
      </c>
      <c r="E31" s="48" t="str">
        <f t="shared" si="15"/>
        <v/>
      </c>
      <c r="F31" s="49" t="str">
        <f t="shared" si="15"/>
        <v/>
      </c>
      <c r="G31" s="50" t="str">
        <f t="shared" si="15"/>
        <v/>
      </c>
      <c r="H31" s="50" t="str">
        <f t="shared" si="15"/>
        <v/>
      </c>
      <c r="I31" s="50" t="str">
        <f t="shared" si="15"/>
        <v/>
      </c>
      <c r="J31" s="50" t="str">
        <f t="shared" si="15"/>
        <v/>
      </c>
      <c r="K31" s="50" t="str">
        <f t="shared" si="15"/>
        <v/>
      </c>
      <c r="L31" s="50" t="str">
        <f t="shared" si="15"/>
        <v/>
      </c>
      <c r="M31" s="50" t="str">
        <f t="shared" si="15"/>
        <v/>
      </c>
      <c r="N31" s="50" t="str">
        <f t="shared" si="15"/>
        <v/>
      </c>
      <c r="O31" s="50" t="str">
        <f t="shared" si="15"/>
        <v/>
      </c>
      <c r="P31" s="51" t="str">
        <f t="shared" si="15"/>
        <v/>
      </c>
      <c r="Q31" s="51" t="str">
        <f t="shared" si="15"/>
        <v/>
      </c>
      <c r="S31" s="46" t="s">
        <v>54</v>
      </c>
      <c r="T31" s="50" t="str">
        <f t="shared" ref="T31:AG31" si="16">IF(OR(ISERROR(T30/T29-1),T30=""),"",T30/T29-1)</f>
        <v/>
      </c>
      <c r="U31" s="50" t="str">
        <f t="shared" si="16"/>
        <v/>
      </c>
      <c r="V31" s="50" t="str">
        <f t="shared" si="16"/>
        <v/>
      </c>
      <c r="W31" s="50" t="str">
        <f t="shared" si="16"/>
        <v/>
      </c>
      <c r="X31" s="50" t="str">
        <f t="shared" si="16"/>
        <v/>
      </c>
      <c r="Y31" s="50" t="str">
        <f t="shared" si="16"/>
        <v/>
      </c>
      <c r="Z31" s="50" t="str">
        <f t="shared" si="16"/>
        <v/>
      </c>
      <c r="AA31" s="50" t="str">
        <f t="shared" si="16"/>
        <v/>
      </c>
      <c r="AB31" s="50" t="str">
        <f t="shared" si="16"/>
        <v/>
      </c>
      <c r="AC31" s="50" t="str">
        <f t="shared" si="16"/>
        <v/>
      </c>
      <c r="AD31" s="50" t="str">
        <f t="shared" si="16"/>
        <v/>
      </c>
      <c r="AE31" s="50" t="str">
        <f t="shared" si="16"/>
        <v/>
      </c>
      <c r="AF31" s="51" t="str">
        <f t="shared" si="16"/>
        <v/>
      </c>
      <c r="AG31" s="51" t="str">
        <f t="shared" si="16"/>
        <v/>
      </c>
      <c r="AH31" s="31"/>
      <c r="AI31" s="46" t="s">
        <v>54</v>
      </c>
      <c r="AJ31" s="50" t="str">
        <f t="shared" ref="AJ31:AW31" si="17">IF(OR(ISERROR(AJ30/AJ29-1),AJ30=""),"",AJ30/AJ29-1)</f>
        <v/>
      </c>
      <c r="AK31" s="50" t="str">
        <f t="shared" si="17"/>
        <v/>
      </c>
      <c r="AL31" s="50" t="str">
        <f t="shared" si="17"/>
        <v/>
      </c>
      <c r="AM31" s="50" t="str">
        <f t="shared" si="17"/>
        <v/>
      </c>
      <c r="AN31" s="50" t="str">
        <f t="shared" si="17"/>
        <v/>
      </c>
      <c r="AO31" s="50" t="str">
        <f t="shared" si="17"/>
        <v/>
      </c>
      <c r="AP31" s="50" t="str">
        <f t="shared" si="17"/>
        <v/>
      </c>
      <c r="AQ31" s="50" t="str">
        <f t="shared" si="17"/>
        <v/>
      </c>
      <c r="AR31" s="50" t="str">
        <f t="shared" si="17"/>
        <v/>
      </c>
      <c r="AS31" s="50" t="str">
        <f t="shared" si="17"/>
        <v/>
      </c>
      <c r="AT31" s="50" t="str">
        <f t="shared" si="17"/>
        <v/>
      </c>
      <c r="AU31" s="50" t="str">
        <f t="shared" si="17"/>
        <v/>
      </c>
      <c r="AV31" s="51" t="str">
        <f t="shared" si="17"/>
        <v/>
      </c>
      <c r="AW31" s="51" t="str">
        <f t="shared" si="17"/>
        <v/>
      </c>
      <c r="AY31" s="46" t="s">
        <v>54</v>
      </c>
      <c r="AZ31" s="50">
        <f t="shared" ref="AZ31:BM31" si="18">IF(OR(ISERROR(AZ30/AZ29-1),AZ30=""),"",AZ30/AZ29-1)</f>
        <v>0.14285714285714279</v>
      </c>
      <c r="BA31" s="50" t="str">
        <f t="shared" si="18"/>
        <v/>
      </c>
      <c r="BB31" s="50" t="str">
        <f t="shared" si="18"/>
        <v/>
      </c>
      <c r="BC31" s="50" t="str">
        <f t="shared" si="18"/>
        <v/>
      </c>
      <c r="BD31" s="50" t="str">
        <f t="shared" si="18"/>
        <v/>
      </c>
      <c r="BE31" s="50" t="str">
        <f t="shared" si="18"/>
        <v/>
      </c>
      <c r="BF31" s="50" t="str">
        <f t="shared" si="18"/>
        <v/>
      </c>
      <c r="BG31" s="50" t="str">
        <f t="shared" si="18"/>
        <v/>
      </c>
      <c r="BH31" s="50" t="str">
        <f t="shared" si="18"/>
        <v/>
      </c>
      <c r="BI31" s="50" t="str">
        <f t="shared" si="18"/>
        <v/>
      </c>
      <c r="BJ31" s="50" t="str">
        <f t="shared" si="18"/>
        <v/>
      </c>
      <c r="BK31" s="50">
        <f t="shared" si="18"/>
        <v>0.11111111111111116</v>
      </c>
      <c r="BL31" s="51">
        <f t="shared" si="18"/>
        <v>0.125</v>
      </c>
      <c r="BM31" s="51">
        <f t="shared" si="18"/>
        <v>0.125</v>
      </c>
      <c r="BN31" s="32"/>
      <c r="BO31" s="46" t="s">
        <v>54</v>
      </c>
      <c r="BP31" s="50">
        <f t="shared" ref="BP31:CC31" si="19">IF(OR(ISERROR(BP30/BP29-1),BP30=""),"",BP30/BP29-1)</f>
        <v>1.25</v>
      </c>
      <c r="BQ31" s="50" t="str">
        <f t="shared" si="19"/>
        <v/>
      </c>
      <c r="BR31" s="50" t="str">
        <f t="shared" si="19"/>
        <v/>
      </c>
      <c r="BS31" s="50" t="str">
        <f t="shared" si="19"/>
        <v/>
      </c>
      <c r="BT31" s="50" t="str">
        <f t="shared" si="19"/>
        <v/>
      </c>
      <c r="BU31" s="50" t="str">
        <f t="shared" si="19"/>
        <v/>
      </c>
      <c r="BV31" s="50" t="str">
        <f t="shared" si="19"/>
        <v/>
      </c>
      <c r="BW31" s="50" t="str">
        <f t="shared" si="19"/>
        <v/>
      </c>
      <c r="BX31" s="50" t="str">
        <f t="shared" si="19"/>
        <v/>
      </c>
      <c r="BY31" s="50" t="str">
        <f t="shared" si="19"/>
        <v/>
      </c>
      <c r="BZ31" s="50" t="str">
        <f t="shared" si="19"/>
        <v/>
      </c>
      <c r="CA31" s="50">
        <f t="shared" si="19"/>
        <v>0.11111111111111116</v>
      </c>
      <c r="CB31" s="51">
        <f t="shared" si="19"/>
        <v>0.46153846153846145</v>
      </c>
      <c r="CC31" s="51">
        <f t="shared" si="19"/>
        <v>0.46153846153846145</v>
      </c>
    </row>
    <row r="32" spans="2:88" s="19" customFormat="1" ht="9.75" customHeight="1" x14ac:dyDescent="0.35"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</row>
    <row r="33" spans="2:88" ht="37.5" customHeight="1" x14ac:dyDescent="0.35">
      <c r="B33" s="34" t="s">
        <v>35</v>
      </c>
      <c r="C33" s="35" t="s">
        <v>56</v>
      </c>
      <c r="D33" s="36" t="s">
        <v>37</v>
      </c>
      <c r="E33" s="37" t="s">
        <v>38</v>
      </c>
      <c r="F33" s="37" t="s">
        <v>39</v>
      </c>
      <c r="G33" s="37" t="s">
        <v>40</v>
      </c>
      <c r="H33" s="37" t="s">
        <v>41</v>
      </c>
      <c r="I33" s="37" t="s">
        <v>42</v>
      </c>
      <c r="J33" s="37" t="s">
        <v>43</v>
      </c>
      <c r="K33" s="37" t="s">
        <v>44</v>
      </c>
      <c r="L33" s="37" t="s">
        <v>45</v>
      </c>
      <c r="M33" s="37" t="s">
        <v>46</v>
      </c>
      <c r="N33" s="37" t="s">
        <v>47</v>
      </c>
      <c r="O33" s="37" t="s">
        <v>48</v>
      </c>
      <c r="P33" s="38" t="s">
        <v>49</v>
      </c>
      <c r="Q33" s="38" t="s">
        <v>50</v>
      </c>
      <c r="S33" s="52"/>
      <c r="T33" s="36" t="s">
        <v>37</v>
      </c>
      <c r="U33" s="37" t="s">
        <v>38</v>
      </c>
      <c r="V33" s="37" t="s">
        <v>39</v>
      </c>
      <c r="W33" s="37" t="s">
        <v>40</v>
      </c>
      <c r="X33" s="37" t="s">
        <v>41</v>
      </c>
      <c r="Y33" s="37" t="s">
        <v>42</v>
      </c>
      <c r="Z33" s="37" t="s">
        <v>43</v>
      </c>
      <c r="AA33" s="37" t="s">
        <v>44</v>
      </c>
      <c r="AB33" s="37" t="s">
        <v>45</v>
      </c>
      <c r="AC33" s="37" t="s">
        <v>46</v>
      </c>
      <c r="AD33" s="37" t="s">
        <v>47</v>
      </c>
      <c r="AE33" s="37" t="s">
        <v>48</v>
      </c>
      <c r="AF33" s="38" t="s">
        <v>49</v>
      </c>
      <c r="AG33" s="38" t="s">
        <v>50</v>
      </c>
      <c r="AH33" s="31"/>
      <c r="AI33" s="52"/>
      <c r="AJ33" s="36" t="s">
        <v>37</v>
      </c>
      <c r="AK33" s="37" t="s">
        <v>38</v>
      </c>
      <c r="AL33" s="37" t="s">
        <v>39</v>
      </c>
      <c r="AM33" s="37" t="s">
        <v>40</v>
      </c>
      <c r="AN33" s="37" t="s">
        <v>41</v>
      </c>
      <c r="AO33" s="37" t="s">
        <v>42</v>
      </c>
      <c r="AP33" s="37" t="s">
        <v>43</v>
      </c>
      <c r="AQ33" s="37" t="s">
        <v>44</v>
      </c>
      <c r="AR33" s="37" t="s">
        <v>45</v>
      </c>
      <c r="AS33" s="37" t="s">
        <v>46</v>
      </c>
      <c r="AT33" s="37" t="s">
        <v>47</v>
      </c>
      <c r="AU33" s="37" t="s">
        <v>48</v>
      </c>
      <c r="AV33" s="38" t="s">
        <v>49</v>
      </c>
      <c r="AW33" s="38" t="s">
        <v>50</v>
      </c>
      <c r="AY33" s="52"/>
      <c r="AZ33" s="36" t="s">
        <v>37</v>
      </c>
      <c r="BA33" s="37" t="s">
        <v>38</v>
      </c>
      <c r="BB33" s="37" t="s">
        <v>39</v>
      </c>
      <c r="BC33" s="37" t="s">
        <v>40</v>
      </c>
      <c r="BD33" s="37" t="s">
        <v>41</v>
      </c>
      <c r="BE33" s="37" t="s">
        <v>42</v>
      </c>
      <c r="BF33" s="37" t="s">
        <v>43</v>
      </c>
      <c r="BG33" s="37" t="s">
        <v>44</v>
      </c>
      <c r="BH33" s="37" t="s">
        <v>45</v>
      </c>
      <c r="BI33" s="37" t="s">
        <v>46</v>
      </c>
      <c r="BJ33" s="37" t="s">
        <v>47</v>
      </c>
      <c r="BK33" s="37" t="s">
        <v>48</v>
      </c>
      <c r="BL33" s="38" t="s">
        <v>49</v>
      </c>
      <c r="BM33" s="38" t="s">
        <v>50</v>
      </c>
      <c r="BN33" s="32"/>
      <c r="BO33" s="52"/>
      <c r="BP33" s="36" t="s">
        <v>37</v>
      </c>
      <c r="BQ33" s="37" t="s">
        <v>38</v>
      </c>
      <c r="BR33" s="37" t="s">
        <v>39</v>
      </c>
      <c r="BS33" s="37" t="s">
        <v>40</v>
      </c>
      <c r="BT33" s="37" t="s">
        <v>41</v>
      </c>
      <c r="BU33" s="37" t="s">
        <v>42</v>
      </c>
      <c r="BV33" s="37" t="s">
        <v>43</v>
      </c>
      <c r="BW33" s="37" t="s">
        <v>44</v>
      </c>
      <c r="BX33" s="37" t="s">
        <v>45</v>
      </c>
      <c r="BY33" s="37" t="s">
        <v>46</v>
      </c>
      <c r="BZ33" s="37" t="s">
        <v>47</v>
      </c>
      <c r="CA33" s="37" t="s">
        <v>48</v>
      </c>
      <c r="CB33" s="38" t="s">
        <v>49</v>
      </c>
      <c r="CC33" s="38" t="s">
        <v>50</v>
      </c>
      <c r="CD33" s="33"/>
      <c r="CE33" s="33"/>
      <c r="CF33" s="33"/>
      <c r="CG33" s="33"/>
      <c r="CH33" s="33"/>
      <c r="CI33" s="33"/>
      <c r="CJ33" s="33"/>
    </row>
    <row r="34" spans="2:88" ht="30" customHeight="1" x14ac:dyDescent="0.35">
      <c r="B34" s="170"/>
      <c r="C34" s="42" t="s">
        <v>52</v>
      </c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5">
        <f>SUMIF(D47:O47,"=1",D34:O34)</f>
        <v>0</v>
      </c>
      <c r="Q34" s="45">
        <f>SUM(D34:O34)</f>
        <v>0</v>
      </c>
      <c r="R34" s="19">
        <v>17</v>
      </c>
      <c r="S34" s="46" t="s">
        <v>52</v>
      </c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5">
        <f>SUMIF(T47:AE47,"=1",T34:AE34)</f>
        <v>0</v>
      </c>
      <c r="AG34" s="45">
        <f>SUM(T34:AE34)</f>
        <v>0</v>
      </c>
      <c r="AH34" s="31"/>
      <c r="AI34" s="46" t="s">
        <v>52</v>
      </c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5">
        <f>SUMIF(AJ47:AU47,"=1",AJ34:AU34)</f>
        <v>0</v>
      </c>
      <c r="AW34" s="45">
        <f>SUM(AJ34:AU34)</f>
        <v>0</v>
      </c>
      <c r="AY34" s="46" t="s">
        <v>52</v>
      </c>
      <c r="AZ34" s="47">
        <v>7</v>
      </c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>
        <v>9</v>
      </c>
      <c r="BL34" s="45">
        <f>SUMIF(AZ47:BK47,"=1",AZ34:BK34)</f>
        <v>16</v>
      </c>
      <c r="BM34" s="45">
        <f>SUM(AZ34:BK34)</f>
        <v>16</v>
      </c>
      <c r="BN34" s="32"/>
      <c r="BO34" s="46" t="s">
        <v>52</v>
      </c>
      <c r="BP34" s="47">
        <v>4</v>
      </c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>
        <v>9</v>
      </c>
      <c r="CB34" s="45">
        <f>SUMIF(BP47:CA47,"=1",BP34:CA34)</f>
        <v>13</v>
      </c>
      <c r="CC34" s="45">
        <f>SUM(BP34:CA34)</f>
        <v>13</v>
      </c>
    </row>
    <row r="35" spans="2:88" ht="30" customHeight="1" x14ac:dyDescent="0.35">
      <c r="B35" s="170"/>
      <c r="C35" s="42" t="s">
        <v>53</v>
      </c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5">
        <f>SUMIF(D48:O48,"=1",D35:O35)</f>
        <v>0</v>
      </c>
      <c r="Q35" s="45">
        <f>SUM(D35:O35)</f>
        <v>0</v>
      </c>
      <c r="R35" s="19">
        <v>18</v>
      </c>
      <c r="S35" s="46" t="s">
        <v>53</v>
      </c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5">
        <f>SUMIF(T48:AE48,"=1",T35:AE35)</f>
        <v>0</v>
      </c>
      <c r="AG35" s="45">
        <f>SUM(T35:AE35)</f>
        <v>0</v>
      </c>
      <c r="AH35" s="31"/>
      <c r="AI35" s="46" t="s">
        <v>53</v>
      </c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5">
        <f>SUMIF(AJ48:AU48,"=1",AJ35:AU35)</f>
        <v>0</v>
      </c>
      <c r="AW35" s="45">
        <f>SUM(AJ35:AU35)</f>
        <v>0</v>
      </c>
      <c r="AY35" s="46" t="s">
        <v>53</v>
      </c>
      <c r="AZ35" s="47">
        <v>8</v>
      </c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>
        <v>10</v>
      </c>
      <c r="BL35" s="45">
        <f>SUMIF(AZ48:BK48,"=1",AZ35:BK35)</f>
        <v>18</v>
      </c>
      <c r="BM35" s="45">
        <f>SUM(AZ35:BK35)</f>
        <v>18</v>
      </c>
      <c r="BN35" s="32"/>
      <c r="BO35" s="46" t="s">
        <v>53</v>
      </c>
      <c r="BP35" s="47">
        <v>9</v>
      </c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>
        <v>10</v>
      </c>
      <c r="CB35" s="45">
        <f>SUMIF(BP48:CA48,"=1",BP35:CA35)</f>
        <v>19</v>
      </c>
      <c r="CC35" s="45">
        <f>SUM(BP35:CA35)</f>
        <v>19</v>
      </c>
    </row>
    <row r="36" spans="2:88" ht="30" customHeight="1" x14ac:dyDescent="0.35">
      <c r="B36" s="170"/>
      <c r="C36" s="42" t="s">
        <v>54</v>
      </c>
      <c r="D36" s="48" t="str">
        <f t="shared" ref="D36:Q36" si="20">IF(OR(ISERROR(D35/D34-1),D35=""),"",D35/D34-1)</f>
        <v/>
      </c>
      <c r="E36" s="48" t="str">
        <f t="shared" si="20"/>
        <v/>
      </c>
      <c r="F36" s="49" t="str">
        <f t="shared" si="20"/>
        <v/>
      </c>
      <c r="G36" s="50" t="str">
        <f t="shared" si="20"/>
        <v/>
      </c>
      <c r="H36" s="50" t="str">
        <f t="shared" si="20"/>
        <v/>
      </c>
      <c r="I36" s="50" t="str">
        <f t="shared" si="20"/>
        <v/>
      </c>
      <c r="J36" s="50" t="str">
        <f t="shared" si="20"/>
        <v/>
      </c>
      <c r="K36" s="50" t="str">
        <f t="shared" si="20"/>
        <v/>
      </c>
      <c r="L36" s="50" t="str">
        <f t="shared" si="20"/>
        <v/>
      </c>
      <c r="M36" s="50" t="str">
        <f t="shared" si="20"/>
        <v/>
      </c>
      <c r="N36" s="50" t="str">
        <f t="shared" si="20"/>
        <v/>
      </c>
      <c r="O36" s="50" t="str">
        <f t="shared" si="20"/>
        <v/>
      </c>
      <c r="P36" s="51" t="str">
        <f t="shared" si="20"/>
        <v/>
      </c>
      <c r="Q36" s="51" t="str">
        <f t="shared" si="20"/>
        <v/>
      </c>
      <c r="S36" s="46" t="s">
        <v>54</v>
      </c>
      <c r="T36" s="50" t="str">
        <f t="shared" ref="T36:AG36" si="21">IF(OR(ISERROR(T35/T34-1),T35=""),"",T35/T34-1)</f>
        <v/>
      </c>
      <c r="U36" s="50" t="str">
        <f t="shared" si="21"/>
        <v/>
      </c>
      <c r="V36" s="50" t="str">
        <f t="shared" si="21"/>
        <v/>
      </c>
      <c r="W36" s="50" t="str">
        <f t="shared" si="21"/>
        <v/>
      </c>
      <c r="X36" s="50" t="str">
        <f t="shared" si="21"/>
        <v/>
      </c>
      <c r="Y36" s="50" t="str">
        <f t="shared" si="21"/>
        <v/>
      </c>
      <c r="Z36" s="50" t="str">
        <f t="shared" si="21"/>
        <v/>
      </c>
      <c r="AA36" s="50" t="str">
        <f t="shared" si="21"/>
        <v/>
      </c>
      <c r="AB36" s="50" t="str">
        <f t="shared" si="21"/>
        <v/>
      </c>
      <c r="AC36" s="50" t="str">
        <f t="shared" si="21"/>
        <v/>
      </c>
      <c r="AD36" s="50" t="str">
        <f t="shared" si="21"/>
        <v/>
      </c>
      <c r="AE36" s="50" t="str">
        <f t="shared" si="21"/>
        <v/>
      </c>
      <c r="AF36" s="51" t="str">
        <f t="shared" si="21"/>
        <v/>
      </c>
      <c r="AG36" s="51" t="str">
        <f t="shared" si="21"/>
        <v/>
      </c>
      <c r="AH36" s="31"/>
      <c r="AI36" s="46" t="s">
        <v>54</v>
      </c>
      <c r="AJ36" s="50" t="str">
        <f t="shared" ref="AJ36:AW36" si="22">IF(OR(ISERROR(AJ35/AJ34-1),AJ35=""),"",AJ35/AJ34-1)</f>
        <v/>
      </c>
      <c r="AK36" s="50" t="str">
        <f t="shared" si="22"/>
        <v/>
      </c>
      <c r="AL36" s="50" t="str">
        <f t="shared" si="22"/>
        <v/>
      </c>
      <c r="AM36" s="50" t="str">
        <f t="shared" si="22"/>
        <v/>
      </c>
      <c r="AN36" s="50" t="str">
        <f t="shared" si="22"/>
        <v/>
      </c>
      <c r="AO36" s="50" t="str">
        <f t="shared" si="22"/>
        <v/>
      </c>
      <c r="AP36" s="50" t="str">
        <f t="shared" si="22"/>
        <v/>
      </c>
      <c r="AQ36" s="50" t="str">
        <f t="shared" si="22"/>
        <v/>
      </c>
      <c r="AR36" s="50" t="str">
        <f t="shared" si="22"/>
        <v/>
      </c>
      <c r="AS36" s="50" t="str">
        <f t="shared" si="22"/>
        <v/>
      </c>
      <c r="AT36" s="50" t="str">
        <f t="shared" si="22"/>
        <v/>
      </c>
      <c r="AU36" s="50" t="str">
        <f t="shared" si="22"/>
        <v/>
      </c>
      <c r="AV36" s="51" t="str">
        <f t="shared" si="22"/>
        <v/>
      </c>
      <c r="AW36" s="51" t="str">
        <f t="shared" si="22"/>
        <v/>
      </c>
      <c r="AY36" s="46" t="s">
        <v>54</v>
      </c>
      <c r="AZ36" s="50">
        <f t="shared" ref="AZ36:BM36" si="23">IF(OR(ISERROR(AZ35/AZ34-1),AZ35=""),"",AZ35/AZ34-1)</f>
        <v>0.14285714285714279</v>
      </c>
      <c r="BA36" s="50" t="str">
        <f t="shared" si="23"/>
        <v/>
      </c>
      <c r="BB36" s="50" t="str">
        <f t="shared" si="23"/>
        <v/>
      </c>
      <c r="BC36" s="50" t="str">
        <f t="shared" si="23"/>
        <v/>
      </c>
      <c r="BD36" s="50" t="str">
        <f t="shared" si="23"/>
        <v/>
      </c>
      <c r="BE36" s="50" t="str">
        <f t="shared" si="23"/>
        <v/>
      </c>
      <c r="BF36" s="50" t="str">
        <f t="shared" si="23"/>
        <v/>
      </c>
      <c r="BG36" s="50" t="str">
        <f t="shared" si="23"/>
        <v/>
      </c>
      <c r="BH36" s="50" t="str">
        <f t="shared" si="23"/>
        <v/>
      </c>
      <c r="BI36" s="50" t="str">
        <f t="shared" si="23"/>
        <v/>
      </c>
      <c r="BJ36" s="50" t="str">
        <f t="shared" si="23"/>
        <v/>
      </c>
      <c r="BK36" s="50">
        <f t="shared" si="23"/>
        <v>0.11111111111111116</v>
      </c>
      <c r="BL36" s="51">
        <f t="shared" si="23"/>
        <v>0.125</v>
      </c>
      <c r="BM36" s="51">
        <f t="shared" si="23"/>
        <v>0.125</v>
      </c>
      <c r="BN36" s="32"/>
      <c r="BO36" s="46" t="s">
        <v>54</v>
      </c>
      <c r="BP36" s="50">
        <f t="shared" ref="BP36:CC36" si="24">IF(OR(ISERROR(BP35/BP34-1),BP35=""),"",BP35/BP34-1)</f>
        <v>1.25</v>
      </c>
      <c r="BQ36" s="50" t="str">
        <f t="shared" si="24"/>
        <v/>
      </c>
      <c r="BR36" s="50" t="str">
        <f t="shared" si="24"/>
        <v/>
      </c>
      <c r="BS36" s="50" t="str">
        <f t="shared" si="24"/>
        <v/>
      </c>
      <c r="BT36" s="50" t="str">
        <f t="shared" si="24"/>
        <v/>
      </c>
      <c r="BU36" s="50" t="str">
        <f t="shared" si="24"/>
        <v/>
      </c>
      <c r="BV36" s="50" t="str">
        <f t="shared" si="24"/>
        <v/>
      </c>
      <c r="BW36" s="50" t="str">
        <f t="shared" si="24"/>
        <v/>
      </c>
      <c r="BX36" s="50" t="str">
        <f t="shared" si="24"/>
        <v/>
      </c>
      <c r="BY36" s="50" t="str">
        <f t="shared" si="24"/>
        <v/>
      </c>
      <c r="BZ36" s="50" t="str">
        <f t="shared" si="24"/>
        <v/>
      </c>
      <c r="CA36" s="50">
        <f t="shared" si="24"/>
        <v>0.11111111111111116</v>
      </c>
      <c r="CB36" s="51">
        <f t="shared" si="24"/>
        <v>0.46153846153846145</v>
      </c>
      <c r="CC36" s="51">
        <f t="shared" si="24"/>
        <v>0.46153846153846145</v>
      </c>
    </row>
    <row r="37" spans="2:88" s="54" customFormat="1" ht="30" customHeight="1" x14ac:dyDescent="0.3"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19"/>
      <c r="AF37" s="19"/>
      <c r="AV37" s="19"/>
      <c r="BL37" s="19"/>
      <c r="CB37" s="19"/>
    </row>
    <row r="38" spans="2:88" s="54" customFormat="1" ht="30" customHeight="1" x14ac:dyDescent="0.3">
      <c r="B38" s="19"/>
      <c r="C38" s="19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</row>
    <row r="39" spans="2:88" s="54" customFormat="1" ht="30" customHeight="1" x14ac:dyDescent="0.3">
      <c r="B39" s="19"/>
      <c r="C39" s="19"/>
      <c r="D39" s="55">
        <f t="shared" ref="D39:O39" si="25">IF(D14="","",1)</f>
        <v>1</v>
      </c>
      <c r="E39" s="55">
        <f t="shared" si="25"/>
        <v>1</v>
      </c>
      <c r="F39" s="55">
        <f t="shared" si="25"/>
        <v>1</v>
      </c>
      <c r="G39" s="55">
        <f t="shared" si="25"/>
        <v>1</v>
      </c>
      <c r="H39" s="55">
        <f t="shared" si="25"/>
        <v>1</v>
      </c>
      <c r="I39" s="55">
        <f t="shared" si="25"/>
        <v>1</v>
      </c>
      <c r="J39" s="55">
        <f t="shared" si="25"/>
        <v>1</v>
      </c>
      <c r="K39" s="55">
        <f t="shared" si="25"/>
        <v>1</v>
      </c>
      <c r="L39" s="55">
        <f t="shared" si="25"/>
        <v>1</v>
      </c>
      <c r="M39" s="55">
        <f t="shared" si="25"/>
        <v>1</v>
      </c>
      <c r="N39" s="55">
        <f t="shared" si="25"/>
        <v>1</v>
      </c>
      <c r="O39" s="55">
        <f t="shared" si="25"/>
        <v>1</v>
      </c>
      <c r="P39" s="19"/>
      <c r="Q39" s="19"/>
      <c r="R39" s="19"/>
      <c r="S39" s="19"/>
      <c r="T39" s="55">
        <f t="shared" ref="T39:AE39" si="26">IF(T14="","",1)</f>
        <v>1</v>
      </c>
      <c r="U39" s="55">
        <f t="shared" si="26"/>
        <v>1</v>
      </c>
      <c r="V39" s="55">
        <f t="shared" si="26"/>
        <v>1</v>
      </c>
      <c r="W39" s="55">
        <f t="shared" si="26"/>
        <v>1</v>
      </c>
      <c r="X39" s="55">
        <f t="shared" si="26"/>
        <v>1</v>
      </c>
      <c r="Y39" s="55">
        <f t="shared" si="26"/>
        <v>1</v>
      </c>
      <c r="Z39" s="55">
        <f t="shared" si="26"/>
        <v>1</v>
      </c>
      <c r="AA39" s="55">
        <f t="shared" si="26"/>
        <v>1</v>
      </c>
      <c r="AB39" s="55">
        <f t="shared" si="26"/>
        <v>1</v>
      </c>
      <c r="AC39" s="55">
        <f t="shared" si="26"/>
        <v>1</v>
      </c>
      <c r="AD39" s="55">
        <f t="shared" si="26"/>
        <v>1</v>
      </c>
      <c r="AE39" s="55">
        <f t="shared" si="26"/>
        <v>1</v>
      </c>
      <c r="AF39" s="19"/>
      <c r="AG39" s="19"/>
      <c r="AH39" s="19"/>
      <c r="AI39" s="19"/>
      <c r="AJ39" s="55" t="str">
        <f t="shared" ref="AJ39:AU39" si="27">IF(AJ14="","",1)</f>
        <v/>
      </c>
      <c r="AK39" s="55" t="str">
        <f t="shared" si="27"/>
        <v/>
      </c>
      <c r="AL39" s="55" t="str">
        <f t="shared" si="27"/>
        <v/>
      </c>
      <c r="AM39" s="55" t="str">
        <f t="shared" si="27"/>
        <v/>
      </c>
      <c r="AN39" s="55" t="str">
        <f t="shared" si="27"/>
        <v/>
      </c>
      <c r="AO39" s="55" t="str">
        <f t="shared" si="27"/>
        <v/>
      </c>
      <c r="AP39" s="55" t="str">
        <f t="shared" si="27"/>
        <v/>
      </c>
      <c r="AQ39" s="55" t="str">
        <f t="shared" si="27"/>
        <v/>
      </c>
      <c r="AR39" s="55" t="str">
        <f t="shared" si="27"/>
        <v/>
      </c>
      <c r="AS39" s="55" t="str">
        <f t="shared" si="27"/>
        <v/>
      </c>
      <c r="AT39" s="55" t="str">
        <f t="shared" si="27"/>
        <v/>
      </c>
      <c r="AU39" s="55" t="str">
        <f t="shared" si="27"/>
        <v/>
      </c>
      <c r="AV39" s="19"/>
      <c r="AW39" s="19"/>
      <c r="AX39" s="19"/>
      <c r="AY39" s="19"/>
      <c r="AZ39" s="55">
        <f t="shared" ref="AZ39:BK39" si="28">IF(AZ14="","",1)</f>
        <v>1</v>
      </c>
      <c r="BA39" s="55" t="str">
        <f t="shared" si="28"/>
        <v/>
      </c>
      <c r="BB39" s="55" t="str">
        <f t="shared" si="28"/>
        <v/>
      </c>
      <c r="BC39" s="55" t="str">
        <f t="shared" si="28"/>
        <v/>
      </c>
      <c r="BD39" s="55" t="str">
        <f t="shared" si="28"/>
        <v/>
      </c>
      <c r="BE39" s="55" t="str">
        <f t="shared" si="28"/>
        <v/>
      </c>
      <c r="BF39" s="55" t="str">
        <f t="shared" si="28"/>
        <v/>
      </c>
      <c r="BG39" s="55" t="str">
        <f t="shared" si="28"/>
        <v/>
      </c>
      <c r="BH39" s="55" t="str">
        <f t="shared" si="28"/>
        <v/>
      </c>
      <c r="BI39" s="55" t="str">
        <f t="shared" si="28"/>
        <v/>
      </c>
      <c r="BJ39" s="55" t="str">
        <f t="shared" si="28"/>
        <v/>
      </c>
      <c r="BK39" s="55">
        <f t="shared" si="28"/>
        <v>1</v>
      </c>
      <c r="BL39" s="19"/>
      <c r="BM39" s="19"/>
      <c r="BN39" s="19"/>
      <c r="BO39" s="19"/>
      <c r="BP39" s="55">
        <f t="shared" ref="BP39:CA39" si="29">IF(BP14="","",1)</f>
        <v>1</v>
      </c>
      <c r="BQ39" s="55" t="str">
        <f t="shared" si="29"/>
        <v/>
      </c>
      <c r="BR39" s="55" t="str">
        <f t="shared" si="29"/>
        <v/>
      </c>
      <c r="BS39" s="55" t="str">
        <f t="shared" si="29"/>
        <v/>
      </c>
      <c r="BT39" s="55" t="str">
        <f t="shared" si="29"/>
        <v/>
      </c>
      <c r="BU39" s="55" t="str">
        <f t="shared" si="29"/>
        <v/>
      </c>
      <c r="BV39" s="55" t="str">
        <f t="shared" si="29"/>
        <v/>
      </c>
      <c r="BW39" s="55" t="str">
        <f t="shared" si="29"/>
        <v/>
      </c>
      <c r="BX39" s="55" t="str">
        <f t="shared" si="29"/>
        <v/>
      </c>
      <c r="BY39" s="55" t="str">
        <f t="shared" si="29"/>
        <v/>
      </c>
      <c r="BZ39" s="55" t="str">
        <f t="shared" si="29"/>
        <v/>
      </c>
      <c r="CA39" s="55">
        <f t="shared" si="29"/>
        <v>1</v>
      </c>
      <c r="CB39" s="19"/>
      <c r="CC39" s="19"/>
      <c r="CD39" s="19"/>
      <c r="CE39" s="19"/>
      <c r="CF39" s="19"/>
      <c r="CG39" s="19"/>
      <c r="CH39" s="19"/>
      <c r="CI39" s="19"/>
      <c r="CJ39" s="19"/>
    </row>
    <row r="40" spans="2:88" s="54" customFormat="1" ht="30" customHeight="1" x14ac:dyDescent="0.3">
      <c r="B40" s="19"/>
      <c r="C40" s="19"/>
      <c r="D40" s="53" t="str">
        <f t="shared" ref="D40:O40" si="30">IF(D15="","",1)</f>
        <v/>
      </c>
      <c r="E40" s="53" t="str">
        <f t="shared" si="30"/>
        <v/>
      </c>
      <c r="F40" s="53" t="str">
        <f t="shared" si="30"/>
        <v/>
      </c>
      <c r="G40" s="53" t="str">
        <f t="shared" si="30"/>
        <v/>
      </c>
      <c r="H40" s="53" t="str">
        <f t="shared" si="30"/>
        <v/>
      </c>
      <c r="I40" s="53" t="str">
        <f t="shared" si="30"/>
        <v/>
      </c>
      <c r="J40" s="53" t="str">
        <f t="shared" si="30"/>
        <v/>
      </c>
      <c r="K40" s="53" t="str">
        <f t="shared" si="30"/>
        <v/>
      </c>
      <c r="L40" s="53" t="str">
        <f t="shared" si="30"/>
        <v/>
      </c>
      <c r="M40" s="53" t="str">
        <f t="shared" si="30"/>
        <v/>
      </c>
      <c r="N40" s="53" t="str">
        <f t="shared" si="30"/>
        <v/>
      </c>
      <c r="O40" s="53" t="str">
        <f t="shared" si="30"/>
        <v/>
      </c>
      <c r="P40" s="19"/>
      <c r="Q40" s="19"/>
      <c r="R40" s="19"/>
      <c r="S40" s="19"/>
      <c r="T40" s="53" t="str">
        <f t="shared" ref="T40:AE40" si="31">IF(T15="","",1)</f>
        <v/>
      </c>
      <c r="U40" s="53" t="str">
        <f t="shared" si="31"/>
        <v/>
      </c>
      <c r="V40" s="53" t="str">
        <f t="shared" si="31"/>
        <v/>
      </c>
      <c r="W40" s="53" t="str">
        <f t="shared" si="31"/>
        <v/>
      </c>
      <c r="X40" s="53" t="str">
        <f t="shared" si="31"/>
        <v/>
      </c>
      <c r="Y40" s="53" t="str">
        <f t="shared" si="31"/>
        <v/>
      </c>
      <c r="Z40" s="53" t="str">
        <f t="shared" si="31"/>
        <v/>
      </c>
      <c r="AA40" s="53" t="str">
        <f t="shared" si="31"/>
        <v/>
      </c>
      <c r="AB40" s="53" t="str">
        <f t="shared" si="31"/>
        <v/>
      </c>
      <c r="AC40" s="53" t="str">
        <f t="shared" si="31"/>
        <v/>
      </c>
      <c r="AD40" s="53" t="str">
        <f t="shared" si="31"/>
        <v/>
      </c>
      <c r="AE40" s="53">
        <f t="shared" si="31"/>
        <v>1</v>
      </c>
      <c r="AF40" s="19"/>
      <c r="AG40" s="19"/>
      <c r="AH40" s="19"/>
      <c r="AI40" s="19"/>
      <c r="AJ40" s="53" t="str">
        <f t="shared" ref="AJ40:AU40" si="32">IF(AJ15="","",1)</f>
        <v/>
      </c>
      <c r="AK40" s="53" t="str">
        <f t="shared" si="32"/>
        <v/>
      </c>
      <c r="AL40" s="53" t="str">
        <f t="shared" si="32"/>
        <v/>
      </c>
      <c r="AM40" s="53" t="str">
        <f t="shared" si="32"/>
        <v/>
      </c>
      <c r="AN40" s="53" t="str">
        <f t="shared" si="32"/>
        <v/>
      </c>
      <c r="AO40" s="53" t="str">
        <f t="shared" si="32"/>
        <v/>
      </c>
      <c r="AP40" s="53" t="str">
        <f t="shared" si="32"/>
        <v/>
      </c>
      <c r="AQ40" s="53" t="str">
        <f t="shared" si="32"/>
        <v/>
      </c>
      <c r="AR40" s="53" t="str">
        <f t="shared" si="32"/>
        <v/>
      </c>
      <c r="AS40" s="53" t="str">
        <f t="shared" si="32"/>
        <v/>
      </c>
      <c r="AT40" s="53" t="str">
        <f t="shared" si="32"/>
        <v/>
      </c>
      <c r="AU40" s="53" t="str">
        <f t="shared" si="32"/>
        <v/>
      </c>
      <c r="AV40" s="19"/>
      <c r="AW40" s="19"/>
      <c r="AX40" s="19"/>
      <c r="AY40" s="19"/>
      <c r="AZ40" s="53">
        <f t="shared" ref="AZ40:BK40" si="33">IF(AZ15="","",1)</f>
        <v>1</v>
      </c>
      <c r="BA40" s="53" t="str">
        <f t="shared" si="33"/>
        <v/>
      </c>
      <c r="BB40" s="53" t="str">
        <f t="shared" si="33"/>
        <v/>
      </c>
      <c r="BC40" s="53" t="str">
        <f t="shared" si="33"/>
        <v/>
      </c>
      <c r="BD40" s="53" t="str">
        <f t="shared" si="33"/>
        <v/>
      </c>
      <c r="BE40" s="53" t="str">
        <f t="shared" si="33"/>
        <v/>
      </c>
      <c r="BF40" s="53" t="str">
        <f t="shared" si="33"/>
        <v/>
      </c>
      <c r="BG40" s="53" t="str">
        <f t="shared" si="33"/>
        <v/>
      </c>
      <c r="BH40" s="53" t="str">
        <f t="shared" si="33"/>
        <v/>
      </c>
      <c r="BI40" s="53" t="str">
        <f t="shared" si="33"/>
        <v/>
      </c>
      <c r="BJ40" s="53" t="str">
        <f t="shared" si="33"/>
        <v/>
      </c>
      <c r="BK40" s="53">
        <f t="shared" si="33"/>
        <v>1</v>
      </c>
      <c r="BL40" s="19"/>
      <c r="BM40" s="19"/>
      <c r="BN40" s="19"/>
      <c r="BO40" s="19"/>
      <c r="BP40" s="53">
        <f t="shared" ref="BP40:CA40" si="34">IF(BP15="","",1)</f>
        <v>1</v>
      </c>
      <c r="BQ40" s="53" t="str">
        <f t="shared" si="34"/>
        <v/>
      </c>
      <c r="BR40" s="53" t="str">
        <f t="shared" si="34"/>
        <v/>
      </c>
      <c r="BS40" s="53" t="str">
        <f t="shared" si="34"/>
        <v/>
      </c>
      <c r="BT40" s="53" t="str">
        <f t="shared" si="34"/>
        <v/>
      </c>
      <c r="BU40" s="53" t="str">
        <f t="shared" si="34"/>
        <v/>
      </c>
      <c r="BV40" s="53" t="str">
        <f t="shared" si="34"/>
        <v/>
      </c>
      <c r="BW40" s="53" t="str">
        <f t="shared" si="34"/>
        <v/>
      </c>
      <c r="BX40" s="53" t="str">
        <f t="shared" si="34"/>
        <v/>
      </c>
      <c r="BY40" s="53" t="str">
        <f t="shared" si="34"/>
        <v/>
      </c>
      <c r="BZ40" s="53" t="str">
        <f t="shared" si="34"/>
        <v/>
      </c>
      <c r="CA40" s="53">
        <f t="shared" si="34"/>
        <v>1</v>
      </c>
      <c r="CB40" s="19"/>
      <c r="CC40" s="19"/>
      <c r="CD40" s="19"/>
      <c r="CE40" s="19"/>
      <c r="CF40" s="19"/>
      <c r="CG40" s="19"/>
      <c r="CH40" s="19"/>
      <c r="CI40" s="19"/>
      <c r="CJ40" s="19"/>
    </row>
    <row r="41" spans="2:88" s="54" customFormat="1" ht="30" customHeight="1" x14ac:dyDescent="0.3">
      <c r="B41" s="19"/>
      <c r="C41" s="19"/>
      <c r="D41" s="53">
        <f t="shared" ref="D41:O41" si="35">IF(D19="","",1)</f>
        <v>1</v>
      </c>
      <c r="E41" s="53">
        <f t="shared" si="35"/>
        <v>1</v>
      </c>
      <c r="F41" s="53">
        <f t="shared" si="35"/>
        <v>1</v>
      </c>
      <c r="G41" s="53">
        <f t="shared" si="35"/>
        <v>1</v>
      </c>
      <c r="H41" s="53">
        <f t="shared" si="35"/>
        <v>1</v>
      </c>
      <c r="I41" s="53">
        <f t="shared" si="35"/>
        <v>1</v>
      </c>
      <c r="J41" s="53">
        <f t="shared" si="35"/>
        <v>1</v>
      </c>
      <c r="K41" s="53">
        <f t="shared" si="35"/>
        <v>1</v>
      </c>
      <c r="L41" s="53">
        <f t="shared" si="35"/>
        <v>1</v>
      </c>
      <c r="M41" s="53">
        <f t="shared" si="35"/>
        <v>1</v>
      </c>
      <c r="N41" s="53">
        <f t="shared" si="35"/>
        <v>1</v>
      </c>
      <c r="O41" s="53">
        <f t="shared" si="35"/>
        <v>1</v>
      </c>
      <c r="P41" s="19"/>
      <c r="Q41" s="19"/>
      <c r="R41" s="19"/>
      <c r="S41" s="19"/>
      <c r="T41" s="53">
        <f t="shared" ref="T41:AE41" si="36">IF(T19="","",1)</f>
        <v>1</v>
      </c>
      <c r="U41" s="53">
        <f t="shared" si="36"/>
        <v>1</v>
      </c>
      <c r="V41" s="53">
        <f t="shared" si="36"/>
        <v>1</v>
      </c>
      <c r="W41" s="53">
        <f t="shared" si="36"/>
        <v>1</v>
      </c>
      <c r="X41" s="53">
        <f t="shared" si="36"/>
        <v>1</v>
      </c>
      <c r="Y41" s="53">
        <f t="shared" si="36"/>
        <v>1</v>
      </c>
      <c r="Z41" s="53">
        <f t="shared" si="36"/>
        <v>1</v>
      </c>
      <c r="AA41" s="53">
        <f t="shared" si="36"/>
        <v>1</v>
      </c>
      <c r="AB41" s="53">
        <f t="shared" si="36"/>
        <v>1</v>
      </c>
      <c r="AC41" s="53">
        <f t="shared" si="36"/>
        <v>1</v>
      </c>
      <c r="AD41" s="53">
        <f t="shared" si="36"/>
        <v>1</v>
      </c>
      <c r="AE41" s="53">
        <f t="shared" si="36"/>
        <v>1</v>
      </c>
      <c r="AF41" s="19"/>
      <c r="AG41" s="19"/>
      <c r="AH41" s="19"/>
      <c r="AI41" s="19"/>
      <c r="AJ41" s="53" t="str">
        <f t="shared" ref="AJ41:AU41" si="37">IF(AJ19="","",1)</f>
        <v/>
      </c>
      <c r="AK41" s="53" t="str">
        <f t="shared" si="37"/>
        <v/>
      </c>
      <c r="AL41" s="53" t="str">
        <f t="shared" si="37"/>
        <v/>
      </c>
      <c r="AM41" s="53" t="str">
        <f t="shared" si="37"/>
        <v/>
      </c>
      <c r="AN41" s="53" t="str">
        <f t="shared" si="37"/>
        <v/>
      </c>
      <c r="AO41" s="53" t="str">
        <f t="shared" si="37"/>
        <v/>
      </c>
      <c r="AP41" s="53" t="str">
        <f t="shared" si="37"/>
        <v/>
      </c>
      <c r="AQ41" s="53" t="str">
        <f t="shared" si="37"/>
        <v/>
      </c>
      <c r="AR41" s="53" t="str">
        <f t="shared" si="37"/>
        <v/>
      </c>
      <c r="AS41" s="53" t="str">
        <f t="shared" si="37"/>
        <v/>
      </c>
      <c r="AT41" s="53" t="str">
        <f t="shared" si="37"/>
        <v/>
      </c>
      <c r="AU41" s="53" t="str">
        <f t="shared" si="37"/>
        <v/>
      </c>
      <c r="AV41" s="19"/>
      <c r="AW41" s="19"/>
      <c r="AX41" s="19"/>
      <c r="AY41" s="19"/>
      <c r="AZ41" s="53">
        <f t="shared" ref="AZ41:BK41" si="38">IF(AZ19="","",1)</f>
        <v>1</v>
      </c>
      <c r="BA41" s="53" t="str">
        <f t="shared" si="38"/>
        <v/>
      </c>
      <c r="BB41" s="53" t="str">
        <f t="shared" si="38"/>
        <v/>
      </c>
      <c r="BC41" s="53" t="str">
        <f t="shared" si="38"/>
        <v/>
      </c>
      <c r="BD41" s="53" t="str">
        <f t="shared" si="38"/>
        <v/>
      </c>
      <c r="BE41" s="53" t="str">
        <f t="shared" si="38"/>
        <v/>
      </c>
      <c r="BF41" s="53" t="str">
        <f t="shared" si="38"/>
        <v/>
      </c>
      <c r="BG41" s="53" t="str">
        <f t="shared" si="38"/>
        <v/>
      </c>
      <c r="BH41" s="53" t="str">
        <f t="shared" si="38"/>
        <v/>
      </c>
      <c r="BI41" s="53" t="str">
        <f t="shared" si="38"/>
        <v/>
      </c>
      <c r="BJ41" s="53" t="str">
        <f t="shared" si="38"/>
        <v/>
      </c>
      <c r="BK41" s="53">
        <f t="shared" si="38"/>
        <v>1</v>
      </c>
      <c r="BL41" s="19"/>
      <c r="BM41" s="19"/>
      <c r="BN41" s="19"/>
      <c r="BO41" s="19"/>
      <c r="BP41" s="53">
        <f t="shared" ref="BP41:CA41" si="39">IF(BP19="","",1)</f>
        <v>1</v>
      </c>
      <c r="BQ41" s="53" t="str">
        <f t="shared" si="39"/>
        <v/>
      </c>
      <c r="BR41" s="53" t="str">
        <f t="shared" si="39"/>
        <v/>
      </c>
      <c r="BS41" s="53" t="str">
        <f t="shared" si="39"/>
        <v/>
      </c>
      <c r="BT41" s="53" t="str">
        <f t="shared" si="39"/>
        <v/>
      </c>
      <c r="BU41" s="53" t="str">
        <f t="shared" si="39"/>
        <v/>
      </c>
      <c r="BV41" s="53" t="str">
        <f t="shared" si="39"/>
        <v/>
      </c>
      <c r="BW41" s="53" t="str">
        <f t="shared" si="39"/>
        <v/>
      </c>
      <c r="BX41" s="53" t="str">
        <f t="shared" si="39"/>
        <v/>
      </c>
      <c r="BY41" s="53" t="str">
        <f t="shared" si="39"/>
        <v/>
      </c>
      <c r="BZ41" s="53" t="str">
        <f t="shared" si="39"/>
        <v/>
      </c>
      <c r="CA41" s="53">
        <f t="shared" si="39"/>
        <v>1</v>
      </c>
      <c r="CB41" s="19"/>
      <c r="CC41" s="19"/>
      <c r="CD41" s="19"/>
      <c r="CE41" s="19"/>
      <c r="CF41" s="19"/>
      <c r="CG41" s="19"/>
      <c r="CH41" s="19"/>
      <c r="CI41" s="19"/>
      <c r="CJ41" s="19"/>
    </row>
    <row r="42" spans="2:88" s="54" customFormat="1" ht="30" customHeight="1" x14ac:dyDescent="0.3">
      <c r="B42" s="19"/>
      <c r="C42" s="19"/>
      <c r="D42" s="53" t="str">
        <f t="shared" ref="D42:O42" si="40">IF(D20="","",1)</f>
        <v/>
      </c>
      <c r="E42" s="53" t="str">
        <f t="shared" si="40"/>
        <v/>
      </c>
      <c r="F42" s="53" t="str">
        <f t="shared" si="40"/>
        <v/>
      </c>
      <c r="G42" s="53" t="str">
        <f t="shared" si="40"/>
        <v/>
      </c>
      <c r="H42" s="53" t="str">
        <f t="shared" si="40"/>
        <v/>
      </c>
      <c r="I42" s="53" t="str">
        <f t="shared" si="40"/>
        <v/>
      </c>
      <c r="J42" s="53" t="str">
        <f t="shared" si="40"/>
        <v/>
      </c>
      <c r="K42" s="53" t="str">
        <f t="shared" si="40"/>
        <v/>
      </c>
      <c r="L42" s="53" t="str">
        <f t="shared" si="40"/>
        <v/>
      </c>
      <c r="M42" s="53" t="str">
        <f t="shared" si="40"/>
        <v/>
      </c>
      <c r="N42" s="53" t="str">
        <f t="shared" si="40"/>
        <v/>
      </c>
      <c r="O42" s="53" t="str">
        <f t="shared" si="40"/>
        <v/>
      </c>
      <c r="P42" s="19"/>
      <c r="Q42" s="19"/>
      <c r="R42" s="19"/>
      <c r="S42" s="19"/>
      <c r="T42" s="53" t="str">
        <f t="shared" ref="T42:AE42" si="41">IF(T20="","",1)</f>
        <v/>
      </c>
      <c r="U42" s="53" t="str">
        <f t="shared" si="41"/>
        <v/>
      </c>
      <c r="V42" s="53" t="str">
        <f t="shared" si="41"/>
        <v/>
      </c>
      <c r="W42" s="53" t="str">
        <f t="shared" si="41"/>
        <v/>
      </c>
      <c r="X42" s="53" t="str">
        <f t="shared" si="41"/>
        <v/>
      </c>
      <c r="Y42" s="53" t="str">
        <f t="shared" si="41"/>
        <v/>
      </c>
      <c r="Z42" s="53" t="str">
        <f t="shared" si="41"/>
        <v/>
      </c>
      <c r="AA42" s="53" t="str">
        <f t="shared" si="41"/>
        <v/>
      </c>
      <c r="AB42" s="53" t="str">
        <f t="shared" si="41"/>
        <v/>
      </c>
      <c r="AC42" s="53" t="str">
        <f t="shared" si="41"/>
        <v/>
      </c>
      <c r="AD42" s="53" t="str">
        <f t="shared" si="41"/>
        <v/>
      </c>
      <c r="AE42" s="53">
        <f t="shared" si="41"/>
        <v>1</v>
      </c>
      <c r="AF42" s="19"/>
      <c r="AG42" s="19"/>
      <c r="AH42" s="19"/>
      <c r="AI42" s="19"/>
      <c r="AJ42" s="53" t="str">
        <f t="shared" ref="AJ42:AU42" si="42">IF(AJ20="","",1)</f>
        <v/>
      </c>
      <c r="AK42" s="53" t="str">
        <f t="shared" si="42"/>
        <v/>
      </c>
      <c r="AL42" s="53" t="str">
        <f t="shared" si="42"/>
        <v/>
      </c>
      <c r="AM42" s="53" t="str">
        <f t="shared" si="42"/>
        <v/>
      </c>
      <c r="AN42" s="53" t="str">
        <f t="shared" si="42"/>
        <v/>
      </c>
      <c r="AO42" s="53" t="str">
        <f t="shared" si="42"/>
        <v/>
      </c>
      <c r="AP42" s="53" t="str">
        <f t="shared" si="42"/>
        <v/>
      </c>
      <c r="AQ42" s="53" t="str">
        <f t="shared" si="42"/>
        <v/>
      </c>
      <c r="AR42" s="53" t="str">
        <f t="shared" si="42"/>
        <v/>
      </c>
      <c r="AS42" s="53" t="str">
        <f t="shared" si="42"/>
        <v/>
      </c>
      <c r="AT42" s="53" t="str">
        <f t="shared" si="42"/>
        <v/>
      </c>
      <c r="AU42" s="53" t="str">
        <f t="shared" si="42"/>
        <v/>
      </c>
      <c r="AV42" s="19"/>
      <c r="AW42" s="19"/>
      <c r="AX42" s="19"/>
      <c r="AY42" s="19"/>
      <c r="AZ42" s="53">
        <f t="shared" ref="AZ42:BK42" si="43">IF(AZ20="","",1)</f>
        <v>1</v>
      </c>
      <c r="BA42" s="53" t="str">
        <f t="shared" si="43"/>
        <v/>
      </c>
      <c r="BB42" s="53" t="str">
        <f t="shared" si="43"/>
        <v/>
      </c>
      <c r="BC42" s="53" t="str">
        <f t="shared" si="43"/>
        <v/>
      </c>
      <c r="BD42" s="53" t="str">
        <f t="shared" si="43"/>
        <v/>
      </c>
      <c r="BE42" s="53" t="str">
        <f t="shared" si="43"/>
        <v/>
      </c>
      <c r="BF42" s="53" t="str">
        <f t="shared" si="43"/>
        <v/>
      </c>
      <c r="BG42" s="53" t="str">
        <f t="shared" si="43"/>
        <v/>
      </c>
      <c r="BH42" s="53" t="str">
        <f t="shared" si="43"/>
        <v/>
      </c>
      <c r="BI42" s="53" t="str">
        <f t="shared" si="43"/>
        <v/>
      </c>
      <c r="BJ42" s="53" t="str">
        <f t="shared" si="43"/>
        <v/>
      </c>
      <c r="BK42" s="53">
        <f t="shared" si="43"/>
        <v>1</v>
      </c>
      <c r="BL42" s="19"/>
      <c r="BM42" s="19"/>
      <c r="BN42" s="19"/>
      <c r="BO42" s="19"/>
      <c r="BP42" s="53">
        <f t="shared" ref="BP42:CA42" si="44">IF(BP20="","",1)</f>
        <v>1</v>
      </c>
      <c r="BQ42" s="53" t="str">
        <f t="shared" si="44"/>
        <v/>
      </c>
      <c r="BR42" s="53" t="str">
        <f t="shared" si="44"/>
        <v/>
      </c>
      <c r="BS42" s="53" t="str">
        <f t="shared" si="44"/>
        <v/>
      </c>
      <c r="BT42" s="53" t="str">
        <f t="shared" si="44"/>
        <v/>
      </c>
      <c r="BU42" s="53" t="str">
        <f t="shared" si="44"/>
        <v/>
      </c>
      <c r="BV42" s="53" t="str">
        <f t="shared" si="44"/>
        <v/>
      </c>
      <c r="BW42" s="53" t="str">
        <f t="shared" si="44"/>
        <v/>
      </c>
      <c r="BX42" s="53" t="str">
        <f t="shared" si="44"/>
        <v/>
      </c>
      <c r="BY42" s="53" t="str">
        <f t="shared" si="44"/>
        <v/>
      </c>
      <c r="BZ42" s="53" t="str">
        <f t="shared" si="44"/>
        <v/>
      </c>
      <c r="CA42" s="53">
        <f t="shared" si="44"/>
        <v>1</v>
      </c>
      <c r="CB42" s="19"/>
      <c r="CC42" s="19"/>
      <c r="CD42" s="19"/>
      <c r="CE42" s="19"/>
      <c r="CF42" s="19"/>
      <c r="CG42" s="19"/>
      <c r="CH42" s="19"/>
      <c r="CI42" s="19"/>
      <c r="CJ42" s="19"/>
    </row>
    <row r="43" spans="2:88" s="54" customFormat="1" ht="30" customHeight="1" x14ac:dyDescent="0.3">
      <c r="B43" s="19"/>
      <c r="C43" s="19"/>
      <c r="D43" s="55" t="str">
        <f t="shared" ref="D43:O43" si="45">IF(D24="","",1)</f>
        <v/>
      </c>
      <c r="E43" s="55" t="str">
        <f t="shared" si="45"/>
        <v/>
      </c>
      <c r="F43" s="55" t="str">
        <f t="shared" si="45"/>
        <v/>
      </c>
      <c r="G43" s="55" t="str">
        <f t="shared" si="45"/>
        <v/>
      </c>
      <c r="H43" s="55" t="str">
        <f t="shared" si="45"/>
        <v/>
      </c>
      <c r="I43" s="55" t="str">
        <f t="shared" si="45"/>
        <v/>
      </c>
      <c r="J43" s="55" t="str">
        <f t="shared" si="45"/>
        <v/>
      </c>
      <c r="K43" s="55" t="str">
        <f t="shared" si="45"/>
        <v/>
      </c>
      <c r="L43" s="55" t="str">
        <f t="shared" si="45"/>
        <v/>
      </c>
      <c r="M43" s="55" t="str">
        <f t="shared" si="45"/>
        <v/>
      </c>
      <c r="N43" s="55" t="str">
        <f t="shared" si="45"/>
        <v/>
      </c>
      <c r="O43" s="55" t="str">
        <f t="shared" si="45"/>
        <v/>
      </c>
      <c r="P43" s="19"/>
      <c r="Q43" s="19"/>
      <c r="R43" s="19"/>
      <c r="S43" s="19"/>
      <c r="T43" s="55" t="str">
        <f t="shared" ref="T43:AE43" si="46">IF(T24="","",1)</f>
        <v/>
      </c>
      <c r="U43" s="55" t="str">
        <f t="shared" si="46"/>
        <v/>
      </c>
      <c r="V43" s="55" t="str">
        <f t="shared" si="46"/>
        <v/>
      </c>
      <c r="W43" s="55" t="str">
        <f t="shared" si="46"/>
        <v/>
      </c>
      <c r="X43" s="55" t="str">
        <f t="shared" si="46"/>
        <v/>
      </c>
      <c r="Y43" s="55" t="str">
        <f t="shared" si="46"/>
        <v/>
      </c>
      <c r="Z43" s="55" t="str">
        <f t="shared" si="46"/>
        <v/>
      </c>
      <c r="AA43" s="55" t="str">
        <f t="shared" si="46"/>
        <v/>
      </c>
      <c r="AB43" s="55" t="str">
        <f t="shared" si="46"/>
        <v/>
      </c>
      <c r="AC43" s="55" t="str">
        <f t="shared" si="46"/>
        <v/>
      </c>
      <c r="AD43" s="55" t="str">
        <f t="shared" si="46"/>
        <v/>
      </c>
      <c r="AE43" s="55" t="str">
        <f t="shared" si="46"/>
        <v/>
      </c>
      <c r="AF43" s="19"/>
      <c r="AG43" s="19"/>
      <c r="AH43" s="19"/>
      <c r="AI43" s="19"/>
      <c r="AJ43" s="55" t="str">
        <f t="shared" ref="AJ43:AU43" si="47">IF(AJ24="","",1)</f>
        <v/>
      </c>
      <c r="AK43" s="55" t="str">
        <f t="shared" si="47"/>
        <v/>
      </c>
      <c r="AL43" s="55" t="str">
        <f t="shared" si="47"/>
        <v/>
      </c>
      <c r="AM43" s="55" t="str">
        <f t="shared" si="47"/>
        <v/>
      </c>
      <c r="AN43" s="55" t="str">
        <f t="shared" si="47"/>
        <v/>
      </c>
      <c r="AO43" s="55" t="str">
        <f t="shared" si="47"/>
        <v/>
      </c>
      <c r="AP43" s="55" t="str">
        <f t="shared" si="47"/>
        <v/>
      </c>
      <c r="AQ43" s="55" t="str">
        <f t="shared" si="47"/>
        <v/>
      </c>
      <c r="AR43" s="55" t="str">
        <f t="shared" si="47"/>
        <v/>
      </c>
      <c r="AS43" s="55" t="str">
        <f t="shared" si="47"/>
        <v/>
      </c>
      <c r="AT43" s="55" t="str">
        <f t="shared" si="47"/>
        <v/>
      </c>
      <c r="AU43" s="55" t="str">
        <f t="shared" si="47"/>
        <v/>
      </c>
      <c r="AV43" s="19"/>
      <c r="AW43" s="19"/>
      <c r="AX43" s="19"/>
      <c r="AY43" s="19"/>
      <c r="AZ43" s="55">
        <f t="shared" ref="AZ43:BK43" si="48">IF(AZ24="","",1)</f>
        <v>1</v>
      </c>
      <c r="BA43" s="55" t="str">
        <f t="shared" si="48"/>
        <v/>
      </c>
      <c r="BB43" s="55" t="str">
        <f t="shared" si="48"/>
        <v/>
      </c>
      <c r="BC43" s="55" t="str">
        <f t="shared" si="48"/>
        <v/>
      </c>
      <c r="BD43" s="55" t="str">
        <f t="shared" si="48"/>
        <v/>
      </c>
      <c r="BE43" s="55" t="str">
        <f t="shared" si="48"/>
        <v/>
      </c>
      <c r="BF43" s="55" t="str">
        <f t="shared" si="48"/>
        <v/>
      </c>
      <c r="BG43" s="55" t="str">
        <f t="shared" si="48"/>
        <v/>
      </c>
      <c r="BH43" s="55" t="str">
        <f t="shared" si="48"/>
        <v/>
      </c>
      <c r="BI43" s="55" t="str">
        <f t="shared" si="48"/>
        <v/>
      </c>
      <c r="BJ43" s="55" t="str">
        <f t="shared" si="48"/>
        <v/>
      </c>
      <c r="BK43" s="55">
        <f t="shared" si="48"/>
        <v>1</v>
      </c>
      <c r="BL43" s="19"/>
      <c r="BM43" s="19"/>
      <c r="BN43" s="19"/>
      <c r="BO43" s="19"/>
      <c r="BP43" s="55">
        <f t="shared" ref="BP43:CA43" si="49">IF(BP24="","",1)</f>
        <v>1</v>
      </c>
      <c r="BQ43" s="55" t="str">
        <f t="shared" si="49"/>
        <v/>
      </c>
      <c r="BR43" s="55" t="str">
        <f t="shared" si="49"/>
        <v/>
      </c>
      <c r="BS43" s="55" t="str">
        <f t="shared" si="49"/>
        <v/>
      </c>
      <c r="BT43" s="55" t="str">
        <f t="shared" si="49"/>
        <v/>
      </c>
      <c r="BU43" s="55" t="str">
        <f t="shared" si="49"/>
        <v/>
      </c>
      <c r="BV43" s="55" t="str">
        <f t="shared" si="49"/>
        <v/>
      </c>
      <c r="BW43" s="55" t="str">
        <f t="shared" si="49"/>
        <v/>
      </c>
      <c r="BX43" s="55" t="str">
        <f t="shared" si="49"/>
        <v/>
      </c>
      <c r="BY43" s="55" t="str">
        <f t="shared" si="49"/>
        <v/>
      </c>
      <c r="BZ43" s="55" t="str">
        <f t="shared" si="49"/>
        <v/>
      </c>
      <c r="CA43" s="55">
        <f t="shared" si="49"/>
        <v>1</v>
      </c>
      <c r="CB43" s="19"/>
      <c r="CC43" s="19"/>
      <c r="CD43" s="19"/>
      <c r="CE43" s="19"/>
      <c r="CF43" s="19"/>
      <c r="CG43" s="19"/>
      <c r="CH43" s="19"/>
      <c r="CI43" s="19"/>
      <c r="CJ43" s="19"/>
    </row>
    <row r="44" spans="2:88" s="54" customFormat="1" ht="30" customHeight="1" x14ac:dyDescent="0.3">
      <c r="B44" s="19"/>
      <c r="C44" s="19"/>
      <c r="D44" s="53" t="str">
        <f t="shared" ref="D44:O44" si="50">IF(D25="","",1)</f>
        <v/>
      </c>
      <c r="E44" s="53" t="str">
        <f t="shared" si="50"/>
        <v/>
      </c>
      <c r="F44" s="53" t="str">
        <f t="shared" si="50"/>
        <v/>
      </c>
      <c r="G44" s="53" t="str">
        <f t="shared" si="50"/>
        <v/>
      </c>
      <c r="H44" s="53" t="str">
        <f t="shared" si="50"/>
        <v/>
      </c>
      <c r="I44" s="53" t="str">
        <f t="shared" si="50"/>
        <v/>
      </c>
      <c r="J44" s="53" t="str">
        <f t="shared" si="50"/>
        <v/>
      </c>
      <c r="K44" s="53" t="str">
        <f t="shared" si="50"/>
        <v/>
      </c>
      <c r="L44" s="53" t="str">
        <f t="shared" si="50"/>
        <v/>
      </c>
      <c r="M44" s="53" t="str">
        <f t="shared" si="50"/>
        <v/>
      </c>
      <c r="N44" s="53" t="str">
        <f t="shared" si="50"/>
        <v/>
      </c>
      <c r="O44" s="53" t="str">
        <f t="shared" si="50"/>
        <v/>
      </c>
      <c r="P44" s="19"/>
      <c r="Q44" s="19"/>
      <c r="R44" s="19"/>
      <c r="S44" s="19"/>
      <c r="T44" s="53" t="str">
        <f t="shared" ref="T44:AE44" si="51">IF(T25="","",1)</f>
        <v/>
      </c>
      <c r="U44" s="53" t="str">
        <f t="shared" si="51"/>
        <v/>
      </c>
      <c r="V44" s="53" t="str">
        <f t="shared" si="51"/>
        <v/>
      </c>
      <c r="W44" s="53" t="str">
        <f t="shared" si="51"/>
        <v/>
      </c>
      <c r="X44" s="53" t="str">
        <f t="shared" si="51"/>
        <v/>
      </c>
      <c r="Y44" s="53" t="str">
        <f t="shared" si="51"/>
        <v/>
      </c>
      <c r="Z44" s="53" t="str">
        <f t="shared" si="51"/>
        <v/>
      </c>
      <c r="AA44" s="53" t="str">
        <f t="shared" si="51"/>
        <v/>
      </c>
      <c r="AB44" s="53" t="str">
        <f t="shared" si="51"/>
        <v/>
      </c>
      <c r="AC44" s="53" t="str">
        <f t="shared" si="51"/>
        <v/>
      </c>
      <c r="AD44" s="53" t="str">
        <f t="shared" si="51"/>
        <v/>
      </c>
      <c r="AE44" s="53" t="str">
        <f t="shared" si="51"/>
        <v/>
      </c>
      <c r="AF44" s="19"/>
      <c r="AG44" s="19"/>
      <c r="AH44" s="19"/>
      <c r="AI44" s="19"/>
      <c r="AJ44" s="53" t="str">
        <f t="shared" ref="AJ44:AU44" si="52">IF(AJ25="","",1)</f>
        <v/>
      </c>
      <c r="AK44" s="53" t="str">
        <f t="shared" si="52"/>
        <v/>
      </c>
      <c r="AL44" s="53" t="str">
        <f t="shared" si="52"/>
        <v/>
      </c>
      <c r="AM44" s="53" t="str">
        <f t="shared" si="52"/>
        <v/>
      </c>
      <c r="AN44" s="53" t="str">
        <f t="shared" si="52"/>
        <v/>
      </c>
      <c r="AO44" s="53" t="str">
        <f t="shared" si="52"/>
        <v/>
      </c>
      <c r="AP44" s="53" t="str">
        <f t="shared" si="52"/>
        <v/>
      </c>
      <c r="AQ44" s="53" t="str">
        <f t="shared" si="52"/>
        <v/>
      </c>
      <c r="AR44" s="53" t="str">
        <f t="shared" si="52"/>
        <v/>
      </c>
      <c r="AS44" s="53" t="str">
        <f t="shared" si="52"/>
        <v/>
      </c>
      <c r="AT44" s="53" t="str">
        <f t="shared" si="52"/>
        <v/>
      </c>
      <c r="AU44" s="53" t="str">
        <f t="shared" si="52"/>
        <v/>
      </c>
      <c r="AV44" s="19"/>
      <c r="AW44" s="19"/>
      <c r="AX44" s="19"/>
      <c r="AY44" s="19"/>
      <c r="AZ44" s="53">
        <f t="shared" ref="AZ44:BK44" si="53">IF(AZ25="","",1)</f>
        <v>1</v>
      </c>
      <c r="BA44" s="53" t="str">
        <f t="shared" si="53"/>
        <v/>
      </c>
      <c r="BB44" s="53" t="str">
        <f t="shared" si="53"/>
        <v/>
      </c>
      <c r="BC44" s="53" t="str">
        <f t="shared" si="53"/>
        <v/>
      </c>
      <c r="BD44" s="53" t="str">
        <f t="shared" si="53"/>
        <v/>
      </c>
      <c r="BE44" s="53" t="str">
        <f t="shared" si="53"/>
        <v/>
      </c>
      <c r="BF44" s="53" t="str">
        <f t="shared" si="53"/>
        <v/>
      </c>
      <c r="BG44" s="53" t="str">
        <f t="shared" si="53"/>
        <v/>
      </c>
      <c r="BH44" s="53" t="str">
        <f t="shared" si="53"/>
        <v/>
      </c>
      <c r="BI44" s="53" t="str">
        <f t="shared" si="53"/>
        <v/>
      </c>
      <c r="BJ44" s="53" t="str">
        <f t="shared" si="53"/>
        <v/>
      </c>
      <c r="BK44" s="53">
        <f t="shared" si="53"/>
        <v>1</v>
      </c>
      <c r="BL44" s="19"/>
      <c r="BM44" s="19"/>
      <c r="BN44" s="19"/>
      <c r="BO44" s="19"/>
      <c r="BP44" s="53">
        <f t="shared" ref="BP44:CA44" si="54">IF(BP25="","",1)</f>
        <v>1</v>
      </c>
      <c r="BQ44" s="53" t="str">
        <f t="shared" si="54"/>
        <v/>
      </c>
      <c r="BR44" s="53" t="str">
        <f t="shared" si="54"/>
        <v/>
      </c>
      <c r="BS44" s="53" t="str">
        <f t="shared" si="54"/>
        <v/>
      </c>
      <c r="BT44" s="53" t="str">
        <f t="shared" si="54"/>
        <v/>
      </c>
      <c r="BU44" s="53" t="str">
        <f t="shared" si="54"/>
        <v/>
      </c>
      <c r="BV44" s="53" t="str">
        <f t="shared" si="54"/>
        <v/>
      </c>
      <c r="BW44" s="53" t="str">
        <f t="shared" si="54"/>
        <v/>
      </c>
      <c r="BX44" s="53" t="str">
        <f t="shared" si="54"/>
        <v/>
      </c>
      <c r="BY44" s="53" t="str">
        <f t="shared" si="54"/>
        <v/>
      </c>
      <c r="BZ44" s="53" t="str">
        <f t="shared" si="54"/>
        <v/>
      </c>
      <c r="CA44" s="53">
        <f t="shared" si="54"/>
        <v>1</v>
      </c>
      <c r="CB44" s="19"/>
      <c r="CC44" s="19"/>
      <c r="CD44" s="19"/>
      <c r="CE44" s="19"/>
      <c r="CF44" s="19"/>
      <c r="CG44" s="19"/>
      <c r="CH44" s="19"/>
      <c r="CI44" s="19"/>
      <c r="CJ44" s="19"/>
    </row>
    <row r="45" spans="2:88" s="54" customFormat="1" ht="30" customHeight="1" x14ac:dyDescent="0.3">
      <c r="B45" s="19"/>
      <c r="C45" s="19"/>
      <c r="D45" s="53" t="str">
        <f t="shared" ref="D45:O45" si="55">IF(D29="","",1)</f>
        <v/>
      </c>
      <c r="E45" s="53" t="str">
        <f t="shared" si="55"/>
        <v/>
      </c>
      <c r="F45" s="53" t="str">
        <f t="shared" si="55"/>
        <v/>
      </c>
      <c r="G45" s="53" t="str">
        <f t="shared" si="55"/>
        <v/>
      </c>
      <c r="H45" s="53" t="str">
        <f t="shared" si="55"/>
        <v/>
      </c>
      <c r="I45" s="53" t="str">
        <f t="shared" si="55"/>
        <v/>
      </c>
      <c r="J45" s="53" t="str">
        <f t="shared" si="55"/>
        <v/>
      </c>
      <c r="K45" s="53" t="str">
        <f t="shared" si="55"/>
        <v/>
      </c>
      <c r="L45" s="53" t="str">
        <f t="shared" si="55"/>
        <v/>
      </c>
      <c r="M45" s="53" t="str">
        <f t="shared" si="55"/>
        <v/>
      </c>
      <c r="N45" s="53" t="str">
        <f t="shared" si="55"/>
        <v/>
      </c>
      <c r="O45" s="53" t="str">
        <f t="shared" si="55"/>
        <v/>
      </c>
      <c r="P45" s="19"/>
      <c r="Q45" s="19"/>
      <c r="R45" s="19"/>
      <c r="S45" s="19"/>
      <c r="T45" s="53" t="str">
        <f t="shared" ref="T45:AE45" si="56">IF(T29="","",1)</f>
        <v/>
      </c>
      <c r="U45" s="53" t="str">
        <f t="shared" si="56"/>
        <v/>
      </c>
      <c r="V45" s="53" t="str">
        <f t="shared" si="56"/>
        <v/>
      </c>
      <c r="W45" s="53" t="str">
        <f t="shared" si="56"/>
        <v/>
      </c>
      <c r="X45" s="53" t="str">
        <f t="shared" si="56"/>
        <v/>
      </c>
      <c r="Y45" s="53" t="str">
        <f t="shared" si="56"/>
        <v/>
      </c>
      <c r="Z45" s="53" t="str">
        <f t="shared" si="56"/>
        <v/>
      </c>
      <c r="AA45" s="53" t="str">
        <f t="shared" si="56"/>
        <v/>
      </c>
      <c r="AB45" s="53" t="str">
        <f t="shared" si="56"/>
        <v/>
      </c>
      <c r="AC45" s="53" t="str">
        <f t="shared" si="56"/>
        <v/>
      </c>
      <c r="AD45" s="53" t="str">
        <f t="shared" si="56"/>
        <v/>
      </c>
      <c r="AE45" s="53" t="str">
        <f t="shared" si="56"/>
        <v/>
      </c>
      <c r="AF45" s="19"/>
      <c r="AG45" s="19"/>
      <c r="AH45" s="19"/>
      <c r="AI45" s="19"/>
      <c r="AJ45" s="53" t="str">
        <f t="shared" ref="AJ45:AU45" si="57">IF(AJ29="","",1)</f>
        <v/>
      </c>
      <c r="AK45" s="53" t="str">
        <f t="shared" si="57"/>
        <v/>
      </c>
      <c r="AL45" s="53" t="str">
        <f t="shared" si="57"/>
        <v/>
      </c>
      <c r="AM45" s="53" t="str">
        <f t="shared" si="57"/>
        <v/>
      </c>
      <c r="AN45" s="53" t="str">
        <f t="shared" si="57"/>
        <v/>
      </c>
      <c r="AO45" s="53" t="str">
        <f t="shared" si="57"/>
        <v/>
      </c>
      <c r="AP45" s="53" t="str">
        <f t="shared" si="57"/>
        <v/>
      </c>
      <c r="AQ45" s="53" t="str">
        <f t="shared" si="57"/>
        <v/>
      </c>
      <c r="AR45" s="53" t="str">
        <f t="shared" si="57"/>
        <v/>
      </c>
      <c r="AS45" s="53" t="str">
        <f t="shared" si="57"/>
        <v/>
      </c>
      <c r="AT45" s="53" t="str">
        <f t="shared" si="57"/>
        <v/>
      </c>
      <c r="AU45" s="53" t="str">
        <f t="shared" si="57"/>
        <v/>
      </c>
      <c r="AV45" s="19"/>
      <c r="AW45" s="19"/>
      <c r="AX45" s="19"/>
      <c r="AY45" s="19"/>
      <c r="AZ45" s="53">
        <f t="shared" ref="AZ45:BK45" si="58">IF(AZ29="","",1)</f>
        <v>1</v>
      </c>
      <c r="BA45" s="53" t="str">
        <f t="shared" si="58"/>
        <v/>
      </c>
      <c r="BB45" s="53" t="str">
        <f t="shared" si="58"/>
        <v/>
      </c>
      <c r="BC45" s="53" t="str">
        <f t="shared" si="58"/>
        <v/>
      </c>
      <c r="BD45" s="53" t="str">
        <f t="shared" si="58"/>
        <v/>
      </c>
      <c r="BE45" s="53" t="str">
        <f t="shared" si="58"/>
        <v/>
      </c>
      <c r="BF45" s="53" t="str">
        <f t="shared" si="58"/>
        <v/>
      </c>
      <c r="BG45" s="53" t="str">
        <f t="shared" si="58"/>
        <v/>
      </c>
      <c r="BH45" s="53" t="str">
        <f t="shared" si="58"/>
        <v/>
      </c>
      <c r="BI45" s="53" t="str">
        <f t="shared" si="58"/>
        <v/>
      </c>
      <c r="BJ45" s="53" t="str">
        <f t="shared" si="58"/>
        <v/>
      </c>
      <c r="BK45" s="53">
        <f t="shared" si="58"/>
        <v>1</v>
      </c>
      <c r="BL45" s="19"/>
      <c r="BM45" s="19"/>
      <c r="BN45" s="19"/>
      <c r="BO45" s="19"/>
      <c r="BP45" s="53">
        <f t="shared" ref="BP45:CA45" si="59">IF(BP29="","",1)</f>
        <v>1</v>
      </c>
      <c r="BQ45" s="53" t="str">
        <f t="shared" si="59"/>
        <v/>
      </c>
      <c r="BR45" s="53" t="str">
        <f t="shared" si="59"/>
        <v/>
      </c>
      <c r="BS45" s="53" t="str">
        <f t="shared" si="59"/>
        <v/>
      </c>
      <c r="BT45" s="53" t="str">
        <f t="shared" si="59"/>
        <v/>
      </c>
      <c r="BU45" s="53" t="str">
        <f t="shared" si="59"/>
        <v/>
      </c>
      <c r="BV45" s="53" t="str">
        <f t="shared" si="59"/>
        <v/>
      </c>
      <c r="BW45" s="53" t="str">
        <f t="shared" si="59"/>
        <v/>
      </c>
      <c r="BX45" s="53" t="str">
        <f t="shared" si="59"/>
        <v/>
      </c>
      <c r="BY45" s="53" t="str">
        <f t="shared" si="59"/>
        <v/>
      </c>
      <c r="BZ45" s="53" t="str">
        <f t="shared" si="59"/>
        <v/>
      </c>
      <c r="CA45" s="53">
        <f t="shared" si="59"/>
        <v>1</v>
      </c>
      <c r="CB45" s="19"/>
      <c r="CC45" s="19"/>
      <c r="CD45" s="19"/>
      <c r="CE45" s="19"/>
      <c r="CF45" s="19"/>
      <c r="CG45" s="19"/>
      <c r="CH45" s="19"/>
      <c r="CI45" s="19"/>
      <c r="CJ45" s="19"/>
    </row>
    <row r="46" spans="2:88" s="54" customFormat="1" ht="30" customHeight="1" x14ac:dyDescent="0.3">
      <c r="B46" s="19"/>
      <c r="C46" s="19"/>
      <c r="D46" s="53" t="str">
        <f t="shared" ref="D46:O46" si="60">IF(D30="","",1)</f>
        <v/>
      </c>
      <c r="E46" s="53" t="str">
        <f t="shared" si="60"/>
        <v/>
      </c>
      <c r="F46" s="53" t="str">
        <f t="shared" si="60"/>
        <v/>
      </c>
      <c r="G46" s="53" t="str">
        <f t="shared" si="60"/>
        <v/>
      </c>
      <c r="H46" s="53" t="str">
        <f t="shared" si="60"/>
        <v/>
      </c>
      <c r="I46" s="53" t="str">
        <f t="shared" si="60"/>
        <v/>
      </c>
      <c r="J46" s="53" t="str">
        <f t="shared" si="60"/>
        <v/>
      </c>
      <c r="K46" s="53" t="str">
        <f t="shared" si="60"/>
        <v/>
      </c>
      <c r="L46" s="53" t="str">
        <f t="shared" si="60"/>
        <v/>
      </c>
      <c r="M46" s="53" t="str">
        <f t="shared" si="60"/>
        <v/>
      </c>
      <c r="N46" s="53" t="str">
        <f t="shared" si="60"/>
        <v/>
      </c>
      <c r="O46" s="53" t="str">
        <f t="shared" si="60"/>
        <v/>
      </c>
      <c r="P46" s="19"/>
      <c r="Q46" s="19"/>
      <c r="R46" s="19"/>
      <c r="S46" s="19"/>
      <c r="T46" s="53" t="str">
        <f t="shared" ref="T46:AE46" si="61">IF(T30="","",1)</f>
        <v/>
      </c>
      <c r="U46" s="53" t="str">
        <f t="shared" si="61"/>
        <v/>
      </c>
      <c r="V46" s="53" t="str">
        <f t="shared" si="61"/>
        <v/>
      </c>
      <c r="W46" s="53" t="str">
        <f t="shared" si="61"/>
        <v/>
      </c>
      <c r="X46" s="53" t="str">
        <f t="shared" si="61"/>
        <v/>
      </c>
      <c r="Y46" s="53" t="str">
        <f t="shared" si="61"/>
        <v/>
      </c>
      <c r="Z46" s="53" t="str">
        <f t="shared" si="61"/>
        <v/>
      </c>
      <c r="AA46" s="53" t="str">
        <f t="shared" si="61"/>
        <v/>
      </c>
      <c r="AB46" s="53" t="str">
        <f t="shared" si="61"/>
        <v/>
      </c>
      <c r="AC46" s="53" t="str">
        <f t="shared" si="61"/>
        <v/>
      </c>
      <c r="AD46" s="53" t="str">
        <f t="shared" si="61"/>
        <v/>
      </c>
      <c r="AE46" s="53" t="str">
        <f t="shared" si="61"/>
        <v/>
      </c>
      <c r="AF46" s="19"/>
      <c r="AG46" s="19"/>
      <c r="AH46" s="19"/>
      <c r="AI46" s="19"/>
      <c r="AJ46" s="53" t="str">
        <f t="shared" ref="AJ46:AU46" si="62">IF(AJ30="","",1)</f>
        <v/>
      </c>
      <c r="AK46" s="53" t="str">
        <f t="shared" si="62"/>
        <v/>
      </c>
      <c r="AL46" s="53" t="str">
        <f t="shared" si="62"/>
        <v/>
      </c>
      <c r="AM46" s="53" t="str">
        <f t="shared" si="62"/>
        <v/>
      </c>
      <c r="AN46" s="53" t="str">
        <f t="shared" si="62"/>
        <v/>
      </c>
      <c r="AO46" s="53" t="str">
        <f t="shared" si="62"/>
        <v/>
      </c>
      <c r="AP46" s="53" t="str">
        <f t="shared" si="62"/>
        <v/>
      </c>
      <c r="AQ46" s="53" t="str">
        <f t="shared" si="62"/>
        <v/>
      </c>
      <c r="AR46" s="53" t="str">
        <f t="shared" si="62"/>
        <v/>
      </c>
      <c r="AS46" s="53" t="str">
        <f t="shared" si="62"/>
        <v/>
      </c>
      <c r="AT46" s="53" t="str">
        <f t="shared" si="62"/>
        <v/>
      </c>
      <c r="AU46" s="53" t="str">
        <f t="shared" si="62"/>
        <v/>
      </c>
      <c r="AV46" s="19"/>
      <c r="AW46" s="19"/>
      <c r="AX46" s="19"/>
      <c r="AY46" s="19"/>
      <c r="AZ46" s="53">
        <f t="shared" ref="AZ46:BK46" si="63">IF(AZ30="","",1)</f>
        <v>1</v>
      </c>
      <c r="BA46" s="53" t="str">
        <f t="shared" si="63"/>
        <v/>
      </c>
      <c r="BB46" s="53" t="str">
        <f t="shared" si="63"/>
        <v/>
      </c>
      <c r="BC46" s="53" t="str">
        <f t="shared" si="63"/>
        <v/>
      </c>
      <c r="BD46" s="53" t="str">
        <f t="shared" si="63"/>
        <v/>
      </c>
      <c r="BE46" s="53" t="str">
        <f t="shared" si="63"/>
        <v/>
      </c>
      <c r="BF46" s="53" t="str">
        <f t="shared" si="63"/>
        <v/>
      </c>
      <c r="BG46" s="53" t="str">
        <f t="shared" si="63"/>
        <v/>
      </c>
      <c r="BH46" s="53" t="str">
        <f t="shared" si="63"/>
        <v/>
      </c>
      <c r="BI46" s="53" t="str">
        <f t="shared" si="63"/>
        <v/>
      </c>
      <c r="BJ46" s="53" t="str">
        <f t="shared" si="63"/>
        <v/>
      </c>
      <c r="BK46" s="53">
        <f t="shared" si="63"/>
        <v>1</v>
      </c>
      <c r="BL46" s="19"/>
      <c r="BM46" s="19"/>
      <c r="BN46" s="19"/>
      <c r="BO46" s="19"/>
      <c r="BP46" s="53">
        <f t="shared" ref="BP46:CA46" si="64">IF(BP30="","",1)</f>
        <v>1</v>
      </c>
      <c r="BQ46" s="53" t="str">
        <f t="shared" si="64"/>
        <v/>
      </c>
      <c r="BR46" s="53" t="str">
        <f t="shared" si="64"/>
        <v/>
      </c>
      <c r="BS46" s="53" t="str">
        <f t="shared" si="64"/>
        <v/>
      </c>
      <c r="BT46" s="53" t="str">
        <f t="shared" si="64"/>
        <v/>
      </c>
      <c r="BU46" s="53" t="str">
        <f t="shared" si="64"/>
        <v/>
      </c>
      <c r="BV46" s="53" t="str">
        <f t="shared" si="64"/>
        <v/>
      </c>
      <c r="BW46" s="53" t="str">
        <f t="shared" si="64"/>
        <v/>
      </c>
      <c r="BX46" s="53" t="str">
        <f t="shared" si="64"/>
        <v/>
      </c>
      <c r="BY46" s="53" t="str">
        <f t="shared" si="64"/>
        <v/>
      </c>
      <c r="BZ46" s="53" t="str">
        <f t="shared" si="64"/>
        <v/>
      </c>
      <c r="CA46" s="53">
        <f t="shared" si="64"/>
        <v>1</v>
      </c>
      <c r="CB46" s="19"/>
      <c r="CC46" s="19"/>
      <c r="CD46" s="19"/>
      <c r="CE46" s="19"/>
      <c r="CF46" s="19"/>
      <c r="CG46" s="19"/>
      <c r="CH46" s="19"/>
      <c r="CI46" s="19"/>
      <c r="CJ46" s="19"/>
    </row>
    <row r="47" spans="2:88" s="54" customFormat="1" ht="30" customHeight="1" x14ac:dyDescent="0.3">
      <c r="B47" s="19"/>
      <c r="C47" s="19"/>
      <c r="D47" s="53" t="str">
        <f t="shared" ref="D47:O47" si="65">IF(D34="","",1)</f>
        <v/>
      </c>
      <c r="E47" s="53" t="str">
        <f t="shared" si="65"/>
        <v/>
      </c>
      <c r="F47" s="53" t="str">
        <f t="shared" si="65"/>
        <v/>
      </c>
      <c r="G47" s="53" t="str">
        <f t="shared" si="65"/>
        <v/>
      </c>
      <c r="H47" s="53" t="str">
        <f t="shared" si="65"/>
        <v/>
      </c>
      <c r="I47" s="53" t="str">
        <f t="shared" si="65"/>
        <v/>
      </c>
      <c r="J47" s="53" t="str">
        <f t="shared" si="65"/>
        <v/>
      </c>
      <c r="K47" s="53" t="str">
        <f t="shared" si="65"/>
        <v/>
      </c>
      <c r="L47" s="53" t="str">
        <f t="shared" si="65"/>
        <v/>
      </c>
      <c r="M47" s="53" t="str">
        <f t="shared" si="65"/>
        <v/>
      </c>
      <c r="N47" s="53" t="str">
        <f t="shared" si="65"/>
        <v/>
      </c>
      <c r="O47" s="53" t="str">
        <f t="shared" si="65"/>
        <v/>
      </c>
      <c r="P47" s="19"/>
      <c r="Q47" s="19"/>
      <c r="R47" s="19"/>
      <c r="S47" s="19"/>
      <c r="T47" s="53" t="str">
        <f t="shared" ref="T47:AE47" si="66">IF(T34="","",1)</f>
        <v/>
      </c>
      <c r="U47" s="53" t="str">
        <f t="shared" si="66"/>
        <v/>
      </c>
      <c r="V47" s="53" t="str">
        <f t="shared" si="66"/>
        <v/>
      </c>
      <c r="W47" s="53" t="str">
        <f t="shared" si="66"/>
        <v/>
      </c>
      <c r="X47" s="53" t="str">
        <f t="shared" si="66"/>
        <v/>
      </c>
      <c r="Y47" s="53" t="str">
        <f t="shared" si="66"/>
        <v/>
      </c>
      <c r="Z47" s="53" t="str">
        <f t="shared" si="66"/>
        <v/>
      </c>
      <c r="AA47" s="53" t="str">
        <f t="shared" si="66"/>
        <v/>
      </c>
      <c r="AB47" s="53" t="str">
        <f t="shared" si="66"/>
        <v/>
      </c>
      <c r="AC47" s="53" t="str">
        <f t="shared" si="66"/>
        <v/>
      </c>
      <c r="AD47" s="53" t="str">
        <f t="shared" si="66"/>
        <v/>
      </c>
      <c r="AE47" s="53" t="str">
        <f t="shared" si="66"/>
        <v/>
      </c>
      <c r="AF47" s="19"/>
      <c r="AG47" s="19"/>
      <c r="AH47" s="19"/>
      <c r="AI47" s="19"/>
      <c r="AJ47" s="53" t="str">
        <f t="shared" ref="AJ47:AU47" si="67">IF(AJ34="","",1)</f>
        <v/>
      </c>
      <c r="AK47" s="53" t="str">
        <f t="shared" si="67"/>
        <v/>
      </c>
      <c r="AL47" s="53" t="str">
        <f t="shared" si="67"/>
        <v/>
      </c>
      <c r="AM47" s="53" t="str">
        <f t="shared" si="67"/>
        <v/>
      </c>
      <c r="AN47" s="53" t="str">
        <f t="shared" si="67"/>
        <v/>
      </c>
      <c r="AO47" s="53" t="str">
        <f t="shared" si="67"/>
        <v/>
      </c>
      <c r="AP47" s="53" t="str">
        <f t="shared" si="67"/>
        <v/>
      </c>
      <c r="AQ47" s="53" t="str">
        <f t="shared" si="67"/>
        <v/>
      </c>
      <c r="AR47" s="53" t="str">
        <f t="shared" si="67"/>
        <v/>
      </c>
      <c r="AS47" s="53" t="str">
        <f t="shared" si="67"/>
        <v/>
      </c>
      <c r="AT47" s="53" t="str">
        <f t="shared" si="67"/>
        <v/>
      </c>
      <c r="AU47" s="53" t="str">
        <f t="shared" si="67"/>
        <v/>
      </c>
      <c r="AV47" s="19"/>
      <c r="AW47" s="19"/>
      <c r="AX47" s="19"/>
      <c r="AY47" s="19"/>
      <c r="AZ47" s="53">
        <f t="shared" ref="AZ47:BK47" si="68">IF(AZ34="","",1)</f>
        <v>1</v>
      </c>
      <c r="BA47" s="53" t="str">
        <f t="shared" si="68"/>
        <v/>
      </c>
      <c r="BB47" s="53" t="str">
        <f t="shared" si="68"/>
        <v/>
      </c>
      <c r="BC47" s="53" t="str">
        <f t="shared" si="68"/>
        <v/>
      </c>
      <c r="BD47" s="53" t="str">
        <f t="shared" si="68"/>
        <v/>
      </c>
      <c r="BE47" s="53" t="str">
        <f t="shared" si="68"/>
        <v/>
      </c>
      <c r="BF47" s="53" t="str">
        <f t="shared" si="68"/>
        <v/>
      </c>
      <c r="BG47" s="53" t="str">
        <f t="shared" si="68"/>
        <v/>
      </c>
      <c r="BH47" s="53" t="str">
        <f t="shared" si="68"/>
        <v/>
      </c>
      <c r="BI47" s="53" t="str">
        <f t="shared" si="68"/>
        <v/>
      </c>
      <c r="BJ47" s="53" t="str">
        <f t="shared" si="68"/>
        <v/>
      </c>
      <c r="BK47" s="53">
        <f t="shared" si="68"/>
        <v>1</v>
      </c>
      <c r="BL47" s="19"/>
      <c r="BM47" s="19"/>
      <c r="BN47" s="19"/>
      <c r="BO47" s="19"/>
      <c r="BP47" s="53">
        <f t="shared" ref="BP47:CA47" si="69">IF(BP34="","",1)</f>
        <v>1</v>
      </c>
      <c r="BQ47" s="53" t="str">
        <f t="shared" si="69"/>
        <v/>
      </c>
      <c r="BR47" s="53" t="str">
        <f t="shared" si="69"/>
        <v/>
      </c>
      <c r="BS47" s="53" t="str">
        <f t="shared" si="69"/>
        <v/>
      </c>
      <c r="BT47" s="53" t="str">
        <f t="shared" si="69"/>
        <v/>
      </c>
      <c r="BU47" s="53" t="str">
        <f t="shared" si="69"/>
        <v/>
      </c>
      <c r="BV47" s="53" t="str">
        <f t="shared" si="69"/>
        <v/>
      </c>
      <c r="BW47" s="53" t="str">
        <f t="shared" si="69"/>
        <v/>
      </c>
      <c r="BX47" s="53" t="str">
        <f t="shared" si="69"/>
        <v/>
      </c>
      <c r="BY47" s="53" t="str">
        <f t="shared" si="69"/>
        <v/>
      </c>
      <c r="BZ47" s="53" t="str">
        <f t="shared" si="69"/>
        <v/>
      </c>
      <c r="CA47" s="53">
        <f t="shared" si="69"/>
        <v>1</v>
      </c>
      <c r="CB47" s="19"/>
      <c r="CC47" s="19"/>
      <c r="CD47" s="19"/>
      <c r="CE47" s="19"/>
      <c r="CF47" s="19"/>
      <c r="CG47" s="19"/>
      <c r="CH47" s="19"/>
      <c r="CI47" s="19"/>
      <c r="CJ47" s="19"/>
    </row>
    <row r="48" spans="2:88" s="54" customFormat="1" ht="30" customHeight="1" x14ac:dyDescent="0.3">
      <c r="B48" s="19"/>
      <c r="C48" s="19"/>
      <c r="D48" s="53" t="str">
        <f t="shared" ref="D48:O48" si="70">IF(D35="","",1)</f>
        <v/>
      </c>
      <c r="E48" s="53" t="str">
        <f t="shared" si="70"/>
        <v/>
      </c>
      <c r="F48" s="53" t="str">
        <f t="shared" si="70"/>
        <v/>
      </c>
      <c r="G48" s="53" t="str">
        <f t="shared" si="70"/>
        <v/>
      </c>
      <c r="H48" s="53" t="str">
        <f t="shared" si="70"/>
        <v/>
      </c>
      <c r="I48" s="53" t="str">
        <f t="shared" si="70"/>
        <v/>
      </c>
      <c r="J48" s="53" t="str">
        <f t="shared" si="70"/>
        <v/>
      </c>
      <c r="K48" s="53" t="str">
        <f t="shared" si="70"/>
        <v/>
      </c>
      <c r="L48" s="53" t="str">
        <f t="shared" si="70"/>
        <v/>
      </c>
      <c r="M48" s="53" t="str">
        <f t="shared" si="70"/>
        <v/>
      </c>
      <c r="N48" s="53" t="str">
        <f t="shared" si="70"/>
        <v/>
      </c>
      <c r="O48" s="53" t="str">
        <f t="shared" si="70"/>
        <v/>
      </c>
      <c r="P48" s="19"/>
      <c r="Q48" s="19"/>
      <c r="R48" s="19"/>
      <c r="S48" s="19"/>
      <c r="T48" s="53" t="str">
        <f t="shared" ref="T48:AE48" si="71">IF(T35="","",1)</f>
        <v/>
      </c>
      <c r="U48" s="53" t="str">
        <f t="shared" si="71"/>
        <v/>
      </c>
      <c r="V48" s="53" t="str">
        <f t="shared" si="71"/>
        <v/>
      </c>
      <c r="W48" s="53" t="str">
        <f t="shared" si="71"/>
        <v/>
      </c>
      <c r="X48" s="53" t="str">
        <f t="shared" si="71"/>
        <v/>
      </c>
      <c r="Y48" s="53" t="str">
        <f t="shared" si="71"/>
        <v/>
      </c>
      <c r="Z48" s="53" t="str">
        <f t="shared" si="71"/>
        <v/>
      </c>
      <c r="AA48" s="53" t="str">
        <f t="shared" si="71"/>
        <v/>
      </c>
      <c r="AB48" s="53" t="str">
        <f t="shared" si="71"/>
        <v/>
      </c>
      <c r="AC48" s="53" t="str">
        <f t="shared" si="71"/>
        <v/>
      </c>
      <c r="AD48" s="53" t="str">
        <f t="shared" si="71"/>
        <v/>
      </c>
      <c r="AE48" s="53" t="str">
        <f t="shared" si="71"/>
        <v/>
      </c>
      <c r="AF48" s="19"/>
      <c r="AG48" s="19"/>
      <c r="AH48" s="19"/>
      <c r="AI48" s="19"/>
      <c r="AJ48" s="53" t="str">
        <f t="shared" ref="AJ48:AU48" si="72">IF(AJ35="","",1)</f>
        <v/>
      </c>
      <c r="AK48" s="53" t="str">
        <f t="shared" si="72"/>
        <v/>
      </c>
      <c r="AL48" s="53" t="str">
        <f t="shared" si="72"/>
        <v/>
      </c>
      <c r="AM48" s="53" t="str">
        <f t="shared" si="72"/>
        <v/>
      </c>
      <c r="AN48" s="53" t="str">
        <f t="shared" si="72"/>
        <v/>
      </c>
      <c r="AO48" s="53" t="str">
        <f t="shared" si="72"/>
        <v/>
      </c>
      <c r="AP48" s="53" t="str">
        <f t="shared" si="72"/>
        <v/>
      </c>
      <c r="AQ48" s="53" t="str">
        <f t="shared" si="72"/>
        <v/>
      </c>
      <c r="AR48" s="53" t="str">
        <f t="shared" si="72"/>
        <v/>
      </c>
      <c r="AS48" s="53" t="str">
        <f t="shared" si="72"/>
        <v/>
      </c>
      <c r="AT48" s="53" t="str">
        <f t="shared" si="72"/>
        <v/>
      </c>
      <c r="AU48" s="53" t="str">
        <f t="shared" si="72"/>
        <v/>
      </c>
      <c r="AV48" s="19"/>
      <c r="AW48" s="19"/>
      <c r="AX48" s="19"/>
      <c r="AY48" s="19"/>
      <c r="AZ48" s="53">
        <f t="shared" ref="AZ48:BK48" si="73">IF(AZ35="","",1)</f>
        <v>1</v>
      </c>
      <c r="BA48" s="53" t="str">
        <f t="shared" si="73"/>
        <v/>
      </c>
      <c r="BB48" s="53" t="str">
        <f t="shared" si="73"/>
        <v/>
      </c>
      <c r="BC48" s="53" t="str">
        <f t="shared" si="73"/>
        <v/>
      </c>
      <c r="BD48" s="53" t="str">
        <f t="shared" si="73"/>
        <v/>
      </c>
      <c r="BE48" s="53" t="str">
        <f t="shared" si="73"/>
        <v/>
      </c>
      <c r="BF48" s="53" t="str">
        <f t="shared" si="73"/>
        <v/>
      </c>
      <c r="BG48" s="53" t="str">
        <f t="shared" si="73"/>
        <v/>
      </c>
      <c r="BH48" s="53" t="str">
        <f t="shared" si="73"/>
        <v/>
      </c>
      <c r="BI48" s="53" t="str">
        <f t="shared" si="73"/>
        <v/>
      </c>
      <c r="BJ48" s="53" t="str">
        <f t="shared" si="73"/>
        <v/>
      </c>
      <c r="BK48" s="53">
        <f t="shared" si="73"/>
        <v>1</v>
      </c>
      <c r="BL48" s="19"/>
      <c r="BM48" s="19"/>
      <c r="BN48" s="19"/>
      <c r="BO48" s="19"/>
      <c r="BP48" s="53">
        <f t="shared" ref="BP48:CA48" si="74">IF(BP35="","",1)</f>
        <v>1</v>
      </c>
      <c r="BQ48" s="53" t="str">
        <f t="shared" si="74"/>
        <v/>
      </c>
      <c r="BR48" s="53" t="str">
        <f t="shared" si="74"/>
        <v/>
      </c>
      <c r="BS48" s="53" t="str">
        <f t="shared" si="74"/>
        <v/>
      </c>
      <c r="BT48" s="53" t="str">
        <f t="shared" si="74"/>
        <v/>
      </c>
      <c r="BU48" s="53" t="str">
        <f t="shared" si="74"/>
        <v/>
      </c>
      <c r="BV48" s="53" t="str">
        <f t="shared" si="74"/>
        <v/>
      </c>
      <c r="BW48" s="53" t="str">
        <f t="shared" si="74"/>
        <v/>
      </c>
      <c r="BX48" s="53" t="str">
        <f t="shared" si="74"/>
        <v/>
      </c>
      <c r="BY48" s="53" t="str">
        <f t="shared" si="74"/>
        <v/>
      </c>
      <c r="BZ48" s="53" t="str">
        <f t="shared" si="74"/>
        <v/>
      </c>
      <c r="CA48" s="53">
        <f t="shared" si="74"/>
        <v>1</v>
      </c>
      <c r="CB48" s="19"/>
      <c r="CC48" s="19"/>
      <c r="CD48" s="19"/>
      <c r="CE48" s="19"/>
      <c r="CF48" s="19"/>
      <c r="CG48" s="19"/>
      <c r="CH48" s="19"/>
      <c r="CI48" s="19"/>
      <c r="CJ48" s="19"/>
    </row>
    <row r="49" spans="2:88" s="54" customFormat="1" ht="30" customHeight="1" x14ac:dyDescent="0.3">
      <c r="B49" s="19"/>
      <c r="C49" s="19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</row>
    <row r="50" spans="2:88" s="54" customFormat="1" ht="30" customHeight="1" x14ac:dyDescent="0.3">
      <c r="B50" s="19"/>
      <c r="C50" s="19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</row>
    <row r="51" spans="2:88" s="54" customFormat="1" ht="30" customHeight="1" x14ac:dyDescent="0.3">
      <c r="B51" s="19"/>
      <c r="C51" s="19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</row>
    <row r="52" spans="2:88" s="54" customFormat="1" ht="30" customHeight="1" x14ac:dyDescent="0.3">
      <c r="B52" s="19"/>
      <c r="C52" s="19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</row>
    <row r="53" spans="2:88" s="54" customFormat="1" ht="30" customHeight="1" x14ac:dyDescent="0.3">
      <c r="B53" s="19"/>
      <c r="C53" s="19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</row>
    <row r="54" spans="2:88" s="54" customFormat="1" ht="30" customHeight="1" x14ac:dyDescent="0.3">
      <c r="B54" s="19"/>
      <c r="C54" s="19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</row>
    <row r="55" spans="2:88" s="54" customFormat="1" ht="30" customHeight="1" x14ac:dyDescent="0.3">
      <c r="B55" s="19"/>
      <c r="C55" s="19"/>
      <c r="D55" s="53" t="str">
        <f>IF(OR(D29="",D30=""),"Não","ok")</f>
        <v>Não</v>
      </c>
      <c r="E55" s="53" t="str">
        <f>IF(OR(E29="",E30=""),"Não","ok")</f>
        <v>Não</v>
      </c>
      <c r="F55" s="53" t="str">
        <f>IF(OR(F29="",F30=""),"Não","ok")</f>
        <v>Não</v>
      </c>
      <c r="G55" s="53" t="s">
        <v>57</v>
      </c>
      <c r="H55" s="53" t="s">
        <v>57</v>
      </c>
      <c r="I55" s="53" t="s">
        <v>57</v>
      </c>
      <c r="J55" s="53" t="s">
        <v>57</v>
      </c>
      <c r="K55" s="53" t="s">
        <v>58</v>
      </c>
      <c r="L55" s="53" t="s">
        <v>58</v>
      </c>
      <c r="M55" s="53" t="s">
        <v>58</v>
      </c>
      <c r="N55" s="53" t="s">
        <v>58</v>
      </c>
      <c r="O55" s="53" t="s">
        <v>58</v>
      </c>
      <c r="P55" s="19"/>
      <c r="Q55" s="19"/>
      <c r="R55" s="19"/>
      <c r="S55" s="19"/>
      <c r="T55" s="19" t="s">
        <v>58</v>
      </c>
      <c r="U55" s="19" t="s">
        <v>58</v>
      </c>
      <c r="V55" s="19" t="s">
        <v>58</v>
      </c>
      <c r="W55" s="19" t="s">
        <v>58</v>
      </c>
      <c r="X55" s="19" t="s">
        <v>58</v>
      </c>
      <c r="Y55" s="19" t="s">
        <v>58</v>
      </c>
      <c r="Z55" s="19" t="s">
        <v>58</v>
      </c>
      <c r="AA55" s="19" t="s">
        <v>58</v>
      </c>
      <c r="AB55" s="19" t="s">
        <v>58</v>
      </c>
      <c r="AC55" s="19" t="s">
        <v>58</v>
      </c>
      <c r="AD55" s="19" t="s">
        <v>58</v>
      </c>
      <c r="AE55" s="19" t="s">
        <v>58</v>
      </c>
      <c r="AF55" s="19"/>
      <c r="AG55" s="19"/>
      <c r="AH55" s="19"/>
      <c r="AI55" s="19"/>
      <c r="AJ55" s="19" t="s">
        <v>58</v>
      </c>
      <c r="AK55" s="19" t="s">
        <v>58</v>
      </c>
      <c r="AL55" s="19" t="s">
        <v>58</v>
      </c>
      <c r="AM55" s="19" t="s">
        <v>58</v>
      </c>
      <c r="AN55" s="19" t="s">
        <v>58</v>
      </c>
      <c r="AO55" s="19" t="s">
        <v>58</v>
      </c>
      <c r="AP55" s="19" t="s">
        <v>58</v>
      </c>
      <c r="AQ55" s="19" t="s">
        <v>58</v>
      </c>
      <c r="AR55" s="19" t="s">
        <v>58</v>
      </c>
      <c r="AS55" s="19" t="s">
        <v>58</v>
      </c>
      <c r="AT55" s="19" t="s">
        <v>58</v>
      </c>
      <c r="AU55" s="19" t="s">
        <v>58</v>
      </c>
      <c r="AV55" s="19"/>
      <c r="AW55" s="19"/>
      <c r="AX55" s="19"/>
      <c r="AY55" s="19"/>
      <c r="AZ55" s="19" t="s">
        <v>58</v>
      </c>
      <c r="BA55" s="19" t="s">
        <v>58</v>
      </c>
      <c r="BB55" s="19" t="s">
        <v>58</v>
      </c>
      <c r="BC55" s="19" t="s">
        <v>58</v>
      </c>
      <c r="BD55" s="19" t="s">
        <v>58</v>
      </c>
      <c r="BE55" s="19" t="s">
        <v>58</v>
      </c>
      <c r="BF55" s="19" t="s">
        <v>58</v>
      </c>
      <c r="BG55" s="19" t="s">
        <v>58</v>
      </c>
      <c r="BH55" s="19" t="s">
        <v>58</v>
      </c>
      <c r="BI55" s="19" t="s">
        <v>58</v>
      </c>
      <c r="BJ55" s="19" t="s">
        <v>58</v>
      </c>
      <c r="BK55" s="19" t="s">
        <v>58</v>
      </c>
      <c r="BL55" s="19"/>
      <c r="BM55" s="19"/>
      <c r="BN55" s="19"/>
      <c r="BO55" s="19"/>
      <c r="BP55" s="19" t="s">
        <v>58</v>
      </c>
      <c r="BQ55" s="19" t="s">
        <v>58</v>
      </c>
      <c r="BR55" s="19" t="s">
        <v>58</v>
      </c>
      <c r="BS55" s="19" t="s">
        <v>58</v>
      </c>
      <c r="BT55" s="19" t="s">
        <v>58</v>
      </c>
      <c r="BU55" s="19" t="s">
        <v>58</v>
      </c>
      <c r="BV55" s="19" t="s">
        <v>58</v>
      </c>
      <c r="BW55" s="19" t="s">
        <v>58</v>
      </c>
      <c r="BX55" s="19" t="s">
        <v>58</v>
      </c>
      <c r="BY55" s="19" t="s">
        <v>58</v>
      </c>
      <c r="BZ55" s="19" t="s">
        <v>58</v>
      </c>
      <c r="CA55" s="19" t="s">
        <v>58</v>
      </c>
      <c r="CB55" s="19"/>
      <c r="CC55" s="19"/>
      <c r="CD55" s="19"/>
      <c r="CE55" s="19"/>
      <c r="CF55" s="19"/>
      <c r="CG55" s="19"/>
      <c r="CH55" s="19"/>
      <c r="CI55" s="19"/>
      <c r="CJ55" s="19"/>
    </row>
    <row r="56" spans="2:88" s="54" customFormat="1" ht="30" customHeight="1" x14ac:dyDescent="0.3">
      <c r="B56" s="19"/>
      <c r="C56" s="19"/>
      <c r="D56" s="53" t="str">
        <f>IF(D55="ok",COLUMN(#REF!),"")</f>
        <v/>
      </c>
      <c r="E56" s="53" t="str">
        <f>IF(E55="ok",COLUMN(A77),"")</f>
        <v/>
      </c>
      <c r="F56" s="53" t="str">
        <f>IF(F55="ok",COLUMN(B77),"")</f>
        <v/>
      </c>
      <c r="G56" s="53">
        <v>4</v>
      </c>
      <c r="H56" s="53">
        <v>5</v>
      </c>
      <c r="I56" s="53">
        <v>6</v>
      </c>
      <c r="J56" s="53">
        <v>7</v>
      </c>
      <c r="K56" s="53"/>
      <c r="L56" s="53"/>
      <c r="M56" s="53"/>
      <c r="N56" s="53"/>
      <c r="O56" s="53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</row>
    <row r="57" spans="2:88" s="54" customFormat="1" ht="30" customHeight="1" x14ac:dyDescent="0.3">
      <c r="B57" s="19"/>
      <c r="C57" s="19"/>
      <c r="D57" s="53" t="str">
        <f>IF(OR(D31="",D32=""),"Não","ok")</f>
        <v>Não</v>
      </c>
      <c r="E57" s="53" t="str">
        <f>IF(OR(E31="",E32=""),"Não","ok")</f>
        <v>Não</v>
      </c>
      <c r="F57" s="53" t="str">
        <f>IF(OR(F31="",F32=""),"Não","ok")</f>
        <v>Não</v>
      </c>
      <c r="G57" s="53" t="s">
        <v>57</v>
      </c>
      <c r="H57" s="53" t="s">
        <v>58</v>
      </c>
      <c r="I57" s="53" t="s">
        <v>58</v>
      </c>
      <c r="J57" s="53" t="s">
        <v>58</v>
      </c>
      <c r="K57" s="53" t="s">
        <v>58</v>
      </c>
      <c r="L57" s="53" t="s">
        <v>58</v>
      </c>
      <c r="M57" s="53" t="s">
        <v>58</v>
      </c>
      <c r="N57" s="53" t="s">
        <v>58</v>
      </c>
      <c r="O57" s="53" t="s">
        <v>58</v>
      </c>
      <c r="P57" s="19"/>
      <c r="Q57" s="19"/>
      <c r="R57" s="19"/>
      <c r="S57" s="19"/>
      <c r="T57" s="19" t="s">
        <v>58</v>
      </c>
      <c r="U57" s="19" t="s">
        <v>58</v>
      </c>
      <c r="V57" s="19" t="s">
        <v>58</v>
      </c>
      <c r="W57" s="19" t="s">
        <v>58</v>
      </c>
      <c r="X57" s="19" t="s">
        <v>58</v>
      </c>
      <c r="Y57" s="19" t="s">
        <v>58</v>
      </c>
      <c r="Z57" s="19" t="s">
        <v>58</v>
      </c>
      <c r="AA57" s="19" t="s">
        <v>58</v>
      </c>
      <c r="AB57" s="19" t="s">
        <v>58</v>
      </c>
      <c r="AC57" s="19" t="s">
        <v>58</v>
      </c>
      <c r="AD57" s="19" t="s">
        <v>58</v>
      </c>
      <c r="AE57" s="19" t="s">
        <v>58</v>
      </c>
      <c r="AF57" s="19"/>
      <c r="AG57" s="19"/>
      <c r="AH57" s="19"/>
      <c r="AI57" s="19"/>
      <c r="AJ57" s="19" t="s">
        <v>58</v>
      </c>
      <c r="AK57" s="19" t="s">
        <v>58</v>
      </c>
      <c r="AL57" s="19" t="s">
        <v>58</v>
      </c>
      <c r="AM57" s="19" t="s">
        <v>58</v>
      </c>
      <c r="AN57" s="19" t="s">
        <v>58</v>
      </c>
      <c r="AO57" s="19" t="s">
        <v>58</v>
      </c>
      <c r="AP57" s="19" t="s">
        <v>58</v>
      </c>
      <c r="AQ57" s="19" t="s">
        <v>58</v>
      </c>
      <c r="AR57" s="19" t="s">
        <v>58</v>
      </c>
      <c r="AS57" s="19" t="s">
        <v>58</v>
      </c>
      <c r="AT57" s="19" t="s">
        <v>58</v>
      </c>
      <c r="AU57" s="19" t="s">
        <v>58</v>
      </c>
      <c r="AV57" s="19" t="s">
        <v>58</v>
      </c>
      <c r="AW57" s="19" t="s">
        <v>58</v>
      </c>
      <c r="AX57" s="19" t="s">
        <v>58</v>
      </c>
      <c r="AY57" s="19" t="s">
        <v>58</v>
      </c>
      <c r="AZ57" s="19" t="s">
        <v>58</v>
      </c>
      <c r="BA57" s="19" t="s">
        <v>58</v>
      </c>
      <c r="BB57" s="19" t="s">
        <v>58</v>
      </c>
      <c r="BC57" s="19" t="s">
        <v>58</v>
      </c>
      <c r="BD57" s="19" t="s">
        <v>58</v>
      </c>
      <c r="BE57" s="19" t="s">
        <v>58</v>
      </c>
      <c r="BF57" s="19" t="s">
        <v>58</v>
      </c>
      <c r="BG57" s="19" t="s">
        <v>58</v>
      </c>
      <c r="BH57" s="19" t="s">
        <v>58</v>
      </c>
      <c r="BI57" s="19" t="s">
        <v>58</v>
      </c>
      <c r="BJ57" s="19" t="s">
        <v>58</v>
      </c>
      <c r="BK57" s="19" t="s">
        <v>58</v>
      </c>
      <c r="BL57" s="19"/>
      <c r="BM57" s="19"/>
      <c r="BN57" s="19"/>
      <c r="BO57" s="19"/>
      <c r="BP57" s="19" t="s">
        <v>58</v>
      </c>
      <c r="BQ57" s="19" t="s">
        <v>58</v>
      </c>
      <c r="BR57" s="19" t="s">
        <v>58</v>
      </c>
      <c r="BS57" s="19" t="s">
        <v>58</v>
      </c>
      <c r="BT57" s="19" t="s">
        <v>58</v>
      </c>
      <c r="BU57" s="19" t="s">
        <v>58</v>
      </c>
      <c r="BV57" s="19" t="s">
        <v>58</v>
      </c>
      <c r="BW57" s="19" t="s">
        <v>58</v>
      </c>
      <c r="BX57" s="19" t="s">
        <v>58</v>
      </c>
      <c r="BY57" s="19" t="s">
        <v>58</v>
      </c>
      <c r="BZ57" s="19" t="s">
        <v>58</v>
      </c>
      <c r="CA57" s="19" t="s">
        <v>58</v>
      </c>
      <c r="CB57" s="19"/>
      <c r="CC57" s="19"/>
      <c r="CD57" s="19"/>
      <c r="CE57" s="19"/>
      <c r="CF57" s="19"/>
      <c r="CG57" s="19"/>
      <c r="CH57" s="19"/>
      <c r="CI57" s="19"/>
      <c r="CJ57" s="19"/>
    </row>
    <row r="58" spans="2:88" s="54" customFormat="1" ht="30" customHeight="1" x14ac:dyDescent="0.3">
      <c r="B58" s="19"/>
      <c r="C58" s="19"/>
      <c r="D58" s="53" t="str">
        <f>IF(D57="ok",COLUMN(#REF!),"")</f>
        <v/>
      </c>
      <c r="E58" s="53" t="str">
        <f>IF(E57="ok",COLUMN(A78),"")</f>
        <v/>
      </c>
      <c r="F58" s="53" t="str">
        <f>IF(F57="ok",COLUMN(B78),"")</f>
        <v/>
      </c>
      <c r="G58" s="53">
        <v>4</v>
      </c>
      <c r="H58" s="53"/>
      <c r="I58" s="53"/>
      <c r="J58" s="53"/>
      <c r="K58" s="53"/>
      <c r="L58" s="53"/>
      <c r="M58" s="53"/>
      <c r="N58" s="53"/>
      <c r="O58" s="53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</row>
    <row r="59" spans="2:88" s="54" customFormat="1" ht="30" customHeight="1" x14ac:dyDescent="0.3">
      <c r="B59" s="19"/>
      <c r="C59" s="19"/>
      <c r="D59" s="53" t="str">
        <f>IF(OR(D33="",D34=""),"Não","ok")</f>
        <v>Não</v>
      </c>
      <c r="E59" s="53" t="str">
        <f>IF(OR(E33="",E34=""),"Não","ok")</f>
        <v>Não</v>
      </c>
      <c r="F59" s="53" t="str">
        <f>IF(OR(F33="",F34=""),"Não","ok")</f>
        <v>Não</v>
      </c>
      <c r="G59" s="53" t="s">
        <v>57</v>
      </c>
      <c r="H59" s="53" t="s">
        <v>58</v>
      </c>
      <c r="I59" s="53" t="s">
        <v>58</v>
      </c>
      <c r="J59" s="53" t="s">
        <v>58</v>
      </c>
      <c r="K59" s="53" t="s">
        <v>58</v>
      </c>
      <c r="L59" s="53" t="s">
        <v>58</v>
      </c>
      <c r="M59" s="53" t="s">
        <v>58</v>
      </c>
      <c r="N59" s="53" t="s">
        <v>58</v>
      </c>
      <c r="O59" s="53" t="s">
        <v>58</v>
      </c>
      <c r="P59" s="19"/>
      <c r="Q59" s="19"/>
      <c r="R59" s="19"/>
      <c r="S59" s="19"/>
      <c r="T59" s="19" t="s">
        <v>58</v>
      </c>
      <c r="U59" s="19" t="s">
        <v>58</v>
      </c>
      <c r="V59" s="19" t="s">
        <v>58</v>
      </c>
      <c r="W59" s="19" t="s">
        <v>58</v>
      </c>
      <c r="X59" s="19" t="s">
        <v>58</v>
      </c>
      <c r="Y59" s="19" t="s">
        <v>58</v>
      </c>
      <c r="Z59" s="19" t="s">
        <v>58</v>
      </c>
      <c r="AA59" s="19" t="s">
        <v>58</v>
      </c>
      <c r="AB59" s="19" t="s">
        <v>58</v>
      </c>
      <c r="AC59" s="19" t="s">
        <v>58</v>
      </c>
      <c r="AD59" s="19" t="s">
        <v>58</v>
      </c>
      <c r="AE59" s="19" t="s">
        <v>58</v>
      </c>
      <c r="AF59" s="19"/>
      <c r="AG59" s="19"/>
      <c r="AH59" s="19"/>
      <c r="AI59" s="19"/>
      <c r="AJ59" s="19" t="s">
        <v>58</v>
      </c>
      <c r="AK59" s="19" t="s">
        <v>58</v>
      </c>
      <c r="AL59" s="19" t="s">
        <v>58</v>
      </c>
      <c r="AM59" s="19" t="s">
        <v>58</v>
      </c>
      <c r="AN59" s="19" t="s">
        <v>58</v>
      </c>
      <c r="AO59" s="19" t="s">
        <v>58</v>
      </c>
      <c r="AP59" s="19" t="s">
        <v>58</v>
      </c>
      <c r="AQ59" s="19" t="s">
        <v>58</v>
      </c>
      <c r="AR59" s="19" t="s">
        <v>58</v>
      </c>
      <c r="AS59" s="19" t="s">
        <v>58</v>
      </c>
      <c r="AT59" s="19" t="s">
        <v>58</v>
      </c>
      <c r="AU59" s="19" t="s">
        <v>58</v>
      </c>
      <c r="AV59" s="19" t="s">
        <v>58</v>
      </c>
      <c r="AW59" s="19" t="s">
        <v>58</v>
      </c>
      <c r="AX59" s="19" t="s">
        <v>58</v>
      </c>
      <c r="AY59" s="19" t="s">
        <v>58</v>
      </c>
      <c r="AZ59" s="19" t="s">
        <v>58</v>
      </c>
      <c r="BA59" s="19" t="s">
        <v>58</v>
      </c>
      <c r="BB59" s="19" t="s">
        <v>58</v>
      </c>
      <c r="BC59" s="19" t="s">
        <v>58</v>
      </c>
      <c r="BD59" s="19" t="s">
        <v>58</v>
      </c>
      <c r="BE59" s="19" t="s">
        <v>58</v>
      </c>
      <c r="BF59" s="19" t="s">
        <v>58</v>
      </c>
      <c r="BG59" s="19" t="s">
        <v>58</v>
      </c>
      <c r="BH59" s="19" t="s">
        <v>58</v>
      </c>
      <c r="BI59" s="19" t="s">
        <v>58</v>
      </c>
      <c r="BJ59" s="19" t="s">
        <v>58</v>
      </c>
      <c r="BK59" s="19" t="s">
        <v>58</v>
      </c>
      <c r="BL59" s="19"/>
      <c r="BM59" s="19"/>
      <c r="BN59" s="19"/>
      <c r="BO59" s="19"/>
      <c r="BP59" s="19" t="s">
        <v>58</v>
      </c>
      <c r="BQ59" s="19" t="s">
        <v>58</v>
      </c>
      <c r="BR59" s="19" t="s">
        <v>58</v>
      </c>
      <c r="BS59" s="19" t="s">
        <v>58</v>
      </c>
      <c r="BT59" s="19" t="s">
        <v>58</v>
      </c>
      <c r="BU59" s="19" t="s">
        <v>58</v>
      </c>
      <c r="BV59" s="19" t="s">
        <v>58</v>
      </c>
      <c r="BW59" s="19" t="s">
        <v>58</v>
      </c>
      <c r="BX59" s="19" t="s">
        <v>58</v>
      </c>
      <c r="BY59" s="19" t="s">
        <v>58</v>
      </c>
      <c r="BZ59" s="19" t="s">
        <v>58</v>
      </c>
      <c r="CA59" s="19" t="s">
        <v>58</v>
      </c>
      <c r="CB59" s="19"/>
      <c r="CC59" s="19"/>
      <c r="CD59" s="19"/>
      <c r="CE59" s="19"/>
      <c r="CF59" s="19"/>
      <c r="CG59" s="19"/>
      <c r="CH59" s="19"/>
      <c r="CI59" s="19"/>
      <c r="CJ59" s="19"/>
    </row>
    <row r="60" spans="2:88" s="54" customFormat="1" ht="30" customHeight="1" x14ac:dyDescent="0.3">
      <c r="B60" s="19"/>
      <c r="C60" s="19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</row>
    <row r="61" spans="2:88" s="54" customFormat="1" ht="30" customHeight="1" x14ac:dyDescent="0.3">
      <c r="B61" s="19"/>
      <c r="C61" s="19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</row>
    <row r="62" spans="2:88" s="54" customFormat="1" ht="30" customHeight="1" x14ac:dyDescent="0.3">
      <c r="B62" s="19"/>
      <c r="C62" s="19"/>
      <c r="D62" s="53" t="str">
        <f>IF(D59="ok",COLUMN(#REF!),"")</f>
        <v/>
      </c>
      <c r="E62" s="53" t="str">
        <f>IF(E59="ok",COLUMN(A79),"")</f>
        <v/>
      </c>
      <c r="F62" s="53" t="str">
        <f>IF(F59="ok",COLUMN(B79),"")</f>
        <v/>
      </c>
      <c r="G62" s="53">
        <v>4</v>
      </c>
      <c r="H62" s="53"/>
      <c r="I62" s="53"/>
      <c r="J62" s="53"/>
      <c r="K62" s="53"/>
      <c r="L62" s="53"/>
      <c r="M62" s="53"/>
      <c r="N62" s="53"/>
      <c r="O62" s="53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</row>
    <row r="63" spans="2:88" s="54" customFormat="1" ht="30" customHeight="1" x14ac:dyDescent="0.3">
      <c r="B63" s="19" t="str">
        <f>DA!J15&amp;": "&amp;DA!K15</f>
        <v>Aumentar: Índice de satisfação</v>
      </c>
      <c r="C63" s="19" t="str">
        <f>DA!H13</f>
        <v>Perspectiva Financeira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</row>
    <row r="64" spans="2:88" s="54" customFormat="1" ht="30" customHeight="1" x14ac:dyDescent="0.3">
      <c r="B64" s="19" t="str">
        <f>DA!J16&amp;": "&amp;DA!K16</f>
        <v>Aumentar: Número de clientes</v>
      </c>
      <c r="C64" s="19" t="str">
        <f>DA!K13</f>
        <v>Perspectiva de Clientes</v>
      </c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</row>
    <row r="65" spans="2:88" s="54" customFormat="1" ht="30" customHeight="1" x14ac:dyDescent="0.3">
      <c r="B65" s="19" t="str">
        <f>DA!J17&amp;": "&amp;DA!K17</f>
        <v xml:space="preserve">: </v>
      </c>
      <c r="C65" s="19" t="str">
        <f>DA!H24</f>
        <v>Perspectiva de Processos Internos</v>
      </c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</row>
    <row r="66" spans="2:88" s="54" customFormat="1" ht="30" customHeight="1" x14ac:dyDescent="0.3">
      <c r="B66" s="19" t="str">
        <f>DA!J18&amp;": "&amp;DA!K18</f>
        <v xml:space="preserve">: </v>
      </c>
      <c r="C66" s="19" t="str">
        <f>DA!K24</f>
        <v>Perspectiva de Aprendizagem</v>
      </c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</row>
    <row r="67" spans="2:88" s="54" customFormat="1" ht="30" customHeight="1" x14ac:dyDescent="0.3">
      <c r="B67" s="19" t="str">
        <f>DA!J19&amp;": "&amp;DA!K19</f>
        <v xml:space="preserve">: </v>
      </c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</row>
    <row r="68" spans="2:88" s="54" customFormat="1" ht="30" customHeight="1" x14ac:dyDescent="0.3">
      <c r="B68" s="19" t="str">
        <f>DA!J20&amp;": "&amp;DA!K20</f>
        <v xml:space="preserve">: </v>
      </c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</row>
    <row r="69" spans="2:88" s="54" customFormat="1" ht="30" customHeight="1" x14ac:dyDescent="0.3">
      <c r="B69" s="19" t="str">
        <f>DA!J21&amp;": "&amp;DA!K21</f>
        <v xml:space="preserve">: </v>
      </c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</row>
    <row r="70" spans="2:88" s="54" customFormat="1" ht="30" customHeight="1" x14ac:dyDescent="0.3">
      <c r="B70" s="19" t="str">
        <f>DA!J22&amp;": "&amp;DA!K22</f>
        <v xml:space="preserve">: </v>
      </c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</row>
    <row r="71" spans="2:88" s="54" customFormat="1" ht="30" customHeight="1" x14ac:dyDescent="0.3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</row>
    <row r="72" spans="2:88" s="54" customFormat="1" ht="30" customHeight="1" x14ac:dyDescent="0.3"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</row>
    <row r="73" spans="2:88" s="54" customFormat="1" ht="30" customHeight="1" x14ac:dyDescent="0.3"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</row>
    <row r="74" spans="2:88" s="54" customFormat="1" ht="30" customHeight="1" x14ac:dyDescent="0.3"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</row>
    <row r="75" spans="2:88" s="54" customFormat="1" ht="30" customHeight="1" x14ac:dyDescent="0.3"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</row>
    <row r="76" spans="2:88" s="54" customFormat="1" ht="30" customHeight="1" x14ac:dyDescent="0.3"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</row>
    <row r="77" spans="2:88" s="54" customFormat="1" ht="30" customHeight="1" x14ac:dyDescent="0.3"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</row>
    <row r="78" spans="2:88" s="54" customFormat="1" ht="30" customHeight="1" x14ac:dyDescent="0.3"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</row>
    <row r="79" spans="2:88" s="54" customFormat="1" ht="30" customHeight="1" x14ac:dyDescent="0.3"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</row>
    <row r="80" spans="2:88" s="54" customFormat="1" ht="30" customHeight="1" x14ac:dyDescent="0.3"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</row>
    <row r="81" spans="2:88" s="54" customFormat="1" ht="30" customHeight="1" x14ac:dyDescent="0.3"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</row>
    <row r="82" spans="2:88" s="54" customFormat="1" ht="30" customHeight="1" x14ac:dyDescent="0.3"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</row>
    <row r="83" spans="2:88" s="54" customFormat="1" ht="30" customHeight="1" x14ac:dyDescent="0.3"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</row>
    <row r="84" spans="2:88" s="54" customFormat="1" ht="30" customHeight="1" x14ac:dyDescent="0.3"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</row>
    <row r="85" spans="2:88" s="54" customFormat="1" ht="30" customHeight="1" x14ac:dyDescent="0.3"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</row>
    <row r="86" spans="2:88" s="54" customFormat="1" ht="30" customHeight="1" x14ac:dyDescent="0.3"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</row>
    <row r="87" spans="2:88" s="54" customFormat="1" ht="30" customHeight="1" x14ac:dyDescent="0.3"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</row>
    <row r="88" spans="2:88" s="54" customFormat="1" ht="30" customHeight="1" x14ac:dyDescent="0.3"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</row>
    <row r="89" spans="2:88" s="54" customFormat="1" ht="30" customHeight="1" x14ac:dyDescent="0.3"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</row>
    <row r="90" spans="2:88" s="54" customFormat="1" ht="30" customHeight="1" x14ac:dyDescent="0.3"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</row>
    <row r="91" spans="2:88" s="54" customFormat="1" ht="30" customHeight="1" x14ac:dyDescent="0.3"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9"/>
      <c r="CG91" s="19"/>
      <c r="CH91" s="19"/>
      <c r="CI91" s="19"/>
      <c r="CJ91" s="19"/>
    </row>
    <row r="92" spans="2:88" s="54" customFormat="1" ht="30" customHeight="1" x14ac:dyDescent="0.3"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19"/>
    </row>
    <row r="93" spans="2:88" s="54" customFormat="1" ht="30" customHeight="1" x14ac:dyDescent="0.3"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19"/>
    </row>
    <row r="94" spans="2:88" s="54" customFormat="1" ht="30" customHeight="1" x14ac:dyDescent="0.3"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/>
    </row>
    <row r="95" spans="2:88" s="54" customFormat="1" ht="30" customHeight="1" x14ac:dyDescent="0.3"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</row>
    <row r="96" spans="2:88" s="54" customFormat="1" ht="30" customHeight="1" x14ac:dyDescent="0.3"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19"/>
    </row>
    <row r="97" spans="2:88" s="54" customFormat="1" ht="30" customHeight="1" x14ac:dyDescent="0.3"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</row>
    <row r="98" spans="2:88" s="54" customFormat="1" ht="30" customHeight="1" x14ac:dyDescent="0.3"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</row>
    <row r="99" spans="2:88" s="54" customFormat="1" ht="30" customHeight="1" x14ac:dyDescent="0.3"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9"/>
      <c r="CG99" s="19"/>
      <c r="CH99" s="19"/>
      <c r="CI99" s="19"/>
      <c r="CJ99" s="19"/>
    </row>
    <row r="100" spans="2:88" s="54" customFormat="1" ht="30" customHeight="1" x14ac:dyDescent="0.3"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9"/>
      <c r="CG100" s="19"/>
      <c r="CH100" s="19"/>
      <c r="CI100" s="19"/>
      <c r="CJ100" s="19"/>
    </row>
    <row r="101" spans="2:88" s="54" customFormat="1" ht="30" customHeight="1" x14ac:dyDescent="0.3"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</row>
    <row r="102" spans="2:88" s="54" customFormat="1" ht="30" customHeight="1" x14ac:dyDescent="0.3"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</row>
    <row r="103" spans="2:88" s="54" customFormat="1" ht="30" customHeight="1" x14ac:dyDescent="0.3"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</row>
    <row r="104" spans="2:88" s="54" customFormat="1" ht="30" customHeight="1" x14ac:dyDescent="0.3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</row>
    <row r="105" spans="2:88" s="54" customFormat="1" ht="30" customHeight="1" x14ac:dyDescent="0.3"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</row>
    <row r="106" spans="2:88" s="54" customFormat="1" ht="30" customHeight="1" x14ac:dyDescent="0.3"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</row>
    <row r="107" spans="2:88" s="54" customFormat="1" ht="30" customHeight="1" x14ac:dyDescent="0.3"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</row>
    <row r="108" spans="2:88" s="54" customFormat="1" ht="30" customHeight="1" x14ac:dyDescent="0.3"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</row>
    <row r="109" spans="2:88" s="54" customFormat="1" ht="30" customHeight="1" x14ac:dyDescent="0.3"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</row>
    <row r="110" spans="2:88" s="54" customFormat="1" ht="30" customHeight="1" x14ac:dyDescent="0.3"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</row>
    <row r="111" spans="2:88" s="54" customFormat="1" ht="30" customHeight="1" x14ac:dyDescent="0.3"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</row>
    <row r="112" spans="2:88" s="54" customFormat="1" ht="30" customHeight="1" x14ac:dyDescent="0.3"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</row>
    <row r="113" spans="2:88" s="54" customFormat="1" ht="30" customHeight="1" x14ac:dyDescent="0.3"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</row>
    <row r="114" spans="2:88" s="54" customFormat="1" ht="30" customHeight="1" x14ac:dyDescent="0.3"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</row>
    <row r="115" spans="2:88" s="54" customFormat="1" ht="30" customHeight="1" x14ac:dyDescent="0.3"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</row>
    <row r="116" spans="2:88" s="54" customFormat="1" ht="30" customHeight="1" x14ac:dyDescent="0.3"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</row>
    <row r="117" spans="2:88" s="54" customFormat="1" ht="30" customHeight="1" x14ac:dyDescent="0.3"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</row>
    <row r="118" spans="2:88" s="54" customFormat="1" ht="30" customHeight="1" x14ac:dyDescent="0.3"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</row>
    <row r="119" spans="2:88" s="54" customFormat="1" ht="30" customHeight="1" x14ac:dyDescent="0.3"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</row>
    <row r="120" spans="2:88" s="54" customFormat="1" ht="30" customHeight="1" x14ac:dyDescent="0.3"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</row>
    <row r="121" spans="2:88" s="54" customFormat="1" ht="30" customHeight="1" x14ac:dyDescent="0.3"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</row>
    <row r="122" spans="2:88" s="54" customFormat="1" ht="30" customHeight="1" x14ac:dyDescent="0.3"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</row>
    <row r="123" spans="2:88" s="54" customFormat="1" ht="30" customHeight="1" x14ac:dyDescent="0.3"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</row>
    <row r="124" spans="2:88" s="54" customFormat="1" ht="30" customHeight="1" x14ac:dyDescent="0.3"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</row>
    <row r="125" spans="2:88" s="54" customFormat="1" ht="30" customHeight="1" x14ac:dyDescent="0.3"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</row>
    <row r="126" spans="2:88" s="54" customFormat="1" ht="30" customHeight="1" x14ac:dyDescent="0.3"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</row>
    <row r="127" spans="2:88" s="54" customFormat="1" ht="30" customHeight="1" x14ac:dyDescent="0.3"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</row>
    <row r="128" spans="2:88" s="54" customFormat="1" ht="30" customHeight="1" x14ac:dyDescent="0.3"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</row>
    <row r="129" spans="2:88" s="54" customFormat="1" ht="30" customHeight="1" x14ac:dyDescent="0.3"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</row>
    <row r="130" spans="2:88" s="54" customFormat="1" ht="30" customHeight="1" x14ac:dyDescent="0.3"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</row>
    <row r="131" spans="2:88" s="54" customFormat="1" x14ac:dyDescent="0.3"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</row>
    <row r="132" spans="2:88" s="19" customFormat="1" hidden="1" x14ac:dyDescent="0.3"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54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54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54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54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54"/>
      <c r="CC132" s="29"/>
      <c r="CD132" s="29"/>
      <c r="CE132" s="29"/>
      <c r="CF132" s="29"/>
      <c r="CG132" s="29"/>
      <c r="CH132" s="29"/>
      <c r="CI132" s="29"/>
      <c r="CJ132" s="29"/>
    </row>
    <row r="133" spans="2:88" s="19" customFormat="1" hidden="1" x14ac:dyDescent="0.3"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54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54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54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54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54"/>
      <c r="CC133" s="29"/>
      <c r="CD133" s="29"/>
      <c r="CE133" s="29"/>
      <c r="CF133" s="29"/>
      <c r="CG133" s="29"/>
      <c r="CH133" s="29"/>
      <c r="CI133" s="29"/>
      <c r="CJ133" s="29"/>
    </row>
    <row r="134" spans="2:88" s="19" customFormat="1" hidden="1" x14ac:dyDescent="0.3"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54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54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54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54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54"/>
      <c r="CC134" s="29"/>
      <c r="CD134" s="29"/>
      <c r="CE134" s="29"/>
      <c r="CF134" s="29"/>
      <c r="CG134" s="29"/>
      <c r="CH134" s="29"/>
      <c r="CI134" s="29"/>
      <c r="CJ134" s="29"/>
    </row>
    <row r="135" spans="2:88" s="19" customFormat="1" hidden="1" x14ac:dyDescent="0.3"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54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54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54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54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54"/>
      <c r="CC135" s="29"/>
      <c r="CD135" s="29"/>
      <c r="CE135" s="29"/>
      <c r="CF135" s="29"/>
      <c r="CG135" s="29"/>
      <c r="CH135" s="29"/>
      <c r="CI135" s="29"/>
      <c r="CJ135" s="29"/>
    </row>
    <row r="136" spans="2:88" s="19" customFormat="1" hidden="1" x14ac:dyDescent="0.3"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54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54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54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54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54"/>
      <c r="CC136" s="29"/>
      <c r="CD136" s="29"/>
      <c r="CE136" s="29"/>
      <c r="CF136" s="29"/>
      <c r="CG136" s="29"/>
      <c r="CH136" s="29"/>
      <c r="CI136" s="29"/>
      <c r="CJ136" s="29"/>
    </row>
    <row r="137" spans="2:88" s="19" customFormat="1" hidden="1" x14ac:dyDescent="0.3"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54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54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54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54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54"/>
      <c r="CC137" s="29"/>
      <c r="CD137" s="29"/>
      <c r="CE137" s="29"/>
      <c r="CF137" s="29"/>
      <c r="CG137" s="29"/>
      <c r="CH137" s="29"/>
      <c r="CI137" s="29"/>
      <c r="CJ137" s="29"/>
    </row>
    <row r="138" spans="2:88" s="19" customFormat="1" hidden="1" x14ac:dyDescent="0.3"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54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54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54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54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54"/>
      <c r="CC138" s="29"/>
      <c r="CD138" s="29"/>
      <c r="CE138" s="29"/>
      <c r="CF138" s="29"/>
      <c r="CG138" s="29"/>
      <c r="CH138" s="29"/>
      <c r="CI138" s="29"/>
      <c r="CJ138" s="29"/>
    </row>
    <row r="139" spans="2:88" s="19" customFormat="1" hidden="1" x14ac:dyDescent="0.3"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54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54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54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54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54"/>
      <c r="CC139" s="29"/>
      <c r="CD139" s="29"/>
      <c r="CE139" s="29"/>
      <c r="CF139" s="29"/>
      <c r="CG139" s="29"/>
      <c r="CH139" s="29"/>
      <c r="CI139" s="29"/>
      <c r="CJ139" s="29"/>
    </row>
    <row r="140" spans="2:88" s="19" customFormat="1" hidden="1" x14ac:dyDescent="0.3"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54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54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54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54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54"/>
      <c r="CC140" s="29"/>
      <c r="CD140" s="29"/>
      <c r="CE140" s="29"/>
      <c r="CF140" s="29"/>
      <c r="CG140" s="29"/>
      <c r="CH140" s="29"/>
      <c r="CI140" s="29"/>
      <c r="CJ140" s="29"/>
    </row>
  </sheetData>
  <mergeCells count="10">
    <mergeCell ref="C12:Q12"/>
    <mergeCell ref="S12:AG12"/>
    <mergeCell ref="AI12:AW12"/>
    <mergeCell ref="AY12:BM12"/>
    <mergeCell ref="BO12:CC12"/>
    <mergeCell ref="B14:B16"/>
    <mergeCell ref="B19:B21"/>
    <mergeCell ref="B24:B26"/>
    <mergeCell ref="B29:B31"/>
    <mergeCell ref="B34:B36"/>
  </mergeCells>
  <conditionalFormatting sqref="CB34:CB35">
    <cfRule type="expression" dxfId="1174" priority="2">
      <formula>$C$23="Valor absoluto"</formula>
    </cfRule>
    <cfRule type="expression" dxfId="1173" priority="3">
      <formula>$C$23="Porcentagem"</formula>
    </cfRule>
    <cfRule type="expression" dxfId="1172" priority="4">
      <formula>$C$23="R$"</formula>
    </cfRule>
  </conditionalFormatting>
  <conditionalFormatting sqref="CB36">
    <cfRule type="cellIs" dxfId="1171" priority="5" operator="lessThan">
      <formula>0</formula>
    </cfRule>
    <cfRule type="cellIs" dxfId="1170" priority="6" operator="greaterThanOrEqual">
      <formula>0</formula>
    </cfRule>
  </conditionalFormatting>
  <conditionalFormatting sqref="CB29:CB30">
    <cfRule type="expression" dxfId="1169" priority="7">
      <formula>$C$23="Valor absoluto"</formula>
    </cfRule>
    <cfRule type="expression" dxfId="1168" priority="8">
      <formula>$C$23="Porcentagem"</formula>
    </cfRule>
    <cfRule type="expression" dxfId="1167" priority="9">
      <formula>$C$23="R$"</formula>
    </cfRule>
  </conditionalFormatting>
  <conditionalFormatting sqref="CB31">
    <cfRule type="cellIs" dxfId="1166" priority="10" operator="lessThan">
      <formula>0</formula>
    </cfRule>
    <cfRule type="cellIs" dxfId="1165" priority="11" operator="greaterThanOrEqual">
      <formula>0</formula>
    </cfRule>
  </conditionalFormatting>
  <conditionalFormatting sqref="CB24:CB25">
    <cfRule type="expression" dxfId="1164" priority="12">
      <formula>$C$23="Valor absoluto"</formula>
    </cfRule>
    <cfRule type="expression" dxfId="1163" priority="13">
      <formula>$C$23="Porcentagem"</formula>
    </cfRule>
    <cfRule type="expression" dxfId="1162" priority="14">
      <formula>$C$23="R$"</formula>
    </cfRule>
  </conditionalFormatting>
  <conditionalFormatting sqref="CB19:CB20">
    <cfRule type="expression" dxfId="1161" priority="15">
      <formula>$C$18="Número"</formula>
    </cfRule>
    <cfRule type="expression" dxfId="1160" priority="16">
      <formula>$C$18="Porcentagem"</formula>
    </cfRule>
    <cfRule type="expression" dxfId="1159" priority="17">
      <formula>$C$18="R$"</formula>
    </cfRule>
  </conditionalFormatting>
  <conditionalFormatting sqref="CB14:CB15">
    <cfRule type="expression" dxfId="1158" priority="18">
      <formula>$C$13="Número"</formula>
    </cfRule>
    <cfRule type="expression" dxfId="1157" priority="19">
      <formula>$C$13="Porcentagem"</formula>
    </cfRule>
    <cfRule type="expression" dxfId="1156" priority="20">
      <formula>$C$13="R$"</formula>
    </cfRule>
  </conditionalFormatting>
  <conditionalFormatting sqref="CB26">
    <cfRule type="cellIs" dxfId="1155" priority="21" operator="lessThan">
      <formula>0</formula>
    </cfRule>
    <cfRule type="cellIs" dxfId="1154" priority="22" operator="greaterThanOrEqual">
      <formula>0</formula>
    </cfRule>
  </conditionalFormatting>
  <conditionalFormatting sqref="CB21">
    <cfRule type="cellIs" dxfId="1153" priority="23" operator="lessThan">
      <formula>0</formula>
    </cfRule>
    <cfRule type="cellIs" dxfId="1152" priority="24" operator="greaterThanOrEqual">
      <formula>0</formula>
    </cfRule>
  </conditionalFormatting>
  <conditionalFormatting sqref="CB16">
    <cfRule type="cellIs" dxfId="1151" priority="25" operator="lessThan">
      <formula>0</formula>
    </cfRule>
    <cfRule type="cellIs" dxfId="1150" priority="26" operator="greaterThanOrEqual">
      <formula>0</formula>
    </cfRule>
  </conditionalFormatting>
  <conditionalFormatting sqref="BL34:BL35">
    <cfRule type="expression" dxfId="1149" priority="27">
      <formula>$C$23="Valor absoluto"</formula>
    </cfRule>
    <cfRule type="expression" dxfId="1148" priority="28">
      <formula>$C$23="Porcentagem"</formula>
    </cfRule>
    <cfRule type="expression" dxfId="1147" priority="29">
      <formula>$C$23="R$"</formula>
    </cfRule>
  </conditionalFormatting>
  <conditionalFormatting sqref="BL36">
    <cfRule type="cellIs" dxfId="1146" priority="30" operator="lessThan">
      <formula>0</formula>
    </cfRule>
    <cfRule type="cellIs" dxfId="1145" priority="31" operator="greaterThanOrEqual">
      <formula>0</formula>
    </cfRule>
  </conditionalFormatting>
  <conditionalFormatting sqref="BL29:BL30">
    <cfRule type="expression" dxfId="1144" priority="32">
      <formula>$C$23="Valor absoluto"</formula>
    </cfRule>
    <cfRule type="expression" dxfId="1143" priority="33">
      <formula>$C$23="Porcentagem"</formula>
    </cfRule>
    <cfRule type="expression" dxfId="1142" priority="34">
      <formula>$C$23="R$"</formula>
    </cfRule>
  </conditionalFormatting>
  <conditionalFormatting sqref="BL31">
    <cfRule type="cellIs" dxfId="1141" priority="35" operator="lessThan">
      <formula>0</formula>
    </cfRule>
    <cfRule type="cellIs" dxfId="1140" priority="36" operator="greaterThanOrEqual">
      <formula>0</formula>
    </cfRule>
  </conditionalFormatting>
  <conditionalFormatting sqref="BL24:BL25">
    <cfRule type="expression" dxfId="1139" priority="37">
      <formula>$C$23="Valor absoluto"</formula>
    </cfRule>
    <cfRule type="expression" dxfId="1138" priority="38">
      <formula>$C$23="Porcentagem"</formula>
    </cfRule>
    <cfRule type="expression" dxfId="1137" priority="39">
      <formula>$C$23="R$"</formula>
    </cfRule>
  </conditionalFormatting>
  <conditionalFormatting sqref="BL19:BL20">
    <cfRule type="expression" dxfId="1136" priority="40">
      <formula>$C$18="Número"</formula>
    </cfRule>
    <cfRule type="expression" dxfId="1135" priority="41">
      <formula>$C$18="Porcentagem"</formula>
    </cfRule>
    <cfRule type="expression" dxfId="1134" priority="42">
      <formula>$C$18="R$"</formula>
    </cfRule>
  </conditionalFormatting>
  <conditionalFormatting sqref="BL14:BL15">
    <cfRule type="expression" dxfId="1133" priority="43">
      <formula>$C$13="Número"</formula>
    </cfRule>
    <cfRule type="expression" dxfId="1132" priority="44">
      <formula>$C$13="Porcentagem"</formula>
    </cfRule>
    <cfRule type="expression" dxfId="1131" priority="45">
      <formula>$C$13="R$"</formula>
    </cfRule>
  </conditionalFormatting>
  <conditionalFormatting sqref="BL26">
    <cfRule type="cellIs" dxfId="1130" priority="46" operator="lessThan">
      <formula>0</formula>
    </cfRule>
    <cfRule type="cellIs" dxfId="1129" priority="47" operator="greaterThanOrEqual">
      <formula>0</formula>
    </cfRule>
  </conditionalFormatting>
  <conditionalFormatting sqref="BL21">
    <cfRule type="cellIs" dxfId="1128" priority="48" operator="lessThan">
      <formula>0</formula>
    </cfRule>
    <cfRule type="cellIs" dxfId="1127" priority="49" operator="greaterThanOrEqual">
      <formula>0</formula>
    </cfRule>
  </conditionalFormatting>
  <conditionalFormatting sqref="BL16">
    <cfRule type="cellIs" dxfId="1126" priority="50" operator="lessThan">
      <formula>0</formula>
    </cfRule>
    <cfRule type="cellIs" dxfId="1125" priority="51" operator="greaterThanOrEqual">
      <formula>0</formula>
    </cfRule>
  </conditionalFormatting>
  <conditionalFormatting sqref="AV34:AV35">
    <cfRule type="expression" dxfId="1124" priority="52">
      <formula>$C$23="Valor absoluto"</formula>
    </cfRule>
    <cfRule type="expression" dxfId="1123" priority="53">
      <formula>$C$23="Porcentagem"</formula>
    </cfRule>
    <cfRule type="expression" dxfId="1122" priority="54">
      <formula>$C$23="R$"</formula>
    </cfRule>
  </conditionalFormatting>
  <conditionalFormatting sqref="AV36">
    <cfRule type="cellIs" dxfId="1121" priority="55" operator="lessThan">
      <formula>0</formula>
    </cfRule>
    <cfRule type="cellIs" dxfId="1120" priority="56" operator="greaterThanOrEqual">
      <formula>0</formula>
    </cfRule>
  </conditionalFormatting>
  <conditionalFormatting sqref="AV29:AV30">
    <cfRule type="expression" dxfId="1119" priority="57">
      <formula>$C$23="Valor absoluto"</formula>
    </cfRule>
    <cfRule type="expression" dxfId="1118" priority="58">
      <formula>$C$23="Porcentagem"</formula>
    </cfRule>
    <cfRule type="expression" dxfId="1117" priority="59">
      <formula>$C$23="R$"</formula>
    </cfRule>
  </conditionalFormatting>
  <conditionalFormatting sqref="AV31">
    <cfRule type="cellIs" dxfId="1116" priority="60" operator="lessThan">
      <formula>0</formula>
    </cfRule>
    <cfRule type="cellIs" dxfId="1115" priority="61" operator="greaterThanOrEqual">
      <formula>0</formula>
    </cfRule>
  </conditionalFormatting>
  <conditionalFormatting sqref="AV14:AV15">
    <cfRule type="expression" dxfId="1114" priority="62">
      <formula>$C$13="Número"</formula>
    </cfRule>
    <cfRule type="expression" dxfId="1113" priority="63">
      <formula>$C$13="Porcentagem"</formula>
    </cfRule>
    <cfRule type="expression" dxfId="1112" priority="64">
      <formula>$C$13="R$"</formula>
    </cfRule>
  </conditionalFormatting>
  <conditionalFormatting sqref="AV24:AV25">
    <cfRule type="expression" dxfId="1111" priority="65">
      <formula>$C$23="Valor absoluto"</formula>
    </cfRule>
    <cfRule type="expression" dxfId="1110" priority="66">
      <formula>$C$23="Porcentagem"</formula>
    </cfRule>
    <cfRule type="expression" dxfId="1109" priority="67">
      <formula>$C$23="R$"</formula>
    </cfRule>
  </conditionalFormatting>
  <conditionalFormatting sqref="AV19:AV20">
    <cfRule type="expression" dxfId="1108" priority="68">
      <formula>$C$18="Número"</formula>
    </cfRule>
    <cfRule type="expression" dxfId="1107" priority="69">
      <formula>$C$18="Porcentagem"</formula>
    </cfRule>
    <cfRule type="expression" dxfId="1106" priority="70">
      <formula>$C$18="R$"</formula>
    </cfRule>
  </conditionalFormatting>
  <conditionalFormatting sqref="AV26">
    <cfRule type="cellIs" dxfId="1105" priority="71" operator="lessThan">
      <formula>0</formula>
    </cfRule>
    <cfRule type="cellIs" dxfId="1104" priority="72" operator="greaterThanOrEqual">
      <formula>0</formula>
    </cfRule>
  </conditionalFormatting>
  <conditionalFormatting sqref="AV21">
    <cfRule type="cellIs" dxfId="1103" priority="73" operator="lessThan">
      <formula>0</formula>
    </cfRule>
    <cfRule type="cellIs" dxfId="1102" priority="74" operator="greaterThanOrEqual">
      <formula>0</formula>
    </cfRule>
  </conditionalFormatting>
  <conditionalFormatting sqref="AV16">
    <cfRule type="cellIs" dxfId="1101" priority="75" operator="lessThan">
      <formula>0</formula>
    </cfRule>
    <cfRule type="cellIs" dxfId="1100" priority="76" operator="greaterThanOrEqual">
      <formula>0</formula>
    </cfRule>
  </conditionalFormatting>
  <conditionalFormatting sqref="AF34:AF35">
    <cfRule type="expression" dxfId="1099" priority="77">
      <formula>$C$23="Valor absoluto"</formula>
    </cfRule>
    <cfRule type="expression" dxfId="1098" priority="78">
      <formula>$C$23="Porcentagem"</formula>
    </cfRule>
    <cfRule type="expression" dxfId="1097" priority="79">
      <formula>$C$23="R$"</formula>
    </cfRule>
  </conditionalFormatting>
  <conditionalFormatting sqref="AF36">
    <cfRule type="cellIs" dxfId="1096" priority="80" operator="lessThan">
      <formula>0</formula>
    </cfRule>
    <cfRule type="cellIs" dxfId="1095" priority="81" operator="greaterThanOrEqual">
      <formula>0</formula>
    </cfRule>
  </conditionalFormatting>
  <conditionalFormatting sqref="AF29:AF30">
    <cfRule type="expression" dxfId="1094" priority="82">
      <formula>$C$23="Valor absoluto"</formula>
    </cfRule>
    <cfRule type="expression" dxfId="1093" priority="83">
      <formula>$C$23="Porcentagem"</formula>
    </cfRule>
    <cfRule type="expression" dxfId="1092" priority="84">
      <formula>$C$23="R$"</formula>
    </cfRule>
  </conditionalFormatting>
  <conditionalFormatting sqref="AF31">
    <cfRule type="cellIs" dxfId="1091" priority="85" operator="lessThan">
      <formula>0</formula>
    </cfRule>
    <cfRule type="cellIs" dxfId="1090" priority="86" operator="greaterThanOrEqual">
      <formula>0</formula>
    </cfRule>
  </conditionalFormatting>
  <conditionalFormatting sqref="AF24:AF25">
    <cfRule type="expression" dxfId="1089" priority="87">
      <formula>$C$23="Valor absoluto"</formula>
    </cfRule>
    <cfRule type="expression" dxfId="1088" priority="88">
      <formula>$C$23="Porcentagem"</formula>
    </cfRule>
    <cfRule type="expression" dxfId="1087" priority="89">
      <formula>$C$23="R$"</formula>
    </cfRule>
  </conditionalFormatting>
  <conditionalFormatting sqref="AF19:AF20">
    <cfRule type="expression" dxfId="1086" priority="90">
      <formula>$C$18="Número"</formula>
    </cfRule>
    <cfRule type="expression" dxfId="1085" priority="91">
      <formula>$C$18="Porcentagem"</formula>
    </cfRule>
    <cfRule type="expression" dxfId="1084" priority="92">
      <formula>$C$18="R$"</formula>
    </cfRule>
  </conditionalFormatting>
  <conditionalFormatting sqref="AF14:AF15">
    <cfRule type="expression" dxfId="1083" priority="93">
      <formula>$C$13="Número"</formula>
    </cfRule>
    <cfRule type="expression" dxfId="1082" priority="94">
      <formula>$C$13="Porcentagem"</formula>
    </cfRule>
    <cfRule type="expression" dxfId="1081" priority="95">
      <formula>$C$13="R$"</formula>
    </cfRule>
  </conditionalFormatting>
  <conditionalFormatting sqref="AF26">
    <cfRule type="cellIs" dxfId="1080" priority="96" operator="lessThan">
      <formula>0</formula>
    </cfRule>
    <cfRule type="cellIs" dxfId="1079" priority="97" operator="greaterThanOrEqual">
      <formula>0</formula>
    </cfRule>
  </conditionalFormatting>
  <conditionalFormatting sqref="AF21">
    <cfRule type="cellIs" dxfId="1078" priority="98" operator="lessThan">
      <formula>0</formula>
    </cfRule>
    <cfRule type="cellIs" dxfId="1077" priority="99" operator="greaterThanOrEqual">
      <formula>0</formula>
    </cfRule>
  </conditionalFormatting>
  <conditionalFormatting sqref="AF16">
    <cfRule type="cellIs" dxfId="1076" priority="100" operator="lessThan">
      <formula>0</formula>
    </cfRule>
    <cfRule type="cellIs" dxfId="1075" priority="101" operator="greaterThanOrEqual">
      <formula>0</formula>
    </cfRule>
  </conditionalFormatting>
  <conditionalFormatting sqref="P34:P35">
    <cfRule type="expression" dxfId="1074" priority="102">
      <formula>$C$23="Valor absoluto"</formula>
    </cfRule>
    <cfRule type="expression" dxfId="1073" priority="103">
      <formula>$C$23="Porcentagem"</formula>
    </cfRule>
    <cfRule type="expression" dxfId="1072" priority="104">
      <formula>$C$23="R$"</formula>
    </cfRule>
  </conditionalFormatting>
  <conditionalFormatting sqref="P36">
    <cfRule type="cellIs" dxfId="1071" priority="105" operator="lessThan">
      <formula>0</formula>
    </cfRule>
    <cfRule type="cellIs" dxfId="1070" priority="106" operator="greaterThanOrEqual">
      <formula>0</formula>
    </cfRule>
  </conditionalFormatting>
  <conditionalFormatting sqref="P29:P30">
    <cfRule type="expression" dxfId="1069" priority="107">
      <formula>$C$23="Valor absoluto"</formula>
    </cfRule>
    <cfRule type="expression" dxfId="1068" priority="108">
      <formula>$C$23="Porcentagem"</formula>
    </cfRule>
    <cfRule type="expression" dxfId="1067" priority="109">
      <formula>$C$23="R$"</formula>
    </cfRule>
  </conditionalFormatting>
  <conditionalFormatting sqref="P31">
    <cfRule type="cellIs" dxfId="1066" priority="110" operator="lessThan">
      <formula>0</formula>
    </cfRule>
    <cfRule type="cellIs" dxfId="1065" priority="111" operator="greaterThanOrEqual">
      <formula>0</formula>
    </cfRule>
  </conditionalFormatting>
  <conditionalFormatting sqref="P24:P25">
    <cfRule type="expression" dxfId="1064" priority="112">
      <formula>$C$23="Valor absoluto"</formula>
    </cfRule>
    <cfRule type="expression" dxfId="1063" priority="113">
      <formula>$C$23="Porcentagem"</formula>
    </cfRule>
    <cfRule type="expression" dxfId="1062" priority="114">
      <formula>$C$23="R$"</formula>
    </cfRule>
  </conditionalFormatting>
  <conditionalFormatting sqref="P19:P20">
    <cfRule type="expression" dxfId="1061" priority="115">
      <formula>$C$18="Número"</formula>
    </cfRule>
    <cfRule type="expression" dxfId="1060" priority="116">
      <formula>$C$18="Porcentagem"</formula>
    </cfRule>
    <cfRule type="expression" dxfId="1059" priority="117">
      <formula>$C$18="R$"</formula>
    </cfRule>
  </conditionalFormatting>
  <conditionalFormatting sqref="P14:P15">
    <cfRule type="expression" dxfId="1058" priority="118">
      <formula>$C$13="Número"</formula>
    </cfRule>
    <cfRule type="expression" dxfId="1057" priority="119">
      <formula>$C$13="Porcentagem"</formula>
    </cfRule>
    <cfRule type="expression" dxfId="1056" priority="120">
      <formula>$C$13="R$"</formula>
    </cfRule>
  </conditionalFormatting>
  <conditionalFormatting sqref="P26">
    <cfRule type="cellIs" dxfId="1055" priority="121" operator="lessThan">
      <formula>0</formula>
    </cfRule>
    <cfRule type="cellIs" dxfId="1054" priority="122" operator="greaterThanOrEqual">
      <formula>0</formula>
    </cfRule>
  </conditionalFormatting>
  <conditionalFormatting sqref="P21">
    <cfRule type="cellIs" dxfId="1053" priority="123" operator="lessThan">
      <formula>0</formula>
    </cfRule>
    <cfRule type="cellIs" dxfId="1052" priority="124" operator="greaterThanOrEqual">
      <formula>0</formula>
    </cfRule>
  </conditionalFormatting>
  <conditionalFormatting sqref="P16">
    <cfRule type="cellIs" dxfId="1051" priority="125" operator="lessThan">
      <formula>0</formula>
    </cfRule>
    <cfRule type="cellIs" dxfId="1050" priority="126" operator="greaterThanOrEqual">
      <formula>0</formula>
    </cfRule>
  </conditionalFormatting>
  <conditionalFormatting sqref="D34:O35">
    <cfRule type="expression" dxfId="1049" priority="127">
      <formula>$C$23="Valor absoluto"</formula>
    </cfRule>
    <cfRule type="expression" dxfId="1048" priority="128">
      <formula>$C$23="Porcentagem"</formula>
    </cfRule>
    <cfRule type="expression" dxfId="1047" priority="129">
      <formula>$C$23="R$"</formula>
    </cfRule>
  </conditionalFormatting>
  <conditionalFormatting sqref="T34:AE35">
    <cfRule type="expression" dxfId="1046" priority="130">
      <formula>$C$23="Valor absoluto"</formula>
    </cfRule>
    <cfRule type="expression" dxfId="1045" priority="131">
      <formula>$C$23="Porcentagem"</formula>
    </cfRule>
    <cfRule type="expression" dxfId="1044" priority="132">
      <formula>$C$23="R$"</formula>
    </cfRule>
  </conditionalFormatting>
  <conditionalFormatting sqref="BP34:CA35">
    <cfRule type="expression" dxfId="1043" priority="133">
      <formula>$C$23="Valor absoluto"</formula>
    </cfRule>
    <cfRule type="expression" dxfId="1042" priority="134">
      <formula>$C$23="Porcentagem"</formula>
    </cfRule>
    <cfRule type="expression" dxfId="1041" priority="135">
      <formula>$C$23="R$"</formula>
    </cfRule>
  </conditionalFormatting>
  <conditionalFormatting sqref="AZ34:BK35">
    <cfRule type="expression" dxfId="1040" priority="136">
      <formula>$C$23="Valor absoluto"</formula>
    </cfRule>
    <cfRule type="expression" dxfId="1039" priority="137">
      <formula>$C$23="Porcentagem"</formula>
    </cfRule>
    <cfRule type="expression" dxfId="1038" priority="138">
      <formula>$C$23="R$"</formula>
    </cfRule>
  </conditionalFormatting>
  <conditionalFormatting sqref="AJ34:AU35">
    <cfRule type="expression" dxfId="1037" priority="139">
      <formula>$C$23="Valor absoluto"</formula>
    </cfRule>
    <cfRule type="expression" dxfId="1036" priority="140">
      <formula>$C$23="Porcentagem"</formula>
    </cfRule>
    <cfRule type="expression" dxfId="1035" priority="141">
      <formula>$C$23="R$"</formula>
    </cfRule>
  </conditionalFormatting>
  <conditionalFormatting sqref="CC36">
    <cfRule type="cellIs" dxfId="1034" priority="142" operator="lessThan">
      <formula>0</formula>
    </cfRule>
    <cfRule type="cellIs" dxfId="1033" priority="143" operator="greaterThanOrEqual">
      <formula>0</formula>
    </cfRule>
  </conditionalFormatting>
  <conditionalFormatting sqref="BM36">
    <cfRule type="cellIs" dxfId="1032" priority="144" operator="lessThan">
      <formula>0</formula>
    </cfRule>
    <cfRule type="cellIs" dxfId="1031" priority="145" operator="greaterThanOrEqual">
      <formula>0</formula>
    </cfRule>
  </conditionalFormatting>
  <conditionalFormatting sqref="AW36">
    <cfRule type="cellIs" dxfId="1030" priority="146" operator="lessThan">
      <formula>0</formula>
    </cfRule>
    <cfRule type="cellIs" dxfId="1029" priority="147" operator="greaterThanOrEqual">
      <formula>0</formula>
    </cfRule>
  </conditionalFormatting>
  <conditionalFormatting sqref="AG36">
    <cfRule type="cellIs" dxfId="1028" priority="148" operator="lessThan">
      <formula>0</formula>
    </cfRule>
    <cfRule type="cellIs" dxfId="1027" priority="149" operator="greaterThanOrEqual">
      <formula>0</formula>
    </cfRule>
  </conditionalFormatting>
  <conditionalFormatting sqref="Q36">
    <cfRule type="cellIs" dxfId="1026" priority="150" operator="lessThan">
      <formula>0</formula>
    </cfRule>
    <cfRule type="cellIs" dxfId="1025" priority="151" operator="greaterThanOrEqual">
      <formula>0</formula>
    </cfRule>
  </conditionalFormatting>
  <conditionalFormatting sqref="AJ36:AU36">
    <cfRule type="cellIs" dxfId="1024" priority="152" operator="lessThan">
      <formula>0</formula>
    </cfRule>
    <cfRule type="cellIs" dxfId="1023" priority="153" operator="greaterThanOrEqual">
      <formula>0</formula>
    </cfRule>
  </conditionalFormatting>
  <conditionalFormatting sqref="T36:AE36">
    <cfRule type="cellIs" dxfId="1022" priority="154" operator="lessThan">
      <formula>0</formula>
    </cfRule>
    <cfRule type="cellIs" dxfId="1021" priority="155" operator="greaterThanOrEqual">
      <formula>0</formula>
    </cfRule>
  </conditionalFormatting>
  <conditionalFormatting sqref="BP36:CA36">
    <cfRule type="cellIs" dxfId="1020" priority="156" operator="lessThan">
      <formula>0</formula>
    </cfRule>
    <cfRule type="cellIs" dxfId="1019" priority="157" operator="greaterThanOrEqual">
      <formula>0</formula>
    </cfRule>
  </conditionalFormatting>
  <conditionalFormatting sqref="AZ36:BK36">
    <cfRule type="cellIs" dxfId="1018" priority="158" operator="lessThan">
      <formula>0</formula>
    </cfRule>
    <cfRule type="cellIs" dxfId="1017" priority="159" operator="greaterThanOrEqual">
      <formula>0</formula>
    </cfRule>
  </conditionalFormatting>
  <conditionalFormatting sqref="D36:O36">
    <cfRule type="cellIs" dxfId="1016" priority="160" operator="lessThan">
      <formula>0</formula>
    </cfRule>
    <cfRule type="cellIs" dxfId="1015" priority="161" operator="greaterThanOrEqual">
      <formula>0</formula>
    </cfRule>
  </conditionalFormatting>
  <conditionalFormatting sqref="CD34:CJ35">
    <cfRule type="expression" dxfId="1014" priority="162">
      <formula>$C$23="Valor absoluto"</formula>
    </cfRule>
    <cfRule type="expression" dxfId="1013" priority="163">
      <formula>$C$23="Porcentagem"</formula>
    </cfRule>
    <cfRule type="expression" dxfId="1012" priority="164">
      <formula>$C$23="R$"</formula>
    </cfRule>
  </conditionalFormatting>
  <conditionalFormatting sqref="D29:O30">
    <cfRule type="expression" dxfId="1011" priority="165">
      <formula>$C$23="Valor absoluto"</formula>
    </cfRule>
    <cfRule type="expression" dxfId="1010" priority="166">
      <formula>$C$23="Porcentagem"</formula>
    </cfRule>
    <cfRule type="expression" dxfId="1009" priority="167">
      <formula>$C$23="R$"</formula>
    </cfRule>
  </conditionalFormatting>
  <conditionalFormatting sqref="T29:AE30">
    <cfRule type="expression" dxfId="1008" priority="168">
      <formula>$C$23="Valor absoluto"</formula>
    </cfRule>
    <cfRule type="expression" dxfId="1007" priority="169">
      <formula>$C$23="Porcentagem"</formula>
    </cfRule>
    <cfRule type="expression" dxfId="1006" priority="170">
      <formula>$C$23="R$"</formula>
    </cfRule>
  </conditionalFormatting>
  <conditionalFormatting sqref="BP29:CA30">
    <cfRule type="expression" dxfId="1005" priority="171">
      <formula>$C$23="Valor absoluto"</formula>
    </cfRule>
    <cfRule type="expression" dxfId="1004" priority="172">
      <formula>$C$23="Porcentagem"</formula>
    </cfRule>
    <cfRule type="expression" dxfId="1003" priority="173">
      <formula>$C$23="R$"</formula>
    </cfRule>
  </conditionalFormatting>
  <conditionalFormatting sqref="AZ29:BK30">
    <cfRule type="expression" dxfId="1002" priority="174">
      <formula>$C$23="Valor absoluto"</formula>
    </cfRule>
    <cfRule type="expression" dxfId="1001" priority="175">
      <formula>$C$23="Porcentagem"</formula>
    </cfRule>
    <cfRule type="expression" dxfId="1000" priority="176">
      <formula>$C$23="R$"</formula>
    </cfRule>
  </conditionalFormatting>
  <conditionalFormatting sqref="AJ29:AU30">
    <cfRule type="expression" dxfId="999" priority="177">
      <formula>$C$23="Valor absoluto"</formula>
    </cfRule>
    <cfRule type="expression" dxfId="998" priority="178">
      <formula>$C$23="Porcentagem"</formula>
    </cfRule>
    <cfRule type="expression" dxfId="997" priority="179">
      <formula>$C$23="R$"</formula>
    </cfRule>
  </conditionalFormatting>
  <conditionalFormatting sqref="CC31">
    <cfRule type="cellIs" dxfId="996" priority="180" operator="lessThan">
      <formula>0</formula>
    </cfRule>
    <cfRule type="cellIs" dxfId="995" priority="181" operator="greaterThanOrEqual">
      <formula>0</formula>
    </cfRule>
  </conditionalFormatting>
  <conditionalFormatting sqref="BM31">
    <cfRule type="cellIs" dxfId="994" priority="182" operator="lessThan">
      <formula>0</formula>
    </cfRule>
    <cfRule type="cellIs" dxfId="993" priority="183" operator="greaterThanOrEqual">
      <formula>0</formula>
    </cfRule>
  </conditionalFormatting>
  <conditionalFormatting sqref="AW31">
    <cfRule type="cellIs" dxfId="992" priority="184" operator="lessThan">
      <formula>0</formula>
    </cfRule>
    <cfRule type="cellIs" dxfId="991" priority="185" operator="greaterThanOrEqual">
      <formula>0</formula>
    </cfRule>
  </conditionalFormatting>
  <conditionalFormatting sqref="AG31">
    <cfRule type="cellIs" dxfId="990" priority="186" operator="lessThan">
      <formula>0</formula>
    </cfRule>
    <cfRule type="cellIs" dxfId="989" priority="187" operator="greaterThanOrEqual">
      <formula>0</formula>
    </cfRule>
  </conditionalFormatting>
  <conditionalFormatting sqref="Q31">
    <cfRule type="cellIs" dxfId="988" priority="188" operator="lessThan">
      <formula>0</formula>
    </cfRule>
    <cfRule type="cellIs" dxfId="987" priority="189" operator="greaterThanOrEqual">
      <formula>0</formula>
    </cfRule>
  </conditionalFormatting>
  <conditionalFormatting sqref="AJ31:AU31">
    <cfRule type="cellIs" dxfId="986" priority="190" operator="lessThan">
      <formula>0</formula>
    </cfRule>
    <cfRule type="cellIs" dxfId="985" priority="191" operator="greaterThanOrEqual">
      <formula>0</formula>
    </cfRule>
  </conditionalFormatting>
  <conditionalFormatting sqref="T31:AE31">
    <cfRule type="cellIs" dxfId="984" priority="192" operator="lessThan">
      <formula>0</formula>
    </cfRule>
    <cfRule type="cellIs" dxfId="983" priority="193" operator="greaterThanOrEqual">
      <formula>0</formula>
    </cfRule>
  </conditionalFormatting>
  <conditionalFormatting sqref="BP31:CA31">
    <cfRule type="cellIs" dxfId="982" priority="194" operator="lessThan">
      <formula>0</formula>
    </cfRule>
    <cfRule type="cellIs" dxfId="981" priority="195" operator="greaterThanOrEqual">
      <formula>0</formula>
    </cfRule>
  </conditionalFormatting>
  <conditionalFormatting sqref="AZ31:BK31">
    <cfRule type="cellIs" dxfId="980" priority="196" operator="lessThan">
      <formula>0</formula>
    </cfRule>
    <cfRule type="cellIs" dxfId="979" priority="197" operator="greaterThanOrEqual">
      <formula>0</formula>
    </cfRule>
  </conditionalFormatting>
  <conditionalFormatting sqref="D31:O31">
    <cfRule type="cellIs" dxfId="978" priority="198" operator="lessThan">
      <formula>0</formula>
    </cfRule>
    <cfRule type="cellIs" dxfId="977" priority="199" operator="greaterThanOrEqual">
      <formula>0</formula>
    </cfRule>
  </conditionalFormatting>
  <conditionalFormatting sqref="CD29:CJ30">
    <cfRule type="expression" dxfId="976" priority="200">
      <formula>$C$23="Valor absoluto"</formula>
    </cfRule>
    <cfRule type="expression" dxfId="975" priority="201">
      <formula>$C$23="Porcentagem"</formula>
    </cfRule>
    <cfRule type="expression" dxfId="974" priority="202">
      <formula>$C$23="R$"</formula>
    </cfRule>
  </conditionalFormatting>
  <conditionalFormatting sqref="D24:O25">
    <cfRule type="expression" dxfId="973" priority="203">
      <formula>$C$23="Valor absoluto"</formula>
    </cfRule>
    <cfRule type="expression" dxfId="972" priority="204">
      <formula>$C$23="Porcentagem"</formula>
    </cfRule>
    <cfRule type="expression" dxfId="971" priority="205">
      <formula>$C$23="R$"</formula>
    </cfRule>
  </conditionalFormatting>
  <conditionalFormatting sqref="T24:AE25">
    <cfRule type="expression" dxfId="970" priority="206">
      <formula>$C$23="Valor absoluto"</formula>
    </cfRule>
    <cfRule type="expression" dxfId="969" priority="207">
      <formula>$C$23="Porcentagem"</formula>
    </cfRule>
    <cfRule type="expression" dxfId="968" priority="208">
      <formula>$C$23="R$"</formula>
    </cfRule>
  </conditionalFormatting>
  <conditionalFormatting sqref="BP24:CA25">
    <cfRule type="expression" dxfId="967" priority="209">
      <formula>$C$23="Valor absoluto"</formula>
    </cfRule>
    <cfRule type="expression" dxfId="966" priority="210">
      <formula>$C$23="Porcentagem"</formula>
    </cfRule>
    <cfRule type="expression" dxfId="965" priority="211">
      <formula>$C$23="R$"</formula>
    </cfRule>
  </conditionalFormatting>
  <conditionalFormatting sqref="AZ24:BK25">
    <cfRule type="expression" dxfId="964" priority="212">
      <formula>$C$23="Valor absoluto"</formula>
    </cfRule>
    <cfRule type="expression" dxfId="963" priority="213">
      <formula>$C$23="Porcentagem"</formula>
    </cfRule>
    <cfRule type="expression" dxfId="962" priority="214">
      <formula>$C$23="R$"</formula>
    </cfRule>
  </conditionalFormatting>
  <conditionalFormatting sqref="BP19:CA20">
    <cfRule type="expression" dxfId="961" priority="215">
      <formula>$C$18="Número"</formula>
    </cfRule>
    <cfRule type="expression" dxfId="960" priority="216">
      <formula>$C$18="Porcentagem"</formula>
    </cfRule>
    <cfRule type="expression" dxfId="959" priority="217">
      <formula>$C$18="R$"</formula>
    </cfRule>
  </conditionalFormatting>
  <conditionalFormatting sqref="AZ19:BK20">
    <cfRule type="expression" dxfId="958" priority="218">
      <formula>$C$18="Número"</formula>
    </cfRule>
    <cfRule type="expression" dxfId="957" priority="219">
      <formula>$C$18="Porcentagem"</formula>
    </cfRule>
    <cfRule type="expression" dxfId="956" priority="220">
      <formula>$C$18="R$"</formula>
    </cfRule>
  </conditionalFormatting>
  <conditionalFormatting sqref="D19:O20">
    <cfRule type="expression" dxfId="955" priority="221">
      <formula>$C$18="Número"</formula>
    </cfRule>
    <cfRule type="expression" dxfId="954" priority="222">
      <formula>$C$18="Porcentagem"</formula>
    </cfRule>
    <cfRule type="expression" dxfId="953" priority="223">
      <formula>$C$18="R$"</formula>
    </cfRule>
  </conditionalFormatting>
  <conditionalFormatting sqref="T19:AE20">
    <cfRule type="expression" dxfId="952" priority="224">
      <formula>$C$18="Número"</formula>
    </cfRule>
    <cfRule type="expression" dxfId="951" priority="225">
      <formula>$C$18="Porcentagem"</formula>
    </cfRule>
    <cfRule type="expression" dxfId="950" priority="226">
      <formula>$C$18="R$"</formula>
    </cfRule>
  </conditionalFormatting>
  <conditionalFormatting sqref="CC14:CC15">
    <cfRule type="expression" dxfId="949" priority="227">
      <formula>$C$13="Número"</formula>
    </cfRule>
    <cfRule type="expression" dxfId="948" priority="228">
      <formula>$C$13="Porcentagem"</formula>
    </cfRule>
    <cfRule type="expression" dxfId="947" priority="229">
      <formula>$C$13="R$"</formula>
    </cfRule>
  </conditionalFormatting>
  <conditionalFormatting sqref="BM14:BM15">
    <cfRule type="expression" dxfId="946" priority="230">
      <formula>$C$13="Número"</formula>
    </cfRule>
    <cfRule type="expression" dxfId="945" priority="231">
      <formula>$C$13="Porcentagem"</formula>
    </cfRule>
    <cfRule type="expression" dxfId="944" priority="232">
      <formula>$C$13="R$"</formula>
    </cfRule>
  </conditionalFormatting>
  <conditionalFormatting sqref="AW14:AW15">
    <cfRule type="expression" dxfId="943" priority="233">
      <formula>$C$13="Número"</formula>
    </cfRule>
    <cfRule type="expression" dxfId="942" priority="234">
      <formula>$C$13="Porcentagem"</formula>
    </cfRule>
    <cfRule type="expression" dxfId="941" priority="235">
      <formula>$C$13="R$"</formula>
    </cfRule>
  </conditionalFormatting>
  <conditionalFormatting sqref="AG14:AG15">
    <cfRule type="expression" dxfId="940" priority="236">
      <formula>$C$13="Número"</formula>
    </cfRule>
    <cfRule type="expression" dxfId="939" priority="237">
      <formula>$C$13="Porcentagem"</formula>
    </cfRule>
    <cfRule type="expression" dxfId="938" priority="238">
      <formula>$C$13="R$"</formula>
    </cfRule>
  </conditionalFormatting>
  <conditionalFormatting sqref="Q14:Q15">
    <cfRule type="expression" dxfId="937" priority="239">
      <formula>$C$13="Número"</formula>
    </cfRule>
    <cfRule type="expression" dxfId="936" priority="240">
      <formula>$C$13="Porcentagem"</formula>
    </cfRule>
    <cfRule type="expression" dxfId="935" priority="241">
      <formula>$C$13="R$"</formula>
    </cfRule>
  </conditionalFormatting>
  <conditionalFormatting sqref="D14:O15">
    <cfRule type="expression" dxfId="934" priority="242">
      <formula>$C$13="Número"</formula>
    </cfRule>
    <cfRule type="expression" dxfId="933" priority="243">
      <formula>$C$13="Porcentagem"</formula>
    </cfRule>
    <cfRule type="expression" dxfId="932" priority="244">
      <formula>$C$13="R$"</formula>
    </cfRule>
  </conditionalFormatting>
  <conditionalFormatting sqref="T14:AE15">
    <cfRule type="expression" dxfId="931" priority="245">
      <formula>$C$13="Número"</formula>
    </cfRule>
    <cfRule type="expression" dxfId="930" priority="246">
      <formula>$C$13="Porcentagem"</formula>
    </cfRule>
    <cfRule type="expression" dxfId="929" priority="247">
      <formula>$C$13="R$"</formula>
    </cfRule>
  </conditionalFormatting>
  <conditionalFormatting sqref="AJ14:AU15">
    <cfRule type="expression" dxfId="928" priority="248">
      <formula>$C$23="R$"</formula>
    </cfRule>
    <cfRule type="expression" dxfId="927" priority="249">
      <formula>$C$13="Valor absoluto"</formula>
    </cfRule>
    <cfRule type="expression" dxfId="926" priority="250">
      <formula>$C$13="Porcentagem"</formula>
    </cfRule>
  </conditionalFormatting>
  <conditionalFormatting sqref="BP14:CA15">
    <cfRule type="expression" dxfId="925" priority="251">
      <formula>$C$13="Valor absoluto"</formula>
    </cfRule>
    <cfRule type="expression" dxfId="924" priority="252">
      <formula>$C$13="Porcentagem"</formula>
    </cfRule>
    <cfRule type="expression" dxfId="923" priority="253">
      <formula>$C$13="R$"</formula>
    </cfRule>
    <cfRule type="expression" dxfId="922" priority="254">
      <formula>$C$18="Número"</formula>
    </cfRule>
    <cfRule type="expression" dxfId="921" priority="255">
      <formula>$C$18="Porcentagem"</formula>
    </cfRule>
    <cfRule type="expression" dxfId="920" priority="256">
      <formula>$C$18="R$"</formula>
    </cfRule>
    <cfRule type="expression" dxfId="919" priority="257">
      <formula>$C$23="Valor absoluto"</formula>
    </cfRule>
    <cfRule type="expression" dxfId="918" priority="258">
      <formula>$C$23="Porcentagem"</formula>
    </cfRule>
    <cfRule type="expression" dxfId="917" priority="259">
      <formula>$C$23="R$"</formula>
    </cfRule>
    <cfRule type="expression" dxfId="916" priority="260">
      <formula>$C$13="Valor absoluto"</formula>
    </cfRule>
    <cfRule type="expression" dxfId="915" priority="261">
      <formula>$C$13="Porcentagem"</formula>
    </cfRule>
    <cfRule type="expression" dxfId="914" priority="262">
      <formula>$C$13="R$"</formula>
    </cfRule>
    <cfRule type="expression" dxfId="913" priority="263">
      <formula>$C$23="Valor absoluto"</formula>
    </cfRule>
    <cfRule type="expression" dxfId="912" priority="264">
      <formula>$C$23="Porcentagem"</formula>
    </cfRule>
    <cfRule type="expression" dxfId="911" priority="265">
      <formula>$C$23="R$"</formula>
    </cfRule>
  </conditionalFormatting>
  <conditionalFormatting sqref="BP14:CA15 AW19:AW20 AG19:AG20 Q19:Q20 BM19:BM20 CC19:CC20">
    <cfRule type="expression" dxfId="910" priority="267">
      <formula>$C$18="Número"</formula>
    </cfRule>
    <cfRule type="expression" dxfId="909" priority="268">
      <formula>$C$18="Porcentagem"</formula>
    </cfRule>
    <cfRule type="expression" dxfId="908" priority="269">
      <formula>$C$18="R$"</formula>
    </cfRule>
  </conditionalFormatting>
  <conditionalFormatting sqref="AZ14:BK15">
    <cfRule type="expression" dxfId="907" priority="270">
      <formula>$C$13="Valor absoluto"</formula>
    </cfRule>
    <cfRule type="expression" dxfId="906" priority="271">
      <formula>$C$13="Porcentagem"</formula>
    </cfRule>
    <cfRule type="expression" dxfId="905" priority="272">
      <formula>$C$13="R$"</formula>
    </cfRule>
  </conditionalFormatting>
  <conditionalFormatting sqref="AJ24:AU25">
    <cfRule type="expression" dxfId="904" priority="273">
      <formula>$C$23="Valor absoluto"</formula>
    </cfRule>
    <cfRule type="expression" dxfId="903" priority="274">
      <formula>$C$23="Porcentagem"</formula>
    </cfRule>
    <cfRule type="expression" dxfId="902" priority="275">
      <formula>$C$23="R$"</formula>
    </cfRule>
  </conditionalFormatting>
  <conditionalFormatting sqref="AJ19:AU20">
    <cfRule type="expression" dxfId="901" priority="276">
      <formula>$C$18="Número"</formula>
    </cfRule>
    <cfRule type="expression" dxfId="900" priority="277">
      <formula>$C$18="Porcentagem"</formula>
    </cfRule>
    <cfRule type="expression" dxfId="899" priority="278">
      <formula>$C$18="R$"</formula>
    </cfRule>
  </conditionalFormatting>
  <conditionalFormatting sqref="CC26">
    <cfRule type="cellIs" dxfId="898" priority="279" operator="lessThan">
      <formula>0</formula>
    </cfRule>
    <cfRule type="cellIs" dxfId="897" priority="280" operator="greaterThanOrEqual">
      <formula>0</formula>
    </cfRule>
  </conditionalFormatting>
  <conditionalFormatting sqref="BM26">
    <cfRule type="cellIs" dxfId="896" priority="281" operator="lessThan">
      <formula>0</formula>
    </cfRule>
    <cfRule type="cellIs" dxfId="895" priority="282" operator="greaterThanOrEqual">
      <formula>0</formula>
    </cfRule>
  </conditionalFormatting>
  <conditionalFormatting sqref="AW26">
    <cfRule type="cellIs" dxfId="894" priority="283" operator="lessThan">
      <formula>0</formula>
    </cfRule>
    <cfRule type="cellIs" dxfId="893" priority="284" operator="greaterThanOrEqual">
      <formula>0</formula>
    </cfRule>
  </conditionalFormatting>
  <conditionalFormatting sqref="AG26">
    <cfRule type="cellIs" dxfId="892" priority="285" operator="lessThan">
      <formula>0</formula>
    </cfRule>
    <cfRule type="cellIs" dxfId="891" priority="286" operator="greaterThanOrEqual">
      <formula>0</formula>
    </cfRule>
  </conditionalFormatting>
  <conditionalFormatting sqref="Q26">
    <cfRule type="cellIs" dxfId="890" priority="287" operator="lessThan">
      <formula>0</formula>
    </cfRule>
    <cfRule type="cellIs" dxfId="889" priority="288" operator="greaterThanOrEqual">
      <formula>0</formula>
    </cfRule>
  </conditionalFormatting>
  <conditionalFormatting sqref="Q21">
    <cfRule type="cellIs" dxfId="888" priority="289" operator="lessThan">
      <formula>0</formula>
    </cfRule>
    <cfRule type="cellIs" dxfId="887" priority="290" operator="greaterThanOrEqual">
      <formula>0</formula>
    </cfRule>
  </conditionalFormatting>
  <conditionalFormatting sqref="AG21">
    <cfRule type="cellIs" dxfId="886" priority="291" operator="lessThan">
      <formula>0</formula>
    </cfRule>
    <cfRule type="cellIs" dxfId="885" priority="292" operator="greaterThanOrEqual">
      <formula>0</formula>
    </cfRule>
  </conditionalFormatting>
  <conditionalFormatting sqref="AW21">
    <cfRule type="cellIs" dxfId="884" priority="293" operator="lessThan">
      <formula>0</formula>
    </cfRule>
    <cfRule type="cellIs" dxfId="883" priority="294" operator="greaterThanOrEqual">
      <formula>0</formula>
    </cfRule>
  </conditionalFormatting>
  <conditionalFormatting sqref="BM21">
    <cfRule type="cellIs" dxfId="882" priority="295" operator="lessThan">
      <formula>0</formula>
    </cfRule>
    <cfRule type="cellIs" dxfId="881" priority="296" operator="greaterThanOrEqual">
      <formula>0</formula>
    </cfRule>
  </conditionalFormatting>
  <conditionalFormatting sqref="CC21">
    <cfRule type="cellIs" dxfId="880" priority="297" operator="lessThan">
      <formula>0</formula>
    </cfRule>
    <cfRule type="cellIs" dxfId="879" priority="298" operator="greaterThanOrEqual">
      <formula>0</formula>
    </cfRule>
  </conditionalFormatting>
  <conditionalFormatting sqref="CC16">
    <cfRule type="cellIs" dxfId="878" priority="299" operator="lessThan">
      <formula>0</formula>
    </cfRule>
    <cfRule type="cellIs" dxfId="877" priority="300" operator="greaterThanOrEqual">
      <formula>0</formula>
    </cfRule>
  </conditionalFormatting>
  <conditionalFormatting sqref="BM16">
    <cfRule type="cellIs" dxfId="876" priority="301" operator="lessThan">
      <formula>0</formula>
    </cfRule>
    <cfRule type="cellIs" dxfId="875" priority="302" operator="greaterThanOrEqual">
      <formula>0</formula>
    </cfRule>
  </conditionalFormatting>
  <conditionalFormatting sqref="AW16">
    <cfRule type="cellIs" dxfId="874" priority="303" operator="lessThan">
      <formula>0</formula>
    </cfRule>
    <cfRule type="cellIs" dxfId="873" priority="304" operator="greaterThanOrEqual">
      <formula>0</formula>
    </cfRule>
  </conditionalFormatting>
  <conditionalFormatting sqref="AG16">
    <cfRule type="cellIs" dxfId="872" priority="305" operator="lessThan">
      <formula>0</formula>
    </cfRule>
    <cfRule type="cellIs" dxfId="871" priority="306" operator="greaterThanOrEqual">
      <formula>0</formula>
    </cfRule>
  </conditionalFormatting>
  <conditionalFormatting sqref="AJ16:AU16">
    <cfRule type="cellIs" dxfId="870" priority="307" operator="lessThan">
      <formula>0</formula>
    </cfRule>
    <cfRule type="cellIs" dxfId="869" priority="308" operator="greaterThanOrEqual">
      <formula>0</formula>
    </cfRule>
  </conditionalFormatting>
  <conditionalFormatting sqref="AJ21:AU21">
    <cfRule type="cellIs" dxfId="868" priority="309" operator="lessThan">
      <formula>0</formula>
    </cfRule>
    <cfRule type="cellIs" dxfId="867" priority="310" operator="greaterThanOrEqual">
      <formula>0</formula>
    </cfRule>
  </conditionalFormatting>
  <conditionalFormatting sqref="AJ26:AU26">
    <cfRule type="cellIs" dxfId="866" priority="311" operator="lessThan">
      <formula>0</formula>
    </cfRule>
    <cfRule type="cellIs" dxfId="865" priority="312" operator="greaterThanOrEqual">
      <formula>0</formula>
    </cfRule>
  </conditionalFormatting>
  <conditionalFormatting sqref="T26:AE26">
    <cfRule type="cellIs" dxfId="864" priority="313" operator="lessThan">
      <formula>0</formula>
    </cfRule>
    <cfRule type="cellIs" dxfId="863" priority="314" operator="greaterThanOrEqual">
      <formula>0</formula>
    </cfRule>
  </conditionalFormatting>
  <conditionalFormatting sqref="T21:AE21">
    <cfRule type="cellIs" dxfId="862" priority="315" operator="lessThan">
      <formula>0</formula>
    </cfRule>
    <cfRule type="cellIs" dxfId="861" priority="316" operator="greaterThanOrEqual">
      <formula>0</formula>
    </cfRule>
  </conditionalFormatting>
  <conditionalFormatting sqref="T16:AE16">
    <cfRule type="cellIs" dxfId="860" priority="317" operator="lessThan">
      <formula>0</formula>
    </cfRule>
    <cfRule type="cellIs" dxfId="859" priority="318" operator="greaterThanOrEqual">
      <formula>0</formula>
    </cfRule>
  </conditionalFormatting>
  <conditionalFormatting sqref="BP26:CA26">
    <cfRule type="cellIs" dxfId="858" priority="319" operator="lessThan">
      <formula>0</formula>
    </cfRule>
    <cfRule type="cellIs" dxfId="857" priority="320" operator="greaterThanOrEqual">
      <formula>0</formula>
    </cfRule>
  </conditionalFormatting>
  <conditionalFormatting sqref="BP21:CA21">
    <cfRule type="cellIs" dxfId="856" priority="321" operator="lessThan">
      <formula>0</formula>
    </cfRule>
    <cfRule type="cellIs" dxfId="855" priority="322" operator="greaterThanOrEqual">
      <formula>0</formula>
    </cfRule>
  </conditionalFormatting>
  <conditionalFormatting sqref="BP16:CA16">
    <cfRule type="cellIs" dxfId="854" priority="323" operator="lessThan">
      <formula>0</formula>
    </cfRule>
    <cfRule type="cellIs" dxfId="853" priority="324" operator="greaterThanOrEqual">
      <formula>0</formula>
    </cfRule>
  </conditionalFormatting>
  <conditionalFormatting sqref="AZ26:BK26">
    <cfRule type="cellIs" dxfId="852" priority="325" operator="lessThan">
      <formula>0</formula>
    </cfRule>
    <cfRule type="cellIs" dxfId="851" priority="326" operator="greaterThanOrEqual">
      <formula>0</formula>
    </cfRule>
  </conditionalFormatting>
  <conditionalFormatting sqref="AZ21:BK21">
    <cfRule type="cellIs" dxfId="850" priority="327" operator="lessThan">
      <formula>0</formula>
    </cfRule>
    <cfRule type="cellIs" dxfId="849" priority="328" operator="greaterThanOrEqual">
      <formula>0</formula>
    </cfRule>
  </conditionalFormatting>
  <conditionalFormatting sqref="AZ16:BK16">
    <cfRule type="cellIs" dxfId="848" priority="329" operator="lessThan">
      <formula>0</formula>
    </cfRule>
    <cfRule type="cellIs" dxfId="847" priority="330" operator="greaterThanOrEqual">
      <formula>0</formula>
    </cfRule>
  </conditionalFormatting>
  <conditionalFormatting sqref="D26:O26">
    <cfRule type="cellIs" dxfId="846" priority="331" operator="lessThan">
      <formula>0</formula>
    </cfRule>
    <cfRule type="cellIs" dxfId="845" priority="332" operator="greaterThanOrEqual">
      <formula>0</formula>
    </cfRule>
  </conditionalFormatting>
  <conditionalFormatting sqref="D21:O21">
    <cfRule type="cellIs" dxfId="844" priority="333" operator="lessThan">
      <formula>0</formula>
    </cfRule>
    <cfRule type="cellIs" dxfId="843" priority="334" operator="greaterThanOrEqual">
      <formula>0</formula>
    </cfRule>
  </conditionalFormatting>
  <conditionalFormatting sqref="Q16">
    <cfRule type="cellIs" dxfId="842" priority="335" operator="lessThan">
      <formula>0</formula>
    </cfRule>
    <cfRule type="cellIs" dxfId="841" priority="336" operator="greaterThanOrEqual">
      <formula>0</formula>
    </cfRule>
  </conditionalFormatting>
  <conditionalFormatting sqref="D16:O16">
    <cfRule type="cellIs" dxfId="840" priority="337" operator="lessThan">
      <formula>0</formula>
    </cfRule>
    <cfRule type="cellIs" dxfId="839" priority="338" operator="greaterThanOrEqual">
      <formula>0</formula>
    </cfRule>
  </conditionalFormatting>
  <conditionalFormatting sqref="Q24:Q25 AW24:AW25 BM24:BM25 CC24:CJ25 AG24:AG25 Q29:Q30 AW29:AW30 BM29:BM30 CC29:CC30 AG29:AG30 Q34:Q35 AW34:AW35 BM34:BM35 CC34:CC35 AG34:AG35">
    <cfRule type="expression" dxfId="838" priority="339">
      <formula>$C$23="Valor absoluto"</formula>
    </cfRule>
    <cfRule type="expression" dxfId="837" priority="340">
      <formula>$C$23="Porcentagem"</formula>
    </cfRule>
    <cfRule type="expression" dxfId="836" priority="341">
      <formula>$C$23="R$"</formula>
    </cfRule>
  </conditionalFormatting>
  <conditionalFormatting sqref="CD19:CJ20">
    <cfRule type="expression" dxfId="835" priority="342">
      <formula>$C$18="Valor absoluto"</formula>
    </cfRule>
    <cfRule type="expression" dxfId="834" priority="343">
      <formula>$C$18="Porcentagem"</formula>
    </cfRule>
    <cfRule type="expression" dxfId="833" priority="344">
      <formula>$C$18="R$"</formula>
    </cfRule>
  </conditionalFormatting>
  <dataValidations count="2">
    <dataValidation type="list" allowBlank="1" showInputMessage="1" showErrorMessage="1" sqref="C13 C18 C23 C28 C33">
      <formula1>"R$,Número,Porcentagem"</formula1>
      <formula2>0</formula2>
    </dataValidation>
    <dataValidation type="list" allowBlank="1" showInputMessage="1" showErrorMessage="1" sqref="B14:B16 B19:B21 B24:B26 B29:B31 B34:B36">
      <formula1>$B$63:$B$70</formula1>
      <formula2>0</formula2>
    </dataValidation>
  </dataValidations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66" id="{E27182C0-F1E1-477C-BB51-AACDC52A967E}">
            <xm:f>AND(DA!$D$15&lt;&gt;"3 anos",DA!$D$15&lt;&gt;"5 anos")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BP14:CA15</xm:sqref>
        </x14:conditionalFormatting>
        <x14:conditionalFormatting xmlns:xm="http://schemas.microsoft.com/office/excel/2006/main">
          <x14:cfRule type="expression" priority="345" id="{AC667418-8DA5-4DC5-B9E6-2222578ABA85}">
            <xm:f>DA!$D$15&lt;&gt;"5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AY12:CC36</xm:sqref>
        </x14:conditionalFormatting>
        <x14:conditionalFormatting xmlns:xm="http://schemas.microsoft.com/office/excel/2006/main">
          <x14:cfRule type="expression" priority="346" id="{29A1CF6D-95B4-4A82-BE98-D6DA30F839EB}">
            <xm:f>DA!$D$15&lt;"3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S12:AW36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J140"/>
  <sheetViews>
    <sheetView showGridLines="0" topLeftCell="A21" zoomScale="80" zoomScaleNormal="80" workbookViewId="0">
      <selection activeCell="AN36" sqref="AN36"/>
    </sheetView>
  </sheetViews>
  <sheetFormatPr defaultColWidth="8.6640625" defaultRowHeight="14.4" zeroHeight="1" x14ac:dyDescent="0.3"/>
  <cols>
    <col min="1" max="1" width="2.5546875" customWidth="1"/>
    <col min="2" max="2" width="21.44140625" customWidth="1"/>
    <col min="3" max="3" width="14.44140625" customWidth="1"/>
    <col min="4" max="15" width="12.88671875" customWidth="1"/>
    <col min="16" max="16" width="12.88671875" style="29" customWidth="1"/>
    <col min="17" max="17" width="12.88671875" customWidth="1"/>
    <col min="18" max="18" width="2.5546875" style="19" customWidth="1"/>
    <col min="19" max="19" width="14.44140625" customWidth="1"/>
    <col min="20" max="31" width="12.88671875" customWidth="1"/>
    <col min="32" max="32" width="12.88671875" style="29" customWidth="1"/>
    <col min="33" max="33" width="12.88671875" customWidth="1"/>
    <col min="34" max="34" width="2.5546875" style="19" customWidth="1"/>
    <col min="35" max="35" width="14.44140625" customWidth="1"/>
    <col min="36" max="47" width="12.88671875" customWidth="1"/>
    <col min="48" max="48" width="12.88671875" style="29" customWidth="1"/>
    <col min="49" max="49" width="12.88671875" customWidth="1"/>
    <col min="50" max="50" width="2.5546875" style="19" customWidth="1"/>
    <col min="51" max="51" width="14.44140625" customWidth="1"/>
    <col min="52" max="63" width="12.88671875" customWidth="1"/>
    <col min="64" max="64" width="12.88671875" style="29" customWidth="1"/>
    <col min="65" max="65" width="12.88671875" customWidth="1"/>
    <col min="66" max="66" width="2.5546875" style="19" customWidth="1"/>
    <col min="67" max="67" width="14.44140625" customWidth="1"/>
    <col min="68" max="79" width="12.88671875" customWidth="1"/>
    <col min="80" max="80" width="12.88671875" style="29" customWidth="1"/>
    <col min="81" max="81" width="12.88671875" customWidth="1"/>
    <col min="82" max="82" width="9.109375" style="19" customWidth="1"/>
    <col min="83" max="88" width="9.109375" customWidth="1"/>
  </cols>
  <sheetData>
    <row r="1" spans="2:81" x14ac:dyDescent="0.3"/>
    <row r="2" spans="2:81" x14ac:dyDescent="0.3"/>
    <row r="3" spans="2:81" x14ac:dyDescent="0.3"/>
    <row r="4" spans="2:81" ht="1.5" customHeight="1" x14ac:dyDescent="0.3"/>
    <row r="5" spans="2:81" s="1" customFormat="1" ht="4.5" customHeight="1" x14ac:dyDescent="0.3"/>
    <row r="6" spans="2:81" ht="3" customHeight="1" x14ac:dyDescent="0.3"/>
    <row r="7" spans="2:81" s="1" customFormat="1" ht="4.5" customHeight="1" x14ac:dyDescent="0.3"/>
    <row r="8" spans="2:81" ht="1.5" customHeight="1" x14ac:dyDescent="0.3"/>
    <row r="9" spans="2:81" ht="24.75" customHeight="1" x14ac:dyDescent="0.3"/>
    <row r="10" spans="2:81" ht="21" customHeight="1" x14ac:dyDescent="0.3"/>
    <row r="11" spans="2:81" s="30" customFormat="1" ht="15" customHeight="1" x14ac:dyDescent="0.3"/>
    <row r="12" spans="2:81" ht="30" customHeight="1" x14ac:dyDescent="0.35">
      <c r="B12" s="19">
        <f>DA!D13</f>
        <v>2025</v>
      </c>
      <c r="C12" s="169" t="s">
        <v>30</v>
      </c>
      <c r="D12" s="169"/>
      <c r="E12" s="169"/>
      <c r="F12" s="169"/>
      <c r="G12" s="169"/>
      <c r="H12" s="169"/>
      <c r="I12" s="169"/>
      <c r="J12" s="169"/>
      <c r="K12" s="169"/>
      <c r="L12" s="169"/>
      <c r="M12" s="169"/>
      <c r="N12" s="169"/>
      <c r="O12" s="169"/>
      <c r="P12" s="169"/>
      <c r="Q12" s="169"/>
      <c r="R12" s="19">
        <f>B12+1</f>
        <v>2026</v>
      </c>
      <c r="S12" s="169" t="s">
        <v>31</v>
      </c>
      <c r="T12" s="169"/>
      <c r="U12" s="169"/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  <c r="AH12" s="31">
        <f>R12+1</f>
        <v>2027</v>
      </c>
      <c r="AI12" s="169" t="s">
        <v>32</v>
      </c>
      <c r="AJ12" s="169"/>
      <c r="AK12" s="169"/>
      <c r="AL12" s="169"/>
      <c r="AM12" s="169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9">
        <f>AH12+1</f>
        <v>2028</v>
      </c>
      <c r="AY12" s="169" t="s">
        <v>33</v>
      </c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9">
        <f>AX12+1</f>
        <v>2029</v>
      </c>
      <c r="BO12" s="169" t="s">
        <v>34</v>
      </c>
      <c r="BP12" s="169"/>
      <c r="BQ12" s="169"/>
      <c r="BR12" s="169"/>
      <c r="BS12" s="169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</row>
    <row r="13" spans="2:81" ht="37.5" customHeight="1" x14ac:dyDescent="0.35">
      <c r="B13" s="34" t="s">
        <v>35</v>
      </c>
      <c r="C13" s="35" t="s">
        <v>56</v>
      </c>
      <c r="D13" s="36" t="s">
        <v>37</v>
      </c>
      <c r="E13" s="37" t="s">
        <v>38</v>
      </c>
      <c r="F13" s="37" t="s">
        <v>39</v>
      </c>
      <c r="G13" s="37" t="s">
        <v>40</v>
      </c>
      <c r="H13" s="37" t="s">
        <v>41</v>
      </c>
      <c r="I13" s="37" t="s">
        <v>42</v>
      </c>
      <c r="J13" s="37" t="s">
        <v>43</v>
      </c>
      <c r="K13" s="37" t="s">
        <v>44</v>
      </c>
      <c r="L13" s="37" t="s">
        <v>45</v>
      </c>
      <c r="M13" s="37" t="s">
        <v>46</v>
      </c>
      <c r="N13" s="37" t="s">
        <v>47</v>
      </c>
      <c r="O13" s="37" t="s">
        <v>48</v>
      </c>
      <c r="P13" s="38" t="s">
        <v>49</v>
      </c>
      <c r="Q13" s="38" t="s">
        <v>50</v>
      </c>
      <c r="R13" s="39"/>
      <c r="S13" s="40"/>
      <c r="T13" s="36" t="s">
        <v>37</v>
      </c>
      <c r="U13" s="37" t="s">
        <v>38</v>
      </c>
      <c r="V13" s="37" t="s">
        <v>39</v>
      </c>
      <c r="W13" s="37" t="s">
        <v>40</v>
      </c>
      <c r="X13" s="37" t="s">
        <v>41</v>
      </c>
      <c r="Y13" s="37" t="s">
        <v>42</v>
      </c>
      <c r="Z13" s="37" t="s">
        <v>43</v>
      </c>
      <c r="AA13" s="37" t="s">
        <v>44</v>
      </c>
      <c r="AB13" s="37" t="s">
        <v>45</v>
      </c>
      <c r="AC13" s="37" t="s">
        <v>46</v>
      </c>
      <c r="AD13" s="37" t="s">
        <v>47</v>
      </c>
      <c r="AE13" s="37" t="s">
        <v>48</v>
      </c>
      <c r="AF13" s="38" t="s">
        <v>49</v>
      </c>
      <c r="AG13" s="38" t="s">
        <v>50</v>
      </c>
      <c r="AH13" s="41"/>
      <c r="AI13" s="40"/>
      <c r="AJ13" s="36" t="s">
        <v>37</v>
      </c>
      <c r="AK13" s="37" t="s">
        <v>38</v>
      </c>
      <c r="AL13" s="37" t="s">
        <v>39</v>
      </c>
      <c r="AM13" s="37" t="s">
        <v>40</v>
      </c>
      <c r="AN13" s="37" t="s">
        <v>41</v>
      </c>
      <c r="AO13" s="37" t="s">
        <v>42</v>
      </c>
      <c r="AP13" s="37" t="s">
        <v>43</v>
      </c>
      <c r="AQ13" s="37" t="s">
        <v>44</v>
      </c>
      <c r="AR13" s="37" t="s">
        <v>45</v>
      </c>
      <c r="AS13" s="37" t="s">
        <v>46</v>
      </c>
      <c r="AT13" s="37" t="s">
        <v>47</v>
      </c>
      <c r="AU13" s="37" t="s">
        <v>48</v>
      </c>
      <c r="AV13" s="38" t="s">
        <v>49</v>
      </c>
      <c r="AW13" s="38" t="s">
        <v>50</v>
      </c>
      <c r="AX13" s="39"/>
      <c r="AY13" s="40"/>
      <c r="AZ13" s="36" t="s">
        <v>37</v>
      </c>
      <c r="BA13" s="37" t="s">
        <v>38</v>
      </c>
      <c r="BB13" s="37" t="s">
        <v>39</v>
      </c>
      <c r="BC13" s="37" t="s">
        <v>40</v>
      </c>
      <c r="BD13" s="37" t="s">
        <v>41</v>
      </c>
      <c r="BE13" s="37" t="s">
        <v>42</v>
      </c>
      <c r="BF13" s="37" t="s">
        <v>43</v>
      </c>
      <c r="BG13" s="37" t="s">
        <v>44</v>
      </c>
      <c r="BH13" s="37" t="s">
        <v>45</v>
      </c>
      <c r="BI13" s="37" t="s">
        <v>46</v>
      </c>
      <c r="BJ13" s="37" t="s">
        <v>47</v>
      </c>
      <c r="BK13" s="37" t="s">
        <v>48</v>
      </c>
      <c r="BL13" s="38" t="s">
        <v>49</v>
      </c>
      <c r="BM13" s="38" t="s">
        <v>50</v>
      </c>
      <c r="BN13" s="39"/>
      <c r="BO13" s="40"/>
      <c r="BP13" s="36" t="s">
        <v>37</v>
      </c>
      <c r="BQ13" s="37" t="s">
        <v>38</v>
      </c>
      <c r="BR13" s="37" t="s">
        <v>39</v>
      </c>
      <c r="BS13" s="37" t="s">
        <v>40</v>
      </c>
      <c r="BT13" s="37" t="s">
        <v>41</v>
      </c>
      <c r="BU13" s="37" t="s">
        <v>42</v>
      </c>
      <c r="BV13" s="37" t="s">
        <v>43</v>
      </c>
      <c r="BW13" s="37" t="s">
        <v>44</v>
      </c>
      <c r="BX13" s="37" t="s">
        <v>45</v>
      </c>
      <c r="BY13" s="37" t="s">
        <v>46</v>
      </c>
      <c r="BZ13" s="37" t="s">
        <v>47</v>
      </c>
      <c r="CA13" s="37" t="s">
        <v>48</v>
      </c>
      <c r="CB13" s="38" t="s">
        <v>49</v>
      </c>
      <c r="CC13" s="38" t="s">
        <v>50</v>
      </c>
    </row>
    <row r="14" spans="2:81" ht="30" customHeight="1" x14ac:dyDescent="0.35">
      <c r="B14" s="168"/>
      <c r="C14" s="42" t="s">
        <v>52</v>
      </c>
      <c r="D14" s="43"/>
      <c r="E14" s="43"/>
      <c r="F14" s="44"/>
      <c r="G14" s="43"/>
      <c r="H14" s="43"/>
      <c r="I14" s="43"/>
      <c r="J14" s="43"/>
      <c r="K14" s="43"/>
      <c r="L14" s="43"/>
      <c r="M14" s="43"/>
      <c r="N14" s="43"/>
      <c r="O14" s="43"/>
      <c r="P14" s="45">
        <f>SUMIF(D39:O39,"=1",D14:O14)</f>
        <v>0</v>
      </c>
      <c r="Q14" s="45">
        <f>SUM(D14:O14)</f>
        <v>0</v>
      </c>
      <c r="R14" s="19">
        <v>7</v>
      </c>
      <c r="S14" s="46" t="s">
        <v>52</v>
      </c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5">
        <f>SUMIF(T39:AE39,"=1",T14:AE14)</f>
        <v>0</v>
      </c>
      <c r="AG14" s="45">
        <f>SUM(T14:AE14)</f>
        <v>0</v>
      </c>
      <c r="AH14" s="31"/>
      <c r="AI14" s="46" t="s">
        <v>52</v>
      </c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5">
        <f>SUMIF(AJ39:AU39,"=1",AJ14:AU14)</f>
        <v>0</v>
      </c>
      <c r="AW14" s="45">
        <f>SUM(AJ14:AU14)</f>
        <v>0</v>
      </c>
      <c r="AY14" s="46" t="s">
        <v>52</v>
      </c>
      <c r="AZ14" s="47">
        <v>1</v>
      </c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>
        <v>3</v>
      </c>
      <c r="BL14" s="45">
        <f>SUMIF(AZ39:BK39,"=1",AZ14:BK14)</f>
        <v>4</v>
      </c>
      <c r="BM14" s="45">
        <f>SUM(AZ14:BK14)</f>
        <v>4</v>
      </c>
      <c r="BO14" s="46" t="s">
        <v>52</v>
      </c>
      <c r="BP14" s="47">
        <v>2</v>
      </c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>
        <v>5</v>
      </c>
      <c r="CB14" s="45">
        <f>SUMIF(BP39:CA39,"=1",BP14:CA14)</f>
        <v>7</v>
      </c>
      <c r="CC14" s="45">
        <f>SUM(BP14:CA14)</f>
        <v>7</v>
      </c>
    </row>
    <row r="15" spans="2:81" ht="30" customHeight="1" x14ac:dyDescent="0.35">
      <c r="B15" s="168"/>
      <c r="C15" s="42" t="s">
        <v>53</v>
      </c>
      <c r="D15" s="43"/>
      <c r="E15" s="43"/>
      <c r="F15" s="44"/>
      <c r="G15" s="43"/>
      <c r="H15" s="43"/>
      <c r="I15" s="43"/>
      <c r="J15" s="43"/>
      <c r="K15" s="43"/>
      <c r="L15" s="43"/>
      <c r="M15" s="43"/>
      <c r="N15" s="43"/>
      <c r="O15" s="43"/>
      <c r="P15" s="45">
        <f>SUMIF(D40:O40,"=1",D15:O15)</f>
        <v>0</v>
      </c>
      <c r="Q15" s="45">
        <f>SUM(D15:O15)</f>
        <v>0</v>
      </c>
      <c r="R15" s="19">
        <v>8</v>
      </c>
      <c r="S15" s="46" t="s">
        <v>53</v>
      </c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5">
        <f>SUMIF(T40:AE40,"=1",T15:AE15)</f>
        <v>0</v>
      </c>
      <c r="AG15" s="45">
        <f>SUM(T15:AE15)</f>
        <v>0</v>
      </c>
      <c r="AH15" s="31"/>
      <c r="AI15" s="46" t="s">
        <v>53</v>
      </c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5">
        <f>SUMIF(AJ40:AU40,"=1",AJ15:AU15)</f>
        <v>0</v>
      </c>
      <c r="AW15" s="45">
        <f>SUM(AJ15:AU15)</f>
        <v>0</v>
      </c>
      <c r="AY15" s="46" t="s">
        <v>53</v>
      </c>
      <c r="AZ15" s="47">
        <v>1</v>
      </c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>
        <v>3</v>
      </c>
      <c r="BL15" s="45">
        <f>SUMIF(AZ40:BK40,"=1",AZ15:BK15)</f>
        <v>4</v>
      </c>
      <c r="BM15" s="45">
        <f>SUM(AZ15:BK15)</f>
        <v>4</v>
      </c>
      <c r="BO15" s="46" t="s">
        <v>53</v>
      </c>
      <c r="BP15" s="47">
        <v>2</v>
      </c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>
        <v>6</v>
      </c>
      <c r="CB15" s="45">
        <f>SUMIF(BP40:CA40,"=1",BP15:CA15)</f>
        <v>8</v>
      </c>
      <c r="CC15" s="45">
        <f>SUM(BP15:CA15)</f>
        <v>8</v>
      </c>
    </row>
    <row r="16" spans="2:81" ht="30" customHeight="1" x14ac:dyDescent="0.35">
      <c r="B16" s="168"/>
      <c r="C16" s="42" t="s">
        <v>54</v>
      </c>
      <c r="D16" s="48" t="str">
        <f t="shared" ref="D16:Q16" si="0">IF(OR(ISERROR(D15/D14-1),D15=""),"",D15/D14-1)</f>
        <v/>
      </c>
      <c r="E16" s="48" t="str">
        <f t="shared" si="0"/>
        <v/>
      </c>
      <c r="F16" s="49" t="str">
        <f t="shared" si="0"/>
        <v/>
      </c>
      <c r="G16" s="50" t="str">
        <f t="shared" si="0"/>
        <v/>
      </c>
      <c r="H16" s="50" t="str">
        <f t="shared" si="0"/>
        <v/>
      </c>
      <c r="I16" s="50" t="str">
        <f t="shared" si="0"/>
        <v/>
      </c>
      <c r="J16" s="50" t="str">
        <f t="shared" si="0"/>
        <v/>
      </c>
      <c r="K16" s="50" t="str">
        <f t="shared" si="0"/>
        <v/>
      </c>
      <c r="L16" s="50" t="str">
        <f t="shared" si="0"/>
        <v/>
      </c>
      <c r="M16" s="50" t="str">
        <f t="shared" si="0"/>
        <v/>
      </c>
      <c r="N16" s="50" t="str">
        <f t="shared" si="0"/>
        <v/>
      </c>
      <c r="O16" s="50" t="str">
        <f t="shared" si="0"/>
        <v/>
      </c>
      <c r="P16" s="51" t="str">
        <f t="shared" si="0"/>
        <v/>
      </c>
      <c r="Q16" s="51" t="str">
        <f t="shared" si="0"/>
        <v/>
      </c>
      <c r="S16" s="46" t="s">
        <v>54</v>
      </c>
      <c r="T16" s="50" t="str">
        <f t="shared" ref="T16:AG16" si="1">IF(OR(ISERROR(T15/T14-1),T15=""),"",T15/T14-1)</f>
        <v/>
      </c>
      <c r="U16" s="50" t="str">
        <f t="shared" si="1"/>
        <v/>
      </c>
      <c r="V16" s="50" t="str">
        <f t="shared" si="1"/>
        <v/>
      </c>
      <c r="W16" s="50" t="str">
        <f t="shared" si="1"/>
        <v/>
      </c>
      <c r="X16" s="50" t="str">
        <f t="shared" si="1"/>
        <v/>
      </c>
      <c r="Y16" s="50" t="str">
        <f t="shared" si="1"/>
        <v/>
      </c>
      <c r="Z16" s="50" t="str">
        <f t="shared" si="1"/>
        <v/>
      </c>
      <c r="AA16" s="50" t="str">
        <f t="shared" si="1"/>
        <v/>
      </c>
      <c r="AB16" s="50" t="str">
        <f t="shared" si="1"/>
        <v/>
      </c>
      <c r="AC16" s="50" t="str">
        <f t="shared" si="1"/>
        <v/>
      </c>
      <c r="AD16" s="50" t="str">
        <f t="shared" si="1"/>
        <v/>
      </c>
      <c r="AE16" s="50" t="str">
        <f t="shared" si="1"/>
        <v/>
      </c>
      <c r="AF16" s="51" t="str">
        <f t="shared" si="1"/>
        <v/>
      </c>
      <c r="AG16" s="51" t="str">
        <f t="shared" si="1"/>
        <v/>
      </c>
      <c r="AH16" s="31"/>
      <c r="AI16" s="46" t="s">
        <v>54</v>
      </c>
      <c r="AJ16" s="50" t="str">
        <f t="shared" ref="AJ16:AW16" si="2">IF(OR(ISERROR(AJ15/AJ14-1),AJ15=""),"",AJ15/AJ14-1)</f>
        <v/>
      </c>
      <c r="AK16" s="50" t="str">
        <f t="shared" si="2"/>
        <v/>
      </c>
      <c r="AL16" s="50" t="str">
        <f t="shared" si="2"/>
        <v/>
      </c>
      <c r="AM16" s="50" t="str">
        <f t="shared" si="2"/>
        <v/>
      </c>
      <c r="AN16" s="50" t="str">
        <f t="shared" si="2"/>
        <v/>
      </c>
      <c r="AO16" s="50" t="str">
        <f t="shared" si="2"/>
        <v/>
      </c>
      <c r="AP16" s="50" t="str">
        <f t="shared" si="2"/>
        <v/>
      </c>
      <c r="AQ16" s="50" t="str">
        <f t="shared" si="2"/>
        <v/>
      </c>
      <c r="AR16" s="50" t="str">
        <f t="shared" si="2"/>
        <v/>
      </c>
      <c r="AS16" s="50" t="str">
        <f t="shared" si="2"/>
        <v/>
      </c>
      <c r="AT16" s="50" t="str">
        <f t="shared" si="2"/>
        <v/>
      </c>
      <c r="AU16" s="50" t="str">
        <f t="shared" si="2"/>
        <v/>
      </c>
      <c r="AV16" s="51" t="str">
        <f t="shared" si="2"/>
        <v/>
      </c>
      <c r="AW16" s="51" t="str">
        <f t="shared" si="2"/>
        <v/>
      </c>
      <c r="AY16" s="46" t="s">
        <v>54</v>
      </c>
      <c r="AZ16" s="50">
        <f t="shared" ref="AZ16:BM16" si="3">IF(OR(ISERROR(AZ15/AZ14-1),AZ15=""),"",AZ15/AZ14-1)</f>
        <v>0</v>
      </c>
      <c r="BA16" s="50" t="str">
        <f t="shared" si="3"/>
        <v/>
      </c>
      <c r="BB16" s="50" t="str">
        <f t="shared" si="3"/>
        <v/>
      </c>
      <c r="BC16" s="50" t="str">
        <f t="shared" si="3"/>
        <v/>
      </c>
      <c r="BD16" s="50" t="str">
        <f t="shared" si="3"/>
        <v/>
      </c>
      <c r="BE16" s="50" t="str">
        <f t="shared" si="3"/>
        <v/>
      </c>
      <c r="BF16" s="50" t="str">
        <f t="shared" si="3"/>
        <v/>
      </c>
      <c r="BG16" s="50" t="str">
        <f t="shared" si="3"/>
        <v/>
      </c>
      <c r="BH16" s="50" t="str">
        <f t="shared" si="3"/>
        <v/>
      </c>
      <c r="BI16" s="50" t="str">
        <f t="shared" si="3"/>
        <v/>
      </c>
      <c r="BJ16" s="50" t="str">
        <f t="shared" si="3"/>
        <v/>
      </c>
      <c r="BK16" s="50">
        <f t="shared" si="3"/>
        <v>0</v>
      </c>
      <c r="BL16" s="51">
        <f t="shared" si="3"/>
        <v>0</v>
      </c>
      <c r="BM16" s="51">
        <f t="shared" si="3"/>
        <v>0</v>
      </c>
      <c r="BO16" s="46" t="s">
        <v>54</v>
      </c>
      <c r="BP16" s="50">
        <f t="shared" ref="BP16:CC16" si="4">IF(OR(ISERROR(BP15/BP14-1),BP15=""),"",BP15/BP14-1)</f>
        <v>0</v>
      </c>
      <c r="BQ16" s="50" t="str">
        <f t="shared" si="4"/>
        <v/>
      </c>
      <c r="BR16" s="50" t="str">
        <f t="shared" si="4"/>
        <v/>
      </c>
      <c r="BS16" s="50" t="str">
        <f t="shared" si="4"/>
        <v/>
      </c>
      <c r="BT16" s="50" t="str">
        <f t="shared" si="4"/>
        <v/>
      </c>
      <c r="BU16" s="50" t="str">
        <f t="shared" si="4"/>
        <v/>
      </c>
      <c r="BV16" s="50" t="str">
        <f t="shared" si="4"/>
        <v/>
      </c>
      <c r="BW16" s="50" t="str">
        <f t="shared" si="4"/>
        <v/>
      </c>
      <c r="BX16" s="50" t="str">
        <f t="shared" si="4"/>
        <v/>
      </c>
      <c r="BY16" s="50" t="str">
        <f t="shared" si="4"/>
        <v/>
      </c>
      <c r="BZ16" s="50" t="str">
        <f t="shared" si="4"/>
        <v/>
      </c>
      <c r="CA16" s="50">
        <f t="shared" si="4"/>
        <v>0.19999999999999996</v>
      </c>
      <c r="CB16" s="51">
        <f t="shared" si="4"/>
        <v>0.14285714285714279</v>
      </c>
      <c r="CC16" s="51">
        <f t="shared" si="4"/>
        <v>0.14285714285714279</v>
      </c>
    </row>
    <row r="17" spans="2:82" s="19" customFormat="1" ht="9.75" customHeight="1" x14ac:dyDescent="0.35">
      <c r="D17" s="19">
        <f>COLUMN(D17)</f>
        <v>4</v>
      </c>
      <c r="O17" s="19">
        <f>COLUMN(O17)</f>
        <v>15</v>
      </c>
      <c r="S17" s="31"/>
      <c r="T17" s="32">
        <f>COLUMN(T17)</f>
        <v>20</v>
      </c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2">
        <f>COLUMN(AE17)</f>
        <v>31</v>
      </c>
      <c r="AF17" s="31"/>
      <c r="AG17" s="31"/>
      <c r="AH17" s="31"/>
      <c r="AI17" s="31"/>
      <c r="AJ17" s="32">
        <f>COLUMN(AJ17)</f>
        <v>36</v>
      </c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2">
        <f>COLUMN(AU17)</f>
        <v>47</v>
      </c>
      <c r="AV17" s="31"/>
      <c r="AW17" s="31"/>
      <c r="AZ17" s="19">
        <f>COLUMN(AZ17)</f>
        <v>52</v>
      </c>
      <c r="BK17" s="19">
        <f>COLUMN(BK17)</f>
        <v>63</v>
      </c>
      <c r="BP17" s="19">
        <f>COLUMN(BP17)</f>
        <v>68</v>
      </c>
      <c r="CA17" s="19">
        <f>COLUMN(CA17)</f>
        <v>79</v>
      </c>
    </row>
    <row r="18" spans="2:82" ht="37.5" customHeight="1" x14ac:dyDescent="0.35">
      <c r="B18" s="34" t="s">
        <v>35</v>
      </c>
      <c r="C18" s="35" t="s">
        <v>56</v>
      </c>
      <c r="D18" s="36" t="s">
        <v>37</v>
      </c>
      <c r="E18" s="37" t="s">
        <v>38</v>
      </c>
      <c r="F18" s="37" t="s">
        <v>39</v>
      </c>
      <c r="G18" s="37" t="s">
        <v>40</v>
      </c>
      <c r="H18" s="37" t="s">
        <v>41</v>
      </c>
      <c r="I18" s="37" t="s">
        <v>42</v>
      </c>
      <c r="J18" s="37" t="s">
        <v>43</v>
      </c>
      <c r="K18" s="37" t="s">
        <v>44</v>
      </c>
      <c r="L18" s="37" t="s">
        <v>45</v>
      </c>
      <c r="M18" s="37" t="s">
        <v>46</v>
      </c>
      <c r="N18" s="37" t="s">
        <v>47</v>
      </c>
      <c r="O18" s="37" t="s">
        <v>48</v>
      </c>
      <c r="P18" s="38" t="s">
        <v>49</v>
      </c>
      <c r="Q18" s="38" t="s">
        <v>50</v>
      </c>
      <c r="S18" s="52"/>
      <c r="T18" s="36" t="s">
        <v>37</v>
      </c>
      <c r="U18" s="37" t="s">
        <v>38</v>
      </c>
      <c r="V18" s="37" t="s">
        <v>39</v>
      </c>
      <c r="W18" s="37" t="s">
        <v>40</v>
      </c>
      <c r="X18" s="37" t="s">
        <v>41</v>
      </c>
      <c r="Y18" s="37" t="s">
        <v>42</v>
      </c>
      <c r="Z18" s="37" t="s">
        <v>43</v>
      </c>
      <c r="AA18" s="37" t="s">
        <v>44</v>
      </c>
      <c r="AB18" s="37" t="s">
        <v>45</v>
      </c>
      <c r="AC18" s="37" t="s">
        <v>46</v>
      </c>
      <c r="AD18" s="37" t="s">
        <v>47</v>
      </c>
      <c r="AE18" s="37" t="s">
        <v>48</v>
      </c>
      <c r="AF18" s="38" t="s">
        <v>49</v>
      </c>
      <c r="AG18" s="38" t="s">
        <v>50</v>
      </c>
      <c r="AH18" s="31"/>
      <c r="AI18" s="52"/>
      <c r="AJ18" s="36" t="s">
        <v>37</v>
      </c>
      <c r="AK18" s="37" t="s">
        <v>38</v>
      </c>
      <c r="AL18" s="37" t="s">
        <v>39</v>
      </c>
      <c r="AM18" s="37" t="s">
        <v>40</v>
      </c>
      <c r="AN18" s="37" t="s">
        <v>41</v>
      </c>
      <c r="AO18" s="37" t="s">
        <v>42</v>
      </c>
      <c r="AP18" s="37" t="s">
        <v>43</v>
      </c>
      <c r="AQ18" s="37" t="s">
        <v>44</v>
      </c>
      <c r="AR18" s="37" t="s">
        <v>45</v>
      </c>
      <c r="AS18" s="37" t="s">
        <v>46</v>
      </c>
      <c r="AT18" s="37" t="s">
        <v>47</v>
      </c>
      <c r="AU18" s="37" t="s">
        <v>48</v>
      </c>
      <c r="AV18" s="38" t="s">
        <v>49</v>
      </c>
      <c r="AW18" s="38" t="s">
        <v>50</v>
      </c>
      <c r="AY18" s="52"/>
      <c r="AZ18" s="36" t="s">
        <v>37</v>
      </c>
      <c r="BA18" s="37" t="s">
        <v>38</v>
      </c>
      <c r="BB18" s="37" t="s">
        <v>39</v>
      </c>
      <c r="BC18" s="37" t="s">
        <v>40</v>
      </c>
      <c r="BD18" s="37" t="s">
        <v>41</v>
      </c>
      <c r="BE18" s="37" t="s">
        <v>42</v>
      </c>
      <c r="BF18" s="37" t="s">
        <v>43</v>
      </c>
      <c r="BG18" s="37" t="s">
        <v>44</v>
      </c>
      <c r="BH18" s="37" t="s">
        <v>45</v>
      </c>
      <c r="BI18" s="37" t="s">
        <v>46</v>
      </c>
      <c r="BJ18" s="37" t="s">
        <v>47</v>
      </c>
      <c r="BK18" s="37" t="s">
        <v>48</v>
      </c>
      <c r="BL18" s="38" t="s">
        <v>49</v>
      </c>
      <c r="BM18" s="38" t="s">
        <v>50</v>
      </c>
      <c r="BO18" s="52"/>
      <c r="BP18" s="36" t="s">
        <v>37</v>
      </c>
      <c r="BQ18" s="37" t="s">
        <v>38</v>
      </c>
      <c r="BR18" s="37" t="s">
        <v>39</v>
      </c>
      <c r="BS18" s="37" t="s">
        <v>40</v>
      </c>
      <c r="BT18" s="37" t="s">
        <v>41</v>
      </c>
      <c r="BU18" s="37" t="s">
        <v>42</v>
      </c>
      <c r="BV18" s="37" t="s">
        <v>43</v>
      </c>
      <c r="BW18" s="37" t="s">
        <v>44</v>
      </c>
      <c r="BX18" s="37" t="s">
        <v>45</v>
      </c>
      <c r="BY18" s="37" t="s">
        <v>46</v>
      </c>
      <c r="BZ18" s="37" t="s">
        <v>47</v>
      </c>
      <c r="CA18" s="37" t="s">
        <v>48</v>
      </c>
      <c r="CB18" s="38" t="s">
        <v>49</v>
      </c>
      <c r="CC18" s="38" t="s">
        <v>50</v>
      </c>
    </row>
    <row r="19" spans="2:82" ht="30" customHeight="1" x14ac:dyDescent="0.35">
      <c r="B19" s="168" t="s">
        <v>181</v>
      </c>
      <c r="C19" s="42" t="s">
        <v>52</v>
      </c>
      <c r="D19" s="192">
        <v>0.1</v>
      </c>
      <c r="E19" s="192">
        <v>0.1</v>
      </c>
      <c r="F19" s="192">
        <v>0.1</v>
      </c>
      <c r="G19" s="192">
        <v>0.1</v>
      </c>
      <c r="H19" s="192">
        <v>0.1</v>
      </c>
      <c r="I19" s="192">
        <v>0.1</v>
      </c>
      <c r="J19" s="192">
        <v>0.08</v>
      </c>
      <c r="K19" s="192">
        <v>0.08</v>
      </c>
      <c r="L19" s="192">
        <v>0.08</v>
      </c>
      <c r="M19" s="192">
        <v>0.08</v>
      </c>
      <c r="N19" s="192">
        <v>0.08</v>
      </c>
      <c r="O19" s="192">
        <v>0.08</v>
      </c>
      <c r="P19" s="45">
        <f>SUMIF(D41:O41,"=1",D19:O19)</f>
        <v>1.0799999999999998</v>
      </c>
      <c r="Q19" s="45">
        <f>SUM(D19:O19)</f>
        <v>1.0799999999999998</v>
      </c>
      <c r="R19" s="19">
        <v>12</v>
      </c>
      <c r="S19" s="46" t="s">
        <v>52</v>
      </c>
      <c r="T19" s="192">
        <v>0.06</v>
      </c>
      <c r="U19" s="192">
        <v>0.06</v>
      </c>
      <c r="V19" s="192">
        <v>0.06</v>
      </c>
      <c r="W19" s="192">
        <v>0.06</v>
      </c>
      <c r="X19" s="192">
        <v>0.06</v>
      </c>
      <c r="Y19" s="192">
        <v>0.06</v>
      </c>
      <c r="Z19" s="192">
        <v>0.03</v>
      </c>
      <c r="AA19" s="192">
        <v>0.03</v>
      </c>
      <c r="AB19" s="192">
        <v>0.03</v>
      </c>
      <c r="AC19" s="192">
        <v>0.03</v>
      </c>
      <c r="AD19" s="192">
        <v>0.03</v>
      </c>
      <c r="AE19" s="192">
        <v>0.03</v>
      </c>
      <c r="AF19" s="45">
        <f>SUMIF(T41:AE41,"=1",T19:AE19)</f>
        <v>0.54000000000000015</v>
      </c>
      <c r="AG19" s="45">
        <f>SUM(T19:AE19)</f>
        <v>0.54000000000000015</v>
      </c>
      <c r="AH19" s="31"/>
      <c r="AI19" s="46" t="s">
        <v>52</v>
      </c>
      <c r="AJ19" s="192">
        <v>0.03</v>
      </c>
      <c r="AK19" s="192">
        <v>0.03</v>
      </c>
      <c r="AL19" s="192">
        <v>0.03</v>
      </c>
      <c r="AM19" s="192">
        <v>0.03</v>
      </c>
      <c r="AN19" s="192">
        <v>0.03</v>
      </c>
      <c r="AO19" s="192">
        <v>0.03</v>
      </c>
      <c r="AP19" s="192">
        <v>0.03</v>
      </c>
      <c r="AQ19" s="192">
        <v>0.03</v>
      </c>
      <c r="AR19" s="192">
        <v>0.03</v>
      </c>
      <c r="AS19" s="192">
        <v>0.03</v>
      </c>
      <c r="AT19" s="192">
        <v>0.03</v>
      </c>
      <c r="AU19" s="192">
        <v>0.03</v>
      </c>
      <c r="AV19" s="45">
        <f>SUMIF(AJ41:AU41,"=1",AJ19:AU19)</f>
        <v>0.3600000000000001</v>
      </c>
      <c r="AW19" s="45">
        <f>SUM(AJ19:AU19)</f>
        <v>0.3600000000000001</v>
      </c>
      <c r="AY19" s="46" t="s">
        <v>52</v>
      </c>
      <c r="AZ19" s="47">
        <v>2</v>
      </c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>
        <v>3</v>
      </c>
      <c r="BL19" s="45">
        <f>SUMIF(AZ41:BK41,"=1",AZ19:BK19)</f>
        <v>5</v>
      </c>
      <c r="BM19" s="45">
        <f>SUM(AZ19:BK19)</f>
        <v>5</v>
      </c>
      <c r="BO19" s="46" t="s">
        <v>52</v>
      </c>
      <c r="BP19" s="47">
        <v>2</v>
      </c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>
        <v>4</v>
      </c>
      <c r="CB19" s="45">
        <f>SUMIF(BP41:CA41,"=1",BP19:CA19)</f>
        <v>6</v>
      </c>
      <c r="CC19" s="45">
        <f>SUM(BP19:CA19)</f>
        <v>6</v>
      </c>
    </row>
    <row r="20" spans="2:82" ht="30" customHeight="1" x14ac:dyDescent="0.35">
      <c r="B20" s="168"/>
      <c r="C20" s="42" t="s">
        <v>53</v>
      </c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5">
        <f>SUMIF(D42:O42,"=1",D20:O20)</f>
        <v>0</v>
      </c>
      <c r="Q20" s="45">
        <f>SUM(D20:O20)</f>
        <v>0</v>
      </c>
      <c r="R20" s="19">
        <v>13</v>
      </c>
      <c r="S20" s="46" t="s">
        <v>53</v>
      </c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5">
        <f>SUMIF(T42:AE42,"=1",T20:AE20)</f>
        <v>0</v>
      </c>
      <c r="AG20" s="45">
        <f>SUM(T20:AE20)</f>
        <v>0</v>
      </c>
      <c r="AH20" s="31"/>
      <c r="AI20" s="46" t="s">
        <v>53</v>
      </c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5">
        <f>SUMIF(AJ42:AU42,"=1",AJ20:AU20)</f>
        <v>0</v>
      </c>
      <c r="AW20" s="45">
        <f>SUM(AJ20:AU20)</f>
        <v>0</v>
      </c>
      <c r="AY20" s="46" t="s">
        <v>53</v>
      </c>
      <c r="AZ20" s="47">
        <v>2</v>
      </c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>
        <v>3</v>
      </c>
      <c r="BL20" s="45">
        <f>SUMIF(AZ42:BK42,"=1",AZ20:BK20)</f>
        <v>5</v>
      </c>
      <c r="BM20" s="45">
        <f>SUM(AZ20:BK20)</f>
        <v>5</v>
      </c>
      <c r="BO20" s="46" t="s">
        <v>53</v>
      </c>
      <c r="BP20" s="47">
        <v>2</v>
      </c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>
        <v>4</v>
      </c>
      <c r="CB20" s="45">
        <f>SUMIF(BP42:CA42,"=1",BP20:CA20)</f>
        <v>6</v>
      </c>
      <c r="CC20" s="45">
        <f>SUM(BP20:CA20)</f>
        <v>6</v>
      </c>
    </row>
    <row r="21" spans="2:82" ht="30" customHeight="1" x14ac:dyDescent="0.35">
      <c r="B21" s="168"/>
      <c r="C21" s="42" t="s">
        <v>54</v>
      </c>
      <c r="D21" s="48" t="str">
        <f t="shared" ref="D21:Q21" si="5">IF(OR(ISERROR(D20/D19-1),D20=""),"",D20/D19-1)</f>
        <v/>
      </c>
      <c r="E21" s="48" t="str">
        <f t="shared" si="5"/>
        <v/>
      </c>
      <c r="F21" s="49" t="str">
        <f t="shared" si="5"/>
        <v/>
      </c>
      <c r="G21" s="50" t="str">
        <f t="shared" si="5"/>
        <v/>
      </c>
      <c r="H21" s="50" t="str">
        <f t="shared" si="5"/>
        <v/>
      </c>
      <c r="I21" s="50" t="str">
        <f t="shared" si="5"/>
        <v/>
      </c>
      <c r="J21" s="50" t="str">
        <f t="shared" si="5"/>
        <v/>
      </c>
      <c r="K21" s="50" t="str">
        <f t="shared" si="5"/>
        <v/>
      </c>
      <c r="L21" s="50" t="str">
        <f t="shared" si="5"/>
        <v/>
      </c>
      <c r="M21" s="50" t="str">
        <f t="shared" si="5"/>
        <v/>
      </c>
      <c r="N21" s="50" t="str">
        <f t="shared" si="5"/>
        <v/>
      </c>
      <c r="O21" s="50" t="str">
        <f t="shared" si="5"/>
        <v/>
      </c>
      <c r="P21" s="51">
        <f t="shared" si="5"/>
        <v>-1</v>
      </c>
      <c r="Q21" s="51">
        <f t="shared" si="5"/>
        <v>-1</v>
      </c>
      <c r="S21" s="46" t="s">
        <v>54</v>
      </c>
      <c r="T21" s="50" t="str">
        <f t="shared" ref="T21:AG21" si="6">IF(OR(ISERROR(T20/T19-1),T20=""),"",T20/T19-1)</f>
        <v/>
      </c>
      <c r="U21" s="50" t="str">
        <f t="shared" si="6"/>
        <v/>
      </c>
      <c r="V21" s="50" t="str">
        <f t="shared" si="6"/>
        <v/>
      </c>
      <c r="W21" s="50" t="str">
        <f t="shared" si="6"/>
        <v/>
      </c>
      <c r="X21" s="50" t="str">
        <f t="shared" si="6"/>
        <v/>
      </c>
      <c r="Y21" s="50" t="str">
        <f t="shared" si="6"/>
        <v/>
      </c>
      <c r="Z21" s="50" t="str">
        <f t="shared" si="6"/>
        <v/>
      </c>
      <c r="AA21" s="50" t="str">
        <f t="shared" si="6"/>
        <v/>
      </c>
      <c r="AB21" s="50" t="str">
        <f t="shared" si="6"/>
        <v/>
      </c>
      <c r="AC21" s="50" t="str">
        <f t="shared" si="6"/>
        <v/>
      </c>
      <c r="AD21" s="50" t="str">
        <f t="shared" si="6"/>
        <v/>
      </c>
      <c r="AE21" s="50" t="str">
        <f t="shared" si="6"/>
        <v/>
      </c>
      <c r="AF21" s="51">
        <f t="shared" si="6"/>
        <v>-1</v>
      </c>
      <c r="AG21" s="51">
        <f t="shared" si="6"/>
        <v>-1</v>
      </c>
      <c r="AH21" s="31"/>
      <c r="AI21" s="46" t="s">
        <v>54</v>
      </c>
      <c r="AJ21" s="50" t="str">
        <f t="shared" ref="AJ21:AW21" si="7">IF(OR(ISERROR(AJ20/AJ19-1),AJ20=""),"",AJ20/AJ19-1)</f>
        <v/>
      </c>
      <c r="AK21" s="50" t="str">
        <f t="shared" si="7"/>
        <v/>
      </c>
      <c r="AL21" s="50" t="str">
        <f t="shared" si="7"/>
        <v/>
      </c>
      <c r="AM21" s="50" t="str">
        <f t="shared" si="7"/>
        <v/>
      </c>
      <c r="AN21" s="50" t="str">
        <f t="shared" si="7"/>
        <v/>
      </c>
      <c r="AO21" s="50" t="str">
        <f t="shared" si="7"/>
        <v/>
      </c>
      <c r="AP21" s="50" t="str">
        <f t="shared" si="7"/>
        <v/>
      </c>
      <c r="AQ21" s="50" t="str">
        <f t="shared" si="7"/>
        <v/>
      </c>
      <c r="AR21" s="50" t="str">
        <f t="shared" si="7"/>
        <v/>
      </c>
      <c r="AS21" s="50" t="str">
        <f t="shared" si="7"/>
        <v/>
      </c>
      <c r="AT21" s="50" t="str">
        <f t="shared" si="7"/>
        <v/>
      </c>
      <c r="AU21" s="50" t="str">
        <f t="shared" si="7"/>
        <v/>
      </c>
      <c r="AV21" s="51">
        <f t="shared" si="7"/>
        <v>-1</v>
      </c>
      <c r="AW21" s="51">
        <f t="shared" si="7"/>
        <v>-1</v>
      </c>
      <c r="AY21" s="46" t="s">
        <v>54</v>
      </c>
      <c r="AZ21" s="50">
        <f t="shared" ref="AZ21:BM21" si="8">IF(OR(ISERROR(AZ20/AZ19-1),AZ20=""),"",AZ20/AZ19-1)</f>
        <v>0</v>
      </c>
      <c r="BA21" s="50" t="str">
        <f t="shared" si="8"/>
        <v/>
      </c>
      <c r="BB21" s="50" t="str">
        <f t="shared" si="8"/>
        <v/>
      </c>
      <c r="BC21" s="50" t="str">
        <f t="shared" si="8"/>
        <v/>
      </c>
      <c r="BD21" s="50" t="str">
        <f t="shared" si="8"/>
        <v/>
      </c>
      <c r="BE21" s="50" t="str">
        <f t="shared" si="8"/>
        <v/>
      </c>
      <c r="BF21" s="50" t="str">
        <f t="shared" si="8"/>
        <v/>
      </c>
      <c r="BG21" s="50" t="str">
        <f t="shared" si="8"/>
        <v/>
      </c>
      <c r="BH21" s="50" t="str">
        <f t="shared" si="8"/>
        <v/>
      </c>
      <c r="BI21" s="50" t="str">
        <f t="shared" si="8"/>
        <v/>
      </c>
      <c r="BJ21" s="50" t="str">
        <f t="shared" si="8"/>
        <v/>
      </c>
      <c r="BK21" s="50">
        <f t="shared" si="8"/>
        <v>0</v>
      </c>
      <c r="BL21" s="51">
        <f t="shared" si="8"/>
        <v>0</v>
      </c>
      <c r="BM21" s="51">
        <f t="shared" si="8"/>
        <v>0</v>
      </c>
      <c r="BO21" s="46" t="s">
        <v>54</v>
      </c>
      <c r="BP21" s="50">
        <f t="shared" ref="BP21:CC21" si="9">IF(OR(ISERROR(BP20/BP19-1),BP20=""),"",BP20/BP19-1)</f>
        <v>0</v>
      </c>
      <c r="BQ21" s="50" t="str">
        <f t="shared" si="9"/>
        <v/>
      </c>
      <c r="BR21" s="50" t="str">
        <f t="shared" si="9"/>
        <v/>
      </c>
      <c r="BS21" s="50" t="str">
        <f t="shared" si="9"/>
        <v/>
      </c>
      <c r="BT21" s="50" t="str">
        <f t="shared" si="9"/>
        <v/>
      </c>
      <c r="BU21" s="50" t="str">
        <f t="shared" si="9"/>
        <v/>
      </c>
      <c r="BV21" s="50" t="str">
        <f t="shared" si="9"/>
        <v/>
      </c>
      <c r="BW21" s="50" t="str">
        <f t="shared" si="9"/>
        <v/>
      </c>
      <c r="BX21" s="50" t="str">
        <f t="shared" si="9"/>
        <v/>
      </c>
      <c r="BY21" s="50" t="str">
        <f t="shared" si="9"/>
        <v/>
      </c>
      <c r="BZ21" s="50" t="str">
        <f t="shared" si="9"/>
        <v/>
      </c>
      <c r="CA21" s="50">
        <f t="shared" si="9"/>
        <v>0</v>
      </c>
      <c r="CB21" s="51">
        <f t="shared" si="9"/>
        <v>0</v>
      </c>
      <c r="CC21" s="51">
        <f t="shared" si="9"/>
        <v>0</v>
      </c>
    </row>
    <row r="22" spans="2:82" s="19" customFormat="1" ht="9.75" customHeight="1" x14ac:dyDescent="0.35"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</row>
    <row r="23" spans="2:82" ht="37.5" customHeight="1" x14ac:dyDescent="0.35">
      <c r="B23" s="34" t="s">
        <v>35</v>
      </c>
      <c r="C23" s="35" t="s">
        <v>56</v>
      </c>
      <c r="D23" s="36" t="s">
        <v>37</v>
      </c>
      <c r="E23" s="37" t="s">
        <v>38</v>
      </c>
      <c r="F23" s="37" t="s">
        <v>39</v>
      </c>
      <c r="G23" s="37" t="s">
        <v>40</v>
      </c>
      <c r="H23" s="37" t="s">
        <v>41</v>
      </c>
      <c r="I23" s="37" t="s">
        <v>42</v>
      </c>
      <c r="J23" s="37" t="s">
        <v>43</v>
      </c>
      <c r="K23" s="37" t="s">
        <v>44</v>
      </c>
      <c r="L23" s="37" t="s">
        <v>45</v>
      </c>
      <c r="M23" s="37" t="s">
        <v>46</v>
      </c>
      <c r="N23" s="37" t="s">
        <v>47</v>
      </c>
      <c r="O23" s="37" t="s">
        <v>48</v>
      </c>
      <c r="P23" s="38" t="s">
        <v>49</v>
      </c>
      <c r="Q23" s="38" t="s">
        <v>50</v>
      </c>
      <c r="S23" s="52"/>
      <c r="T23" s="36" t="s">
        <v>37</v>
      </c>
      <c r="U23" s="37" t="s">
        <v>38</v>
      </c>
      <c r="V23" s="37" t="s">
        <v>39</v>
      </c>
      <c r="W23" s="37" t="s">
        <v>40</v>
      </c>
      <c r="X23" s="37" t="s">
        <v>41</v>
      </c>
      <c r="Y23" s="37" t="s">
        <v>42</v>
      </c>
      <c r="Z23" s="37" t="s">
        <v>43</v>
      </c>
      <c r="AA23" s="37" t="s">
        <v>44</v>
      </c>
      <c r="AB23" s="37" t="s">
        <v>45</v>
      </c>
      <c r="AC23" s="37" t="s">
        <v>46</v>
      </c>
      <c r="AD23" s="37" t="s">
        <v>47</v>
      </c>
      <c r="AE23" s="37" t="s">
        <v>48</v>
      </c>
      <c r="AF23" s="38" t="s">
        <v>49</v>
      </c>
      <c r="AG23" s="38" t="s">
        <v>50</v>
      </c>
      <c r="AH23" s="31"/>
      <c r="AI23" s="52"/>
      <c r="AJ23" s="36" t="s">
        <v>37</v>
      </c>
      <c r="AK23" s="37" t="s">
        <v>38</v>
      </c>
      <c r="AL23" s="37" t="s">
        <v>39</v>
      </c>
      <c r="AM23" s="37" t="s">
        <v>40</v>
      </c>
      <c r="AN23" s="37" t="s">
        <v>41</v>
      </c>
      <c r="AO23" s="37" t="s">
        <v>42</v>
      </c>
      <c r="AP23" s="37" t="s">
        <v>43</v>
      </c>
      <c r="AQ23" s="37" t="s">
        <v>44</v>
      </c>
      <c r="AR23" s="37" t="s">
        <v>45</v>
      </c>
      <c r="AS23" s="37" t="s">
        <v>46</v>
      </c>
      <c r="AT23" s="37" t="s">
        <v>47</v>
      </c>
      <c r="AU23" s="37" t="s">
        <v>48</v>
      </c>
      <c r="AV23" s="38" t="s">
        <v>49</v>
      </c>
      <c r="AW23" s="38" t="s">
        <v>50</v>
      </c>
      <c r="AY23" s="52"/>
      <c r="AZ23" s="36" t="s">
        <v>37</v>
      </c>
      <c r="BA23" s="37" t="s">
        <v>38</v>
      </c>
      <c r="BB23" s="37" t="s">
        <v>39</v>
      </c>
      <c r="BC23" s="37" t="s">
        <v>40</v>
      </c>
      <c r="BD23" s="37" t="s">
        <v>41</v>
      </c>
      <c r="BE23" s="37" t="s">
        <v>42</v>
      </c>
      <c r="BF23" s="37" t="s">
        <v>43</v>
      </c>
      <c r="BG23" s="37" t="s">
        <v>44</v>
      </c>
      <c r="BH23" s="37" t="s">
        <v>45</v>
      </c>
      <c r="BI23" s="37" t="s">
        <v>46</v>
      </c>
      <c r="BJ23" s="37" t="s">
        <v>47</v>
      </c>
      <c r="BK23" s="37" t="s">
        <v>48</v>
      </c>
      <c r="BL23" s="38" t="s">
        <v>49</v>
      </c>
      <c r="BM23" s="38" t="s">
        <v>50</v>
      </c>
      <c r="BO23" s="52"/>
      <c r="BP23" s="36" t="s">
        <v>37</v>
      </c>
      <c r="BQ23" s="37" t="s">
        <v>38</v>
      </c>
      <c r="BR23" s="37" t="s">
        <v>39</v>
      </c>
      <c r="BS23" s="37" t="s">
        <v>40</v>
      </c>
      <c r="BT23" s="37" t="s">
        <v>41</v>
      </c>
      <c r="BU23" s="37" t="s">
        <v>42</v>
      </c>
      <c r="BV23" s="37" t="s">
        <v>43</v>
      </c>
      <c r="BW23" s="37" t="s">
        <v>44</v>
      </c>
      <c r="BX23" s="37" t="s">
        <v>45</v>
      </c>
      <c r="BY23" s="37" t="s">
        <v>46</v>
      </c>
      <c r="BZ23" s="37" t="s">
        <v>47</v>
      </c>
      <c r="CA23" s="37" t="s">
        <v>48</v>
      </c>
      <c r="CB23" s="38" t="s">
        <v>49</v>
      </c>
      <c r="CC23" s="38" t="s">
        <v>50</v>
      </c>
    </row>
    <row r="24" spans="2:82" ht="30" customHeight="1" x14ac:dyDescent="0.35">
      <c r="B24" s="168" t="s">
        <v>177</v>
      </c>
      <c r="C24" s="42" t="s">
        <v>52</v>
      </c>
      <c r="D24" s="192">
        <v>0.01</v>
      </c>
      <c r="E24" s="192">
        <v>0.01</v>
      </c>
      <c r="F24" s="192">
        <v>0.01</v>
      </c>
      <c r="G24" s="192">
        <v>0.02</v>
      </c>
      <c r="H24" s="192">
        <v>0.02</v>
      </c>
      <c r="I24" s="192">
        <v>0.02</v>
      </c>
      <c r="J24" s="192">
        <v>0.02</v>
      </c>
      <c r="K24" s="192">
        <v>0.03</v>
      </c>
      <c r="L24" s="192">
        <v>0.03</v>
      </c>
      <c r="M24" s="192">
        <v>0.04</v>
      </c>
      <c r="N24" s="192">
        <v>0.04</v>
      </c>
      <c r="O24" s="192">
        <v>0.05</v>
      </c>
      <c r="P24" s="45">
        <f>SUMIF(D43:O43,"=1",D24:O24)</f>
        <v>0.3</v>
      </c>
      <c r="Q24" s="45">
        <f>SUM(D24:O24)</f>
        <v>0.3</v>
      </c>
      <c r="R24" s="19">
        <v>17</v>
      </c>
      <c r="S24" s="46" t="s">
        <v>52</v>
      </c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5">
        <f>SUMIF(T43:AE43,"=1",T24:AE24)</f>
        <v>0</v>
      </c>
      <c r="AG24" s="45">
        <f>SUM(T24:AE24)</f>
        <v>0</v>
      </c>
      <c r="AH24" s="31"/>
      <c r="AI24" s="46" t="s">
        <v>52</v>
      </c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5">
        <f>SUMIF(AJ43:AU43,"=1",AJ24:AU24)</f>
        <v>0</v>
      </c>
      <c r="AW24" s="45">
        <f>SUM(AJ24:AU24)</f>
        <v>0</v>
      </c>
      <c r="AY24" s="46" t="s">
        <v>52</v>
      </c>
      <c r="AZ24" s="47">
        <v>7</v>
      </c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>
        <v>9</v>
      </c>
      <c r="BL24" s="45">
        <f>SUMIF(AZ43:BK43,"=1",AZ24:BK24)</f>
        <v>16</v>
      </c>
      <c r="BM24" s="45">
        <f>SUM(AZ24:BK24)</f>
        <v>16</v>
      </c>
      <c r="BO24" s="46" t="s">
        <v>52</v>
      </c>
      <c r="BP24" s="47">
        <v>4</v>
      </c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>
        <v>9</v>
      </c>
      <c r="CB24" s="45">
        <f>SUMIF(BP43:CA43,"=1",BP24:CA24)</f>
        <v>13</v>
      </c>
      <c r="CC24" s="45">
        <f>SUM(BP24:CA24)</f>
        <v>13</v>
      </c>
    </row>
    <row r="25" spans="2:82" ht="30" customHeight="1" x14ac:dyDescent="0.35">
      <c r="B25" s="168"/>
      <c r="C25" s="42" t="s">
        <v>53</v>
      </c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5">
        <f>SUMIF(D44:O44,"=1",D25:O25)</f>
        <v>0</v>
      </c>
      <c r="Q25" s="45">
        <f>SUM(D25:O25)</f>
        <v>0</v>
      </c>
      <c r="R25" s="19">
        <v>18</v>
      </c>
      <c r="S25" s="46" t="s">
        <v>53</v>
      </c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5">
        <f>SUMIF(T44:AE44,"=1",T25:AE25)</f>
        <v>0</v>
      </c>
      <c r="AG25" s="45">
        <f>SUM(T25:AE25)</f>
        <v>0</v>
      </c>
      <c r="AH25" s="31"/>
      <c r="AI25" s="46" t="s">
        <v>53</v>
      </c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5">
        <f>SUMIF(AJ44:AU44,"=1",AJ25:AU25)</f>
        <v>0</v>
      </c>
      <c r="AW25" s="45">
        <f>SUM(AJ25:AU25)</f>
        <v>0</v>
      </c>
      <c r="AY25" s="46" t="s">
        <v>53</v>
      </c>
      <c r="AZ25" s="47">
        <v>8</v>
      </c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>
        <v>10</v>
      </c>
      <c r="BL25" s="45">
        <f>SUMIF(AZ44:BK44,"=1",AZ25:BK25)</f>
        <v>18</v>
      </c>
      <c r="BM25" s="45">
        <f>SUM(AZ25:BK25)</f>
        <v>18</v>
      </c>
      <c r="BO25" s="46" t="s">
        <v>53</v>
      </c>
      <c r="BP25" s="47">
        <v>9</v>
      </c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>
        <v>10</v>
      </c>
      <c r="CB25" s="45">
        <f>SUMIF(BP44:CA44,"=1",BP25:CA25)</f>
        <v>19</v>
      </c>
      <c r="CC25" s="45">
        <f>SUM(BP25:CA25)</f>
        <v>19</v>
      </c>
    </row>
    <row r="26" spans="2:82" ht="30" customHeight="1" x14ac:dyDescent="0.35">
      <c r="B26" s="168"/>
      <c r="C26" s="42" t="s">
        <v>54</v>
      </c>
      <c r="D26" s="48" t="str">
        <f t="shared" ref="D26:Q26" si="10">IF(OR(ISERROR(D25/D24-1),D25=""),"",D25/D24-1)</f>
        <v/>
      </c>
      <c r="E26" s="48" t="str">
        <f t="shared" si="10"/>
        <v/>
      </c>
      <c r="F26" s="49" t="str">
        <f t="shared" si="10"/>
        <v/>
      </c>
      <c r="G26" s="50" t="str">
        <f t="shared" si="10"/>
        <v/>
      </c>
      <c r="H26" s="50" t="str">
        <f t="shared" si="10"/>
        <v/>
      </c>
      <c r="I26" s="50" t="str">
        <f t="shared" si="10"/>
        <v/>
      </c>
      <c r="J26" s="50" t="str">
        <f t="shared" si="10"/>
        <v/>
      </c>
      <c r="K26" s="50" t="str">
        <f t="shared" si="10"/>
        <v/>
      </c>
      <c r="L26" s="50" t="str">
        <f t="shared" si="10"/>
        <v/>
      </c>
      <c r="M26" s="50" t="str">
        <f t="shared" si="10"/>
        <v/>
      </c>
      <c r="N26" s="50" t="str">
        <f t="shared" si="10"/>
        <v/>
      </c>
      <c r="O26" s="50" t="str">
        <f t="shared" si="10"/>
        <v/>
      </c>
      <c r="P26" s="51">
        <f t="shared" si="10"/>
        <v>-1</v>
      </c>
      <c r="Q26" s="51">
        <f t="shared" si="10"/>
        <v>-1</v>
      </c>
      <c r="S26" s="46" t="s">
        <v>54</v>
      </c>
      <c r="T26" s="50" t="str">
        <f t="shared" ref="T26:AG26" si="11">IF(OR(ISERROR(T25/T24-1),T25=""),"",T25/T24-1)</f>
        <v/>
      </c>
      <c r="U26" s="50" t="str">
        <f t="shared" si="11"/>
        <v/>
      </c>
      <c r="V26" s="50" t="str">
        <f t="shared" si="11"/>
        <v/>
      </c>
      <c r="W26" s="50" t="str">
        <f t="shared" si="11"/>
        <v/>
      </c>
      <c r="X26" s="50" t="str">
        <f t="shared" si="11"/>
        <v/>
      </c>
      <c r="Y26" s="50" t="str">
        <f t="shared" si="11"/>
        <v/>
      </c>
      <c r="Z26" s="50" t="str">
        <f t="shared" si="11"/>
        <v/>
      </c>
      <c r="AA26" s="50" t="str">
        <f t="shared" si="11"/>
        <v/>
      </c>
      <c r="AB26" s="50" t="str">
        <f t="shared" si="11"/>
        <v/>
      </c>
      <c r="AC26" s="50" t="str">
        <f t="shared" si="11"/>
        <v/>
      </c>
      <c r="AD26" s="50" t="str">
        <f t="shared" si="11"/>
        <v/>
      </c>
      <c r="AE26" s="50" t="str">
        <f t="shared" si="11"/>
        <v/>
      </c>
      <c r="AF26" s="51" t="str">
        <f t="shared" si="11"/>
        <v/>
      </c>
      <c r="AG26" s="51" t="str">
        <f t="shared" si="11"/>
        <v/>
      </c>
      <c r="AH26" s="31"/>
      <c r="AI26" s="46" t="s">
        <v>54</v>
      </c>
      <c r="AJ26" s="50" t="str">
        <f t="shared" ref="AJ26:AW26" si="12">IF(OR(ISERROR(AJ25/AJ24-1),AJ25=""),"",AJ25/AJ24-1)</f>
        <v/>
      </c>
      <c r="AK26" s="50" t="str">
        <f t="shared" si="12"/>
        <v/>
      </c>
      <c r="AL26" s="50" t="str">
        <f t="shared" si="12"/>
        <v/>
      </c>
      <c r="AM26" s="50" t="str">
        <f t="shared" si="12"/>
        <v/>
      </c>
      <c r="AN26" s="50" t="str">
        <f t="shared" si="12"/>
        <v/>
      </c>
      <c r="AO26" s="50" t="str">
        <f t="shared" si="12"/>
        <v/>
      </c>
      <c r="AP26" s="50" t="str">
        <f t="shared" si="12"/>
        <v/>
      </c>
      <c r="AQ26" s="50" t="str">
        <f t="shared" si="12"/>
        <v/>
      </c>
      <c r="AR26" s="50" t="str">
        <f t="shared" si="12"/>
        <v/>
      </c>
      <c r="AS26" s="50" t="str">
        <f t="shared" si="12"/>
        <v/>
      </c>
      <c r="AT26" s="50" t="str">
        <f t="shared" si="12"/>
        <v/>
      </c>
      <c r="AU26" s="50" t="str">
        <f t="shared" si="12"/>
        <v/>
      </c>
      <c r="AV26" s="51" t="str">
        <f t="shared" si="12"/>
        <v/>
      </c>
      <c r="AW26" s="51" t="str">
        <f t="shared" si="12"/>
        <v/>
      </c>
      <c r="AY26" s="46" t="s">
        <v>54</v>
      </c>
      <c r="AZ26" s="50">
        <f t="shared" ref="AZ26:BM26" si="13">IF(OR(ISERROR(AZ25/AZ24-1),AZ25=""),"",AZ25/AZ24-1)</f>
        <v>0.14285714285714279</v>
      </c>
      <c r="BA26" s="50" t="str">
        <f t="shared" si="13"/>
        <v/>
      </c>
      <c r="BB26" s="50" t="str">
        <f t="shared" si="13"/>
        <v/>
      </c>
      <c r="BC26" s="50" t="str">
        <f t="shared" si="13"/>
        <v/>
      </c>
      <c r="BD26" s="50" t="str">
        <f t="shared" si="13"/>
        <v/>
      </c>
      <c r="BE26" s="50" t="str">
        <f t="shared" si="13"/>
        <v/>
      </c>
      <c r="BF26" s="50" t="str">
        <f t="shared" si="13"/>
        <v/>
      </c>
      <c r="BG26" s="50" t="str">
        <f t="shared" si="13"/>
        <v/>
      </c>
      <c r="BH26" s="50" t="str">
        <f t="shared" si="13"/>
        <v/>
      </c>
      <c r="BI26" s="50" t="str">
        <f t="shared" si="13"/>
        <v/>
      </c>
      <c r="BJ26" s="50" t="str">
        <f t="shared" si="13"/>
        <v/>
      </c>
      <c r="BK26" s="50">
        <f t="shared" si="13"/>
        <v>0.11111111111111116</v>
      </c>
      <c r="BL26" s="51">
        <f t="shared" si="13"/>
        <v>0.125</v>
      </c>
      <c r="BM26" s="51">
        <f t="shared" si="13"/>
        <v>0.125</v>
      </c>
      <c r="BO26" s="46" t="s">
        <v>54</v>
      </c>
      <c r="BP26" s="50">
        <f t="shared" ref="BP26:CC26" si="14">IF(OR(ISERROR(BP25/BP24-1),BP25=""),"",BP25/BP24-1)</f>
        <v>1.25</v>
      </c>
      <c r="BQ26" s="50" t="str">
        <f t="shared" si="14"/>
        <v/>
      </c>
      <c r="BR26" s="50" t="str">
        <f t="shared" si="14"/>
        <v/>
      </c>
      <c r="BS26" s="50" t="str">
        <f t="shared" si="14"/>
        <v/>
      </c>
      <c r="BT26" s="50" t="str">
        <f t="shared" si="14"/>
        <v/>
      </c>
      <c r="BU26" s="50" t="str">
        <f t="shared" si="14"/>
        <v/>
      </c>
      <c r="BV26" s="50" t="str">
        <f t="shared" si="14"/>
        <v/>
      </c>
      <c r="BW26" s="50" t="str">
        <f t="shared" si="14"/>
        <v/>
      </c>
      <c r="BX26" s="50" t="str">
        <f t="shared" si="14"/>
        <v/>
      </c>
      <c r="BY26" s="50" t="str">
        <f t="shared" si="14"/>
        <v/>
      </c>
      <c r="BZ26" s="50" t="str">
        <f t="shared" si="14"/>
        <v/>
      </c>
      <c r="CA26" s="50">
        <f t="shared" si="14"/>
        <v>0.11111111111111116</v>
      </c>
      <c r="CB26" s="51">
        <f t="shared" si="14"/>
        <v>0.46153846153846145</v>
      </c>
      <c r="CC26" s="51">
        <f t="shared" si="14"/>
        <v>0.46153846153846145</v>
      </c>
    </row>
    <row r="27" spans="2:82" s="19" customFormat="1" ht="9.75" customHeight="1" x14ac:dyDescent="0.35"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</row>
    <row r="28" spans="2:82" ht="37.5" customHeight="1" x14ac:dyDescent="0.35">
      <c r="B28" s="34" t="s">
        <v>35</v>
      </c>
      <c r="C28" s="35" t="s">
        <v>56</v>
      </c>
      <c r="D28" s="36" t="s">
        <v>37</v>
      </c>
      <c r="E28" s="37" t="s">
        <v>38</v>
      </c>
      <c r="F28" s="37" t="s">
        <v>39</v>
      </c>
      <c r="G28" s="37" t="s">
        <v>40</v>
      </c>
      <c r="H28" s="37" t="s">
        <v>41</v>
      </c>
      <c r="I28" s="37" t="s">
        <v>42</v>
      </c>
      <c r="J28" s="37" t="s">
        <v>43</v>
      </c>
      <c r="K28" s="37" t="s">
        <v>44</v>
      </c>
      <c r="L28" s="37" t="s">
        <v>45</v>
      </c>
      <c r="M28" s="37" t="s">
        <v>46</v>
      </c>
      <c r="N28" s="37" t="s">
        <v>47</v>
      </c>
      <c r="O28" s="37" t="s">
        <v>48</v>
      </c>
      <c r="P28" s="38" t="s">
        <v>49</v>
      </c>
      <c r="Q28" s="38" t="s">
        <v>50</v>
      </c>
      <c r="S28" s="52"/>
      <c r="T28" s="36" t="s">
        <v>37</v>
      </c>
      <c r="U28" s="37" t="s">
        <v>38</v>
      </c>
      <c r="V28" s="37" t="s">
        <v>39</v>
      </c>
      <c r="W28" s="37" t="s">
        <v>40</v>
      </c>
      <c r="X28" s="37" t="s">
        <v>41</v>
      </c>
      <c r="Y28" s="37" t="s">
        <v>42</v>
      </c>
      <c r="Z28" s="37" t="s">
        <v>43</v>
      </c>
      <c r="AA28" s="37" t="s">
        <v>44</v>
      </c>
      <c r="AB28" s="37" t="s">
        <v>45</v>
      </c>
      <c r="AC28" s="37" t="s">
        <v>46</v>
      </c>
      <c r="AD28" s="37" t="s">
        <v>47</v>
      </c>
      <c r="AE28" s="37" t="s">
        <v>48</v>
      </c>
      <c r="AF28" s="38" t="s">
        <v>49</v>
      </c>
      <c r="AG28" s="38" t="s">
        <v>50</v>
      </c>
      <c r="AH28" s="31"/>
      <c r="AI28" s="52"/>
      <c r="AJ28" s="36" t="s">
        <v>37</v>
      </c>
      <c r="AK28" s="37" t="s">
        <v>38</v>
      </c>
      <c r="AL28" s="37" t="s">
        <v>39</v>
      </c>
      <c r="AM28" s="37" t="s">
        <v>40</v>
      </c>
      <c r="AN28" s="37" t="s">
        <v>41</v>
      </c>
      <c r="AO28" s="37" t="s">
        <v>42</v>
      </c>
      <c r="AP28" s="37" t="s">
        <v>43</v>
      </c>
      <c r="AQ28" s="37" t="s">
        <v>44</v>
      </c>
      <c r="AR28" s="37" t="s">
        <v>45</v>
      </c>
      <c r="AS28" s="37" t="s">
        <v>46</v>
      </c>
      <c r="AT28" s="37" t="s">
        <v>47</v>
      </c>
      <c r="AU28" s="37" t="s">
        <v>48</v>
      </c>
      <c r="AV28" s="38" t="s">
        <v>49</v>
      </c>
      <c r="AW28" s="38" t="s">
        <v>50</v>
      </c>
      <c r="AY28" s="52"/>
      <c r="AZ28" s="36" t="s">
        <v>37</v>
      </c>
      <c r="BA28" s="37" t="s">
        <v>38</v>
      </c>
      <c r="BB28" s="37" t="s">
        <v>39</v>
      </c>
      <c r="BC28" s="37" t="s">
        <v>40</v>
      </c>
      <c r="BD28" s="37" t="s">
        <v>41</v>
      </c>
      <c r="BE28" s="37" t="s">
        <v>42</v>
      </c>
      <c r="BF28" s="37" t="s">
        <v>43</v>
      </c>
      <c r="BG28" s="37" t="s">
        <v>44</v>
      </c>
      <c r="BH28" s="37" t="s">
        <v>45</v>
      </c>
      <c r="BI28" s="37" t="s">
        <v>46</v>
      </c>
      <c r="BJ28" s="37" t="s">
        <v>47</v>
      </c>
      <c r="BK28" s="37" t="s">
        <v>48</v>
      </c>
      <c r="BL28" s="38" t="s">
        <v>49</v>
      </c>
      <c r="BM28" s="38" t="s">
        <v>50</v>
      </c>
      <c r="BO28" s="52"/>
      <c r="BP28" s="36" t="s">
        <v>37</v>
      </c>
      <c r="BQ28" s="37" t="s">
        <v>38</v>
      </c>
      <c r="BR28" s="37" t="s">
        <v>39</v>
      </c>
      <c r="BS28" s="37" t="s">
        <v>40</v>
      </c>
      <c r="BT28" s="37" t="s">
        <v>41</v>
      </c>
      <c r="BU28" s="37" t="s">
        <v>42</v>
      </c>
      <c r="BV28" s="37" t="s">
        <v>43</v>
      </c>
      <c r="BW28" s="37" t="s">
        <v>44</v>
      </c>
      <c r="BX28" s="37" t="s">
        <v>45</v>
      </c>
      <c r="BY28" s="37" t="s">
        <v>46</v>
      </c>
      <c r="BZ28" s="37" t="s">
        <v>47</v>
      </c>
      <c r="CA28" s="37" t="s">
        <v>48</v>
      </c>
      <c r="CB28" s="38" t="s">
        <v>49</v>
      </c>
      <c r="CC28" s="38" t="s">
        <v>50</v>
      </c>
    </row>
    <row r="29" spans="2:82" ht="30" customHeight="1" x14ac:dyDescent="0.35">
      <c r="B29" s="168"/>
      <c r="C29" s="42" t="s">
        <v>52</v>
      </c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5">
        <f>SUMIF(D45:O45,"=1",D29:O29)</f>
        <v>0</v>
      </c>
      <c r="Q29" s="45">
        <f>SUM(D29:O29)</f>
        <v>0</v>
      </c>
      <c r="R29" s="19">
        <v>17</v>
      </c>
      <c r="S29" s="46" t="s">
        <v>52</v>
      </c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5">
        <f>SUMIF(T45:AE45,"=1",T29:AE29)</f>
        <v>0</v>
      </c>
      <c r="AG29" s="45">
        <f>SUM(T29:AE29)</f>
        <v>0</v>
      </c>
      <c r="AH29" s="31"/>
      <c r="AI29" s="46" t="s">
        <v>52</v>
      </c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5">
        <f>SUMIF(AJ45:AU45,"=1",AJ29:AU29)</f>
        <v>0</v>
      </c>
      <c r="AW29" s="45">
        <f>SUM(AJ29:AU29)</f>
        <v>0</v>
      </c>
      <c r="AY29" s="46" t="s">
        <v>52</v>
      </c>
      <c r="AZ29" s="47">
        <v>7</v>
      </c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>
        <v>9</v>
      </c>
      <c r="BL29" s="45">
        <f>SUMIF(AZ45:BK45,"=1",AZ29:BK29)</f>
        <v>16</v>
      </c>
      <c r="BM29" s="45">
        <f>SUM(AZ29:BK29)</f>
        <v>16</v>
      </c>
      <c r="BO29" s="46" t="s">
        <v>52</v>
      </c>
      <c r="BP29" s="47">
        <v>4</v>
      </c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>
        <v>9</v>
      </c>
      <c r="CB29" s="45">
        <f>SUMIF(BP45:CA45,"=1",BP29:CA29)</f>
        <v>13</v>
      </c>
      <c r="CC29" s="45">
        <f>SUM(BP29:CA29)</f>
        <v>13</v>
      </c>
      <c r="CD29" s="32"/>
    </row>
    <row r="30" spans="2:82" ht="30" customHeight="1" x14ac:dyDescent="0.35">
      <c r="B30" s="168"/>
      <c r="C30" s="42" t="s">
        <v>53</v>
      </c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5">
        <f>SUMIF(D46:O46,"=1",D30:O30)</f>
        <v>0</v>
      </c>
      <c r="Q30" s="45">
        <f>SUM(D30:O30)</f>
        <v>0</v>
      </c>
      <c r="R30" s="19">
        <v>18</v>
      </c>
      <c r="S30" s="46" t="s">
        <v>53</v>
      </c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5">
        <f>SUMIF(T46:AE46,"=1",T30:AE30)</f>
        <v>0</v>
      </c>
      <c r="AG30" s="45">
        <f>SUM(T30:AE30)</f>
        <v>0</v>
      </c>
      <c r="AH30" s="31"/>
      <c r="AI30" s="46" t="s">
        <v>53</v>
      </c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5">
        <f>SUMIF(AJ46:AU46,"=1",AJ30:AU30)</f>
        <v>0</v>
      </c>
      <c r="AW30" s="45">
        <f>SUM(AJ30:AU30)</f>
        <v>0</v>
      </c>
      <c r="AY30" s="46" t="s">
        <v>53</v>
      </c>
      <c r="AZ30" s="47">
        <v>8</v>
      </c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>
        <v>10</v>
      </c>
      <c r="BL30" s="45">
        <f>SUMIF(AZ46:BK46,"=1",AZ30:BK30)</f>
        <v>18</v>
      </c>
      <c r="BM30" s="45">
        <f>SUM(AZ30:BK30)</f>
        <v>18</v>
      </c>
      <c r="BO30" s="46" t="s">
        <v>53</v>
      </c>
      <c r="BP30" s="47">
        <v>9</v>
      </c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>
        <v>10</v>
      </c>
      <c r="CB30" s="45">
        <f>SUMIF(BP46:CA46,"=1",BP30:CA30)</f>
        <v>19</v>
      </c>
      <c r="CC30" s="45">
        <f>SUM(BP30:CA30)</f>
        <v>19</v>
      </c>
      <c r="CD30" s="32"/>
    </row>
    <row r="31" spans="2:82" ht="30" customHeight="1" x14ac:dyDescent="0.35">
      <c r="B31" s="168"/>
      <c r="C31" s="42" t="s">
        <v>54</v>
      </c>
      <c r="D31" s="48" t="str">
        <f t="shared" ref="D31:Q31" si="15">IF(OR(ISERROR(D30/D29-1),D30=""),"",D30/D29-1)</f>
        <v/>
      </c>
      <c r="E31" s="48" t="str">
        <f t="shared" si="15"/>
        <v/>
      </c>
      <c r="F31" s="49" t="str">
        <f t="shared" si="15"/>
        <v/>
      </c>
      <c r="G31" s="50" t="str">
        <f t="shared" si="15"/>
        <v/>
      </c>
      <c r="H31" s="50" t="str">
        <f t="shared" si="15"/>
        <v/>
      </c>
      <c r="I31" s="50" t="str">
        <f t="shared" si="15"/>
        <v/>
      </c>
      <c r="J31" s="50" t="str">
        <f t="shared" si="15"/>
        <v/>
      </c>
      <c r="K31" s="50" t="str">
        <f t="shared" si="15"/>
        <v/>
      </c>
      <c r="L31" s="50" t="str">
        <f t="shared" si="15"/>
        <v/>
      </c>
      <c r="M31" s="50" t="str">
        <f t="shared" si="15"/>
        <v/>
      </c>
      <c r="N31" s="50" t="str">
        <f t="shared" si="15"/>
        <v/>
      </c>
      <c r="O31" s="50" t="str">
        <f t="shared" si="15"/>
        <v/>
      </c>
      <c r="P31" s="51" t="str">
        <f t="shared" si="15"/>
        <v/>
      </c>
      <c r="Q31" s="51" t="str">
        <f t="shared" si="15"/>
        <v/>
      </c>
      <c r="S31" s="46" t="s">
        <v>54</v>
      </c>
      <c r="T31" s="50" t="str">
        <f t="shared" ref="T31:AG31" si="16">IF(OR(ISERROR(T30/T29-1),T30=""),"",T30/T29-1)</f>
        <v/>
      </c>
      <c r="U31" s="50" t="str">
        <f t="shared" si="16"/>
        <v/>
      </c>
      <c r="V31" s="50" t="str">
        <f t="shared" si="16"/>
        <v/>
      </c>
      <c r="W31" s="50" t="str">
        <f t="shared" si="16"/>
        <v/>
      </c>
      <c r="X31" s="50" t="str">
        <f t="shared" si="16"/>
        <v/>
      </c>
      <c r="Y31" s="50" t="str">
        <f t="shared" si="16"/>
        <v/>
      </c>
      <c r="Z31" s="50" t="str">
        <f t="shared" si="16"/>
        <v/>
      </c>
      <c r="AA31" s="50" t="str">
        <f t="shared" si="16"/>
        <v/>
      </c>
      <c r="AB31" s="50" t="str">
        <f t="shared" si="16"/>
        <v/>
      </c>
      <c r="AC31" s="50" t="str">
        <f t="shared" si="16"/>
        <v/>
      </c>
      <c r="AD31" s="50" t="str">
        <f t="shared" si="16"/>
        <v/>
      </c>
      <c r="AE31" s="50" t="str">
        <f t="shared" si="16"/>
        <v/>
      </c>
      <c r="AF31" s="51" t="str">
        <f t="shared" si="16"/>
        <v/>
      </c>
      <c r="AG31" s="51" t="str">
        <f t="shared" si="16"/>
        <v/>
      </c>
      <c r="AH31" s="31"/>
      <c r="AI31" s="46" t="s">
        <v>54</v>
      </c>
      <c r="AJ31" s="50" t="str">
        <f t="shared" ref="AJ31:AW31" si="17">IF(OR(ISERROR(AJ30/AJ29-1),AJ30=""),"",AJ30/AJ29-1)</f>
        <v/>
      </c>
      <c r="AK31" s="50" t="str">
        <f t="shared" si="17"/>
        <v/>
      </c>
      <c r="AL31" s="50" t="str">
        <f t="shared" si="17"/>
        <v/>
      </c>
      <c r="AM31" s="50" t="str">
        <f t="shared" si="17"/>
        <v/>
      </c>
      <c r="AN31" s="50" t="str">
        <f t="shared" si="17"/>
        <v/>
      </c>
      <c r="AO31" s="50" t="str">
        <f t="shared" si="17"/>
        <v/>
      </c>
      <c r="AP31" s="50" t="str">
        <f t="shared" si="17"/>
        <v/>
      </c>
      <c r="AQ31" s="50" t="str">
        <f t="shared" si="17"/>
        <v/>
      </c>
      <c r="AR31" s="50" t="str">
        <f t="shared" si="17"/>
        <v/>
      </c>
      <c r="AS31" s="50" t="str">
        <f t="shared" si="17"/>
        <v/>
      </c>
      <c r="AT31" s="50" t="str">
        <f t="shared" si="17"/>
        <v/>
      </c>
      <c r="AU31" s="50" t="str">
        <f t="shared" si="17"/>
        <v/>
      </c>
      <c r="AV31" s="51" t="str">
        <f t="shared" si="17"/>
        <v/>
      </c>
      <c r="AW31" s="51" t="str">
        <f t="shared" si="17"/>
        <v/>
      </c>
      <c r="AY31" s="46" t="s">
        <v>54</v>
      </c>
      <c r="AZ31" s="50">
        <f t="shared" ref="AZ31:BM31" si="18">IF(OR(ISERROR(AZ30/AZ29-1),AZ30=""),"",AZ30/AZ29-1)</f>
        <v>0.14285714285714279</v>
      </c>
      <c r="BA31" s="50" t="str">
        <f t="shared" si="18"/>
        <v/>
      </c>
      <c r="BB31" s="50" t="str">
        <f t="shared" si="18"/>
        <v/>
      </c>
      <c r="BC31" s="50" t="str">
        <f t="shared" si="18"/>
        <v/>
      </c>
      <c r="BD31" s="50" t="str">
        <f t="shared" si="18"/>
        <v/>
      </c>
      <c r="BE31" s="50" t="str">
        <f t="shared" si="18"/>
        <v/>
      </c>
      <c r="BF31" s="50" t="str">
        <f t="shared" si="18"/>
        <v/>
      </c>
      <c r="BG31" s="50" t="str">
        <f t="shared" si="18"/>
        <v/>
      </c>
      <c r="BH31" s="50" t="str">
        <f t="shared" si="18"/>
        <v/>
      </c>
      <c r="BI31" s="50" t="str">
        <f t="shared" si="18"/>
        <v/>
      </c>
      <c r="BJ31" s="50" t="str">
        <f t="shared" si="18"/>
        <v/>
      </c>
      <c r="BK31" s="50">
        <f t="shared" si="18"/>
        <v>0.11111111111111116</v>
      </c>
      <c r="BL31" s="51">
        <f t="shared" si="18"/>
        <v>0.125</v>
      </c>
      <c r="BM31" s="51">
        <f t="shared" si="18"/>
        <v>0.125</v>
      </c>
      <c r="BO31" s="46" t="s">
        <v>54</v>
      </c>
      <c r="BP31" s="50">
        <f t="shared" ref="BP31:CC31" si="19">IF(OR(ISERROR(BP30/BP29-1),BP30=""),"",BP30/BP29-1)</f>
        <v>1.25</v>
      </c>
      <c r="BQ31" s="50" t="str">
        <f t="shared" si="19"/>
        <v/>
      </c>
      <c r="BR31" s="50" t="str">
        <f t="shared" si="19"/>
        <v/>
      </c>
      <c r="BS31" s="50" t="str">
        <f t="shared" si="19"/>
        <v/>
      </c>
      <c r="BT31" s="50" t="str">
        <f t="shared" si="19"/>
        <v/>
      </c>
      <c r="BU31" s="50" t="str">
        <f t="shared" si="19"/>
        <v/>
      </c>
      <c r="BV31" s="50" t="str">
        <f t="shared" si="19"/>
        <v/>
      </c>
      <c r="BW31" s="50" t="str">
        <f t="shared" si="19"/>
        <v/>
      </c>
      <c r="BX31" s="50" t="str">
        <f t="shared" si="19"/>
        <v/>
      </c>
      <c r="BY31" s="50" t="str">
        <f t="shared" si="19"/>
        <v/>
      </c>
      <c r="BZ31" s="50" t="str">
        <f t="shared" si="19"/>
        <v/>
      </c>
      <c r="CA31" s="50">
        <f t="shared" si="19"/>
        <v>0.11111111111111116</v>
      </c>
      <c r="CB31" s="51">
        <f t="shared" si="19"/>
        <v>0.46153846153846145</v>
      </c>
      <c r="CC31" s="51">
        <f t="shared" si="19"/>
        <v>0.46153846153846145</v>
      </c>
    </row>
    <row r="32" spans="2:82" s="19" customFormat="1" ht="9.75" customHeight="1" x14ac:dyDescent="0.35"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</row>
    <row r="33" spans="2:88" ht="37.5" customHeight="1" x14ac:dyDescent="0.35">
      <c r="B33" s="34" t="s">
        <v>35</v>
      </c>
      <c r="C33" s="35" t="s">
        <v>56</v>
      </c>
      <c r="D33" s="36" t="s">
        <v>37</v>
      </c>
      <c r="E33" s="37" t="s">
        <v>38</v>
      </c>
      <c r="F33" s="37" t="s">
        <v>39</v>
      </c>
      <c r="G33" s="37" t="s">
        <v>40</v>
      </c>
      <c r="H33" s="37" t="s">
        <v>41</v>
      </c>
      <c r="I33" s="37" t="s">
        <v>42</v>
      </c>
      <c r="J33" s="37" t="s">
        <v>43</v>
      </c>
      <c r="K33" s="37" t="s">
        <v>44</v>
      </c>
      <c r="L33" s="37" t="s">
        <v>45</v>
      </c>
      <c r="M33" s="37" t="s">
        <v>46</v>
      </c>
      <c r="N33" s="37" t="s">
        <v>47</v>
      </c>
      <c r="O33" s="37" t="s">
        <v>48</v>
      </c>
      <c r="P33" s="38" t="s">
        <v>49</v>
      </c>
      <c r="Q33" s="38" t="s">
        <v>50</v>
      </c>
      <c r="S33" s="52"/>
      <c r="T33" s="36" t="s">
        <v>37</v>
      </c>
      <c r="U33" s="37" t="s">
        <v>38</v>
      </c>
      <c r="V33" s="37" t="s">
        <v>39</v>
      </c>
      <c r="W33" s="37" t="s">
        <v>40</v>
      </c>
      <c r="X33" s="37" t="s">
        <v>41</v>
      </c>
      <c r="Y33" s="37" t="s">
        <v>42</v>
      </c>
      <c r="Z33" s="37" t="s">
        <v>43</v>
      </c>
      <c r="AA33" s="37" t="s">
        <v>44</v>
      </c>
      <c r="AB33" s="37" t="s">
        <v>45</v>
      </c>
      <c r="AC33" s="37" t="s">
        <v>46</v>
      </c>
      <c r="AD33" s="37" t="s">
        <v>47</v>
      </c>
      <c r="AE33" s="37" t="s">
        <v>48</v>
      </c>
      <c r="AF33" s="38" t="s">
        <v>49</v>
      </c>
      <c r="AG33" s="38" t="s">
        <v>50</v>
      </c>
      <c r="AH33" s="31"/>
      <c r="AI33" s="52"/>
      <c r="AJ33" s="36" t="s">
        <v>37</v>
      </c>
      <c r="AK33" s="37" t="s">
        <v>38</v>
      </c>
      <c r="AL33" s="37" t="s">
        <v>39</v>
      </c>
      <c r="AM33" s="37" t="s">
        <v>40</v>
      </c>
      <c r="AN33" s="37" t="s">
        <v>41</v>
      </c>
      <c r="AO33" s="37" t="s">
        <v>42</v>
      </c>
      <c r="AP33" s="37" t="s">
        <v>43</v>
      </c>
      <c r="AQ33" s="37" t="s">
        <v>44</v>
      </c>
      <c r="AR33" s="37" t="s">
        <v>45</v>
      </c>
      <c r="AS33" s="37" t="s">
        <v>46</v>
      </c>
      <c r="AT33" s="37" t="s">
        <v>47</v>
      </c>
      <c r="AU33" s="37" t="s">
        <v>48</v>
      </c>
      <c r="AV33" s="38" t="s">
        <v>49</v>
      </c>
      <c r="AW33" s="38" t="s">
        <v>50</v>
      </c>
      <c r="AY33" s="52"/>
      <c r="AZ33" s="36" t="s">
        <v>37</v>
      </c>
      <c r="BA33" s="37" t="s">
        <v>38</v>
      </c>
      <c r="BB33" s="37" t="s">
        <v>39</v>
      </c>
      <c r="BC33" s="37" t="s">
        <v>40</v>
      </c>
      <c r="BD33" s="37" t="s">
        <v>41</v>
      </c>
      <c r="BE33" s="37" t="s">
        <v>42</v>
      </c>
      <c r="BF33" s="37" t="s">
        <v>43</v>
      </c>
      <c r="BG33" s="37" t="s">
        <v>44</v>
      </c>
      <c r="BH33" s="37" t="s">
        <v>45</v>
      </c>
      <c r="BI33" s="37" t="s">
        <v>46</v>
      </c>
      <c r="BJ33" s="37" t="s">
        <v>47</v>
      </c>
      <c r="BK33" s="37" t="s">
        <v>48</v>
      </c>
      <c r="BL33" s="38" t="s">
        <v>49</v>
      </c>
      <c r="BM33" s="38" t="s">
        <v>50</v>
      </c>
      <c r="BO33" s="52"/>
      <c r="BP33" s="36" t="s">
        <v>37</v>
      </c>
      <c r="BQ33" s="37" t="s">
        <v>38</v>
      </c>
      <c r="BR33" s="37" t="s">
        <v>39</v>
      </c>
      <c r="BS33" s="37" t="s">
        <v>40</v>
      </c>
      <c r="BT33" s="37" t="s">
        <v>41</v>
      </c>
      <c r="BU33" s="37" t="s">
        <v>42</v>
      </c>
      <c r="BV33" s="37" t="s">
        <v>43</v>
      </c>
      <c r="BW33" s="37" t="s">
        <v>44</v>
      </c>
      <c r="BX33" s="37" t="s">
        <v>45</v>
      </c>
      <c r="BY33" s="37" t="s">
        <v>46</v>
      </c>
      <c r="BZ33" s="37" t="s">
        <v>47</v>
      </c>
      <c r="CA33" s="37" t="s">
        <v>48</v>
      </c>
      <c r="CB33" s="38" t="s">
        <v>49</v>
      </c>
      <c r="CC33" s="38" t="s">
        <v>50</v>
      </c>
    </row>
    <row r="34" spans="2:88" ht="30" customHeight="1" x14ac:dyDescent="0.35">
      <c r="B34" s="168"/>
      <c r="C34" s="42" t="s">
        <v>52</v>
      </c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5">
        <f>SUMIF(D47:O47,"=1",D34:O34)</f>
        <v>0</v>
      </c>
      <c r="Q34" s="45">
        <f>SUM(D34:O34)</f>
        <v>0</v>
      </c>
      <c r="R34" s="19">
        <v>17</v>
      </c>
      <c r="S34" s="46" t="s">
        <v>52</v>
      </c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5">
        <f>SUMIF(T47:AE47,"=1",T34:AE34)</f>
        <v>0</v>
      </c>
      <c r="AG34" s="45">
        <f>SUM(T34:AE34)</f>
        <v>0</v>
      </c>
      <c r="AH34" s="31"/>
      <c r="AI34" s="46" t="s">
        <v>52</v>
      </c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5">
        <f>SUMIF(AJ47:AU47,"=1",AJ34:AU34)</f>
        <v>0</v>
      </c>
      <c r="AW34" s="45">
        <f>SUM(AJ34:AU34)</f>
        <v>0</v>
      </c>
      <c r="AY34" s="46" t="s">
        <v>52</v>
      </c>
      <c r="AZ34" s="47">
        <v>7</v>
      </c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>
        <v>9</v>
      </c>
      <c r="BL34" s="45">
        <f>SUMIF(AZ47:BK47,"=1",AZ34:BK34)</f>
        <v>16</v>
      </c>
      <c r="BM34" s="45">
        <f>SUM(AZ34:BK34)</f>
        <v>16</v>
      </c>
      <c r="BO34" s="46" t="s">
        <v>52</v>
      </c>
      <c r="BP34" s="47">
        <v>4</v>
      </c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>
        <v>9</v>
      </c>
      <c r="CB34" s="45">
        <f>SUMIF(BP47:CA47,"=1",BP34:CA34)</f>
        <v>13</v>
      </c>
      <c r="CC34" s="45">
        <f>SUM(BP34:CA34)</f>
        <v>13</v>
      </c>
    </row>
    <row r="35" spans="2:88" ht="30" customHeight="1" x14ac:dyDescent="0.35">
      <c r="B35" s="168"/>
      <c r="C35" s="42" t="s">
        <v>53</v>
      </c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5">
        <f>SUMIF(D48:O48,"=1",D35:O35)</f>
        <v>0</v>
      </c>
      <c r="Q35" s="45">
        <f>SUM(D35:O35)</f>
        <v>0</v>
      </c>
      <c r="R35" s="19">
        <v>18</v>
      </c>
      <c r="S35" s="46" t="s">
        <v>53</v>
      </c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5">
        <f>SUMIF(T48:AE48,"=1",T35:AE35)</f>
        <v>0</v>
      </c>
      <c r="AG35" s="45">
        <f>SUM(T35:AE35)</f>
        <v>0</v>
      </c>
      <c r="AH35" s="31"/>
      <c r="AI35" s="46" t="s">
        <v>53</v>
      </c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5">
        <f>SUMIF(AJ48:AU48,"=1",AJ35:AU35)</f>
        <v>0</v>
      </c>
      <c r="AW35" s="45">
        <f>SUM(AJ35:AU35)</f>
        <v>0</v>
      </c>
      <c r="AY35" s="46" t="s">
        <v>53</v>
      </c>
      <c r="AZ35" s="47">
        <v>8</v>
      </c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>
        <v>10</v>
      </c>
      <c r="BL35" s="45">
        <f>SUMIF(AZ48:BK48,"=1",AZ35:BK35)</f>
        <v>18</v>
      </c>
      <c r="BM35" s="45">
        <f>SUM(AZ35:BK35)</f>
        <v>18</v>
      </c>
      <c r="BO35" s="46" t="s">
        <v>53</v>
      </c>
      <c r="BP35" s="47">
        <v>9</v>
      </c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>
        <v>10</v>
      </c>
      <c r="CB35" s="45">
        <f>SUMIF(BP48:CA48,"=1",BP35:CA35)</f>
        <v>19</v>
      </c>
      <c r="CC35" s="45">
        <f>SUM(BP35:CA35)</f>
        <v>19</v>
      </c>
    </row>
    <row r="36" spans="2:88" ht="30" customHeight="1" x14ac:dyDescent="0.35">
      <c r="B36" s="168"/>
      <c r="C36" s="42" t="s">
        <v>54</v>
      </c>
      <c r="D36" s="48" t="str">
        <f t="shared" ref="D36:Q36" si="20">IF(OR(ISERROR(D35/D34-1),D35=""),"",D35/D34-1)</f>
        <v/>
      </c>
      <c r="E36" s="48" t="str">
        <f t="shared" si="20"/>
        <v/>
      </c>
      <c r="F36" s="49" t="str">
        <f t="shared" si="20"/>
        <v/>
      </c>
      <c r="G36" s="50" t="str">
        <f t="shared" si="20"/>
        <v/>
      </c>
      <c r="H36" s="50" t="str">
        <f t="shared" si="20"/>
        <v/>
      </c>
      <c r="I36" s="50" t="str">
        <f t="shared" si="20"/>
        <v/>
      </c>
      <c r="J36" s="50" t="str">
        <f t="shared" si="20"/>
        <v/>
      </c>
      <c r="K36" s="50" t="str">
        <f t="shared" si="20"/>
        <v/>
      </c>
      <c r="L36" s="50" t="str">
        <f t="shared" si="20"/>
        <v/>
      </c>
      <c r="M36" s="50" t="str">
        <f t="shared" si="20"/>
        <v/>
      </c>
      <c r="N36" s="50" t="str">
        <f t="shared" si="20"/>
        <v/>
      </c>
      <c r="O36" s="50" t="str">
        <f t="shared" si="20"/>
        <v/>
      </c>
      <c r="P36" s="51" t="str">
        <f t="shared" si="20"/>
        <v/>
      </c>
      <c r="Q36" s="51" t="str">
        <f t="shared" si="20"/>
        <v/>
      </c>
      <c r="S36" s="46" t="s">
        <v>54</v>
      </c>
      <c r="T36" s="50" t="str">
        <f t="shared" ref="T36:AG36" si="21">IF(OR(ISERROR(T35/T34-1),T35=""),"",T35/T34-1)</f>
        <v/>
      </c>
      <c r="U36" s="50" t="str">
        <f t="shared" si="21"/>
        <v/>
      </c>
      <c r="V36" s="50" t="str">
        <f t="shared" si="21"/>
        <v/>
      </c>
      <c r="W36" s="50" t="str">
        <f t="shared" si="21"/>
        <v/>
      </c>
      <c r="X36" s="50" t="str">
        <f t="shared" si="21"/>
        <v/>
      </c>
      <c r="Y36" s="50" t="str">
        <f t="shared" si="21"/>
        <v/>
      </c>
      <c r="Z36" s="50" t="str">
        <f t="shared" si="21"/>
        <v/>
      </c>
      <c r="AA36" s="50" t="str">
        <f t="shared" si="21"/>
        <v/>
      </c>
      <c r="AB36" s="50" t="str">
        <f t="shared" si="21"/>
        <v/>
      </c>
      <c r="AC36" s="50" t="str">
        <f t="shared" si="21"/>
        <v/>
      </c>
      <c r="AD36" s="50" t="str">
        <f t="shared" si="21"/>
        <v/>
      </c>
      <c r="AE36" s="50" t="str">
        <f t="shared" si="21"/>
        <v/>
      </c>
      <c r="AF36" s="51" t="str">
        <f t="shared" si="21"/>
        <v/>
      </c>
      <c r="AG36" s="51" t="str">
        <f t="shared" si="21"/>
        <v/>
      </c>
      <c r="AH36" s="31"/>
      <c r="AI36" s="46" t="s">
        <v>54</v>
      </c>
      <c r="AJ36" s="50" t="str">
        <f t="shared" ref="AJ36:AW36" si="22">IF(OR(ISERROR(AJ35/AJ34-1),AJ35=""),"",AJ35/AJ34-1)</f>
        <v/>
      </c>
      <c r="AK36" s="50" t="str">
        <f t="shared" si="22"/>
        <v/>
      </c>
      <c r="AL36" s="50" t="str">
        <f t="shared" si="22"/>
        <v/>
      </c>
      <c r="AM36" s="50" t="str">
        <f t="shared" si="22"/>
        <v/>
      </c>
      <c r="AN36" s="50" t="str">
        <f t="shared" si="22"/>
        <v/>
      </c>
      <c r="AO36" s="50" t="str">
        <f t="shared" si="22"/>
        <v/>
      </c>
      <c r="AP36" s="50" t="str">
        <f t="shared" si="22"/>
        <v/>
      </c>
      <c r="AQ36" s="50" t="str">
        <f t="shared" si="22"/>
        <v/>
      </c>
      <c r="AR36" s="50" t="str">
        <f t="shared" si="22"/>
        <v/>
      </c>
      <c r="AS36" s="50" t="str">
        <f t="shared" si="22"/>
        <v/>
      </c>
      <c r="AT36" s="50" t="str">
        <f t="shared" si="22"/>
        <v/>
      </c>
      <c r="AU36" s="50" t="str">
        <f t="shared" si="22"/>
        <v/>
      </c>
      <c r="AV36" s="51" t="str">
        <f t="shared" si="22"/>
        <v/>
      </c>
      <c r="AW36" s="51" t="str">
        <f t="shared" si="22"/>
        <v/>
      </c>
      <c r="AY36" s="46" t="s">
        <v>54</v>
      </c>
      <c r="AZ36" s="50">
        <f t="shared" ref="AZ36:BM36" si="23">IF(OR(ISERROR(AZ35/AZ34-1),AZ35=""),"",AZ35/AZ34-1)</f>
        <v>0.14285714285714279</v>
      </c>
      <c r="BA36" s="50" t="str">
        <f t="shared" si="23"/>
        <v/>
      </c>
      <c r="BB36" s="50" t="str">
        <f t="shared" si="23"/>
        <v/>
      </c>
      <c r="BC36" s="50" t="str">
        <f t="shared" si="23"/>
        <v/>
      </c>
      <c r="BD36" s="50" t="str">
        <f t="shared" si="23"/>
        <v/>
      </c>
      <c r="BE36" s="50" t="str">
        <f t="shared" si="23"/>
        <v/>
      </c>
      <c r="BF36" s="50" t="str">
        <f t="shared" si="23"/>
        <v/>
      </c>
      <c r="BG36" s="50" t="str">
        <f t="shared" si="23"/>
        <v/>
      </c>
      <c r="BH36" s="50" t="str">
        <f t="shared" si="23"/>
        <v/>
      </c>
      <c r="BI36" s="50" t="str">
        <f t="shared" si="23"/>
        <v/>
      </c>
      <c r="BJ36" s="50" t="str">
        <f t="shared" si="23"/>
        <v/>
      </c>
      <c r="BK36" s="50">
        <f t="shared" si="23"/>
        <v>0.11111111111111116</v>
      </c>
      <c r="BL36" s="51">
        <f t="shared" si="23"/>
        <v>0.125</v>
      </c>
      <c r="BM36" s="51">
        <f t="shared" si="23"/>
        <v>0.125</v>
      </c>
      <c r="BO36" s="46" t="s">
        <v>54</v>
      </c>
      <c r="BP36" s="50">
        <f t="shared" ref="BP36:CC36" si="24">IF(OR(ISERROR(BP35/BP34-1),BP35=""),"",BP35/BP34-1)</f>
        <v>1.25</v>
      </c>
      <c r="BQ36" s="50" t="str">
        <f t="shared" si="24"/>
        <v/>
      </c>
      <c r="BR36" s="50" t="str">
        <f t="shared" si="24"/>
        <v/>
      </c>
      <c r="BS36" s="50" t="str">
        <f t="shared" si="24"/>
        <v/>
      </c>
      <c r="BT36" s="50" t="str">
        <f t="shared" si="24"/>
        <v/>
      </c>
      <c r="BU36" s="50" t="str">
        <f t="shared" si="24"/>
        <v/>
      </c>
      <c r="BV36" s="50" t="str">
        <f t="shared" si="24"/>
        <v/>
      </c>
      <c r="BW36" s="50" t="str">
        <f t="shared" si="24"/>
        <v/>
      </c>
      <c r="BX36" s="50" t="str">
        <f t="shared" si="24"/>
        <v/>
      </c>
      <c r="BY36" s="50" t="str">
        <f t="shared" si="24"/>
        <v/>
      </c>
      <c r="BZ36" s="50" t="str">
        <f t="shared" si="24"/>
        <v/>
      </c>
      <c r="CA36" s="50">
        <f t="shared" si="24"/>
        <v>0.11111111111111116</v>
      </c>
      <c r="CB36" s="51">
        <f t="shared" si="24"/>
        <v>0.46153846153846145</v>
      </c>
      <c r="CC36" s="51">
        <f t="shared" si="24"/>
        <v>0.46153846153846145</v>
      </c>
    </row>
    <row r="37" spans="2:88" s="54" customFormat="1" ht="30" customHeight="1" x14ac:dyDescent="0.3"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19"/>
      <c r="AF37" s="19"/>
      <c r="AV37" s="19"/>
      <c r="BL37" s="19"/>
      <c r="CB37" s="19"/>
    </row>
    <row r="38" spans="2:88" s="54" customFormat="1" ht="30" customHeight="1" x14ac:dyDescent="0.3">
      <c r="B38" s="19"/>
      <c r="C38" s="19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</row>
    <row r="39" spans="2:88" s="54" customFormat="1" ht="30" customHeight="1" x14ac:dyDescent="0.3">
      <c r="B39" s="19"/>
      <c r="C39" s="19"/>
      <c r="D39" s="55" t="str">
        <f t="shared" ref="D39:O39" si="25">IF(D14="","",1)</f>
        <v/>
      </c>
      <c r="E39" s="55" t="str">
        <f t="shared" si="25"/>
        <v/>
      </c>
      <c r="F39" s="55" t="str">
        <f t="shared" si="25"/>
        <v/>
      </c>
      <c r="G39" s="55" t="str">
        <f t="shared" si="25"/>
        <v/>
      </c>
      <c r="H39" s="55" t="str">
        <f t="shared" si="25"/>
        <v/>
      </c>
      <c r="I39" s="55" t="str">
        <f t="shared" si="25"/>
        <v/>
      </c>
      <c r="J39" s="55" t="str">
        <f t="shared" si="25"/>
        <v/>
      </c>
      <c r="K39" s="55" t="str">
        <f t="shared" si="25"/>
        <v/>
      </c>
      <c r="L39" s="55" t="str">
        <f t="shared" si="25"/>
        <v/>
      </c>
      <c r="M39" s="55" t="str">
        <f t="shared" si="25"/>
        <v/>
      </c>
      <c r="N39" s="55" t="str">
        <f t="shared" si="25"/>
        <v/>
      </c>
      <c r="O39" s="55" t="str">
        <f t="shared" si="25"/>
        <v/>
      </c>
      <c r="P39" s="19"/>
      <c r="Q39" s="19"/>
      <c r="R39" s="19"/>
      <c r="S39" s="19"/>
      <c r="T39" s="55" t="str">
        <f t="shared" ref="T39:AE39" si="26">IF(T14="","",1)</f>
        <v/>
      </c>
      <c r="U39" s="55" t="str">
        <f t="shared" si="26"/>
        <v/>
      </c>
      <c r="V39" s="55" t="str">
        <f t="shared" si="26"/>
        <v/>
      </c>
      <c r="W39" s="55" t="str">
        <f t="shared" si="26"/>
        <v/>
      </c>
      <c r="X39" s="55" t="str">
        <f t="shared" si="26"/>
        <v/>
      </c>
      <c r="Y39" s="55" t="str">
        <f t="shared" si="26"/>
        <v/>
      </c>
      <c r="Z39" s="55" t="str">
        <f t="shared" si="26"/>
        <v/>
      </c>
      <c r="AA39" s="55" t="str">
        <f t="shared" si="26"/>
        <v/>
      </c>
      <c r="AB39" s="55" t="str">
        <f t="shared" si="26"/>
        <v/>
      </c>
      <c r="AC39" s="55" t="str">
        <f t="shared" si="26"/>
        <v/>
      </c>
      <c r="AD39" s="55" t="str">
        <f t="shared" si="26"/>
        <v/>
      </c>
      <c r="AE39" s="55" t="str">
        <f t="shared" si="26"/>
        <v/>
      </c>
      <c r="AF39" s="19"/>
      <c r="AG39" s="19"/>
      <c r="AH39" s="19"/>
      <c r="AI39" s="19"/>
      <c r="AJ39" s="55" t="str">
        <f t="shared" ref="AJ39:AU39" si="27">IF(AJ14="","",1)</f>
        <v/>
      </c>
      <c r="AK39" s="55" t="str">
        <f t="shared" si="27"/>
        <v/>
      </c>
      <c r="AL39" s="55" t="str">
        <f t="shared" si="27"/>
        <v/>
      </c>
      <c r="AM39" s="55" t="str">
        <f t="shared" si="27"/>
        <v/>
      </c>
      <c r="AN39" s="55" t="str">
        <f t="shared" si="27"/>
        <v/>
      </c>
      <c r="AO39" s="55" t="str">
        <f t="shared" si="27"/>
        <v/>
      </c>
      <c r="AP39" s="55" t="str">
        <f t="shared" si="27"/>
        <v/>
      </c>
      <c r="AQ39" s="55" t="str">
        <f t="shared" si="27"/>
        <v/>
      </c>
      <c r="AR39" s="55" t="str">
        <f t="shared" si="27"/>
        <v/>
      </c>
      <c r="AS39" s="55" t="str">
        <f t="shared" si="27"/>
        <v/>
      </c>
      <c r="AT39" s="55" t="str">
        <f t="shared" si="27"/>
        <v/>
      </c>
      <c r="AU39" s="55" t="str">
        <f t="shared" si="27"/>
        <v/>
      </c>
      <c r="AV39" s="19"/>
      <c r="AW39" s="19"/>
      <c r="AX39" s="19"/>
      <c r="AY39" s="19"/>
      <c r="AZ39" s="55">
        <f t="shared" ref="AZ39:BK39" si="28">IF(AZ14="","",1)</f>
        <v>1</v>
      </c>
      <c r="BA39" s="55" t="str">
        <f t="shared" si="28"/>
        <v/>
      </c>
      <c r="BB39" s="55" t="str">
        <f t="shared" si="28"/>
        <v/>
      </c>
      <c r="BC39" s="55" t="str">
        <f t="shared" si="28"/>
        <v/>
      </c>
      <c r="BD39" s="55" t="str">
        <f t="shared" si="28"/>
        <v/>
      </c>
      <c r="BE39" s="55" t="str">
        <f t="shared" si="28"/>
        <v/>
      </c>
      <c r="BF39" s="55" t="str">
        <f t="shared" si="28"/>
        <v/>
      </c>
      <c r="BG39" s="55" t="str">
        <f t="shared" si="28"/>
        <v/>
      </c>
      <c r="BH39" s="55" t="str">
        <f t="shared" si="28"/>
        <v/>
      </c>
      <c r="BI39" s="55" t="str">
        <f t="shared" si="28"/>
        <v/>
      </c>
      <c r="BJ39" s="55" t="str">
        <f t="shared" si="28"/>
        <v/>
      </c>
      <c r="BK39" s="55">
        <f t="shared" si="28"/>
        <v>1</v>
      </c>
      <c r="BL39" s="19"/>
      <c r="BM39" s="19"/>
      <c r="BN39" s="19"/>
      <c r="BO39" s="19"/>
      <c r="BP39" s="55">
        <f t="shared" ref="BP39:CA39" si="29">IF(BP14="","",1)</f>
        <v>1</v>
      </c>
      <c r="BQ39" s="55" t="str">
        <f t="shared" si="29"/>
        <v/>
      </c>
      <c r="BR39" s="55" t="str">
        <f t="shared" si="29"/>
        <v/>
      </c>
      <c r="BS39" s="55" t="str">
        <f t="shared" si="29"/>
        <v/>
      </c>
      <c r="BT39" s="55" t="str">
        <f t="shared" si="29"/>
        <v/>
      </c>
      <c r="BU39" s="55" t="str">
        <f t="shared" si="29"/>
        <v/>
      </c>
      <c r="BV39" s="55" t="str">
        <f t="shared" si="29"/>
        <v/>
      </c>
      <c r="BW39" s="55" t="str">
        <f t="shared" si="29"/>
        <v/>
      </c>
      <c r="BX39" s="55" t="str">
        <f t="shared" si="29"/>
        <v/>
      </c>
      <c r="BY39" s="55" t="str">
        <f t="shared" si="29"/>
        <v/>
      </c>
      <c r="BZ39" s="55" t="str">
        <f t="shared" si="29"/>
        <v/>
      </c>
      <c r="CA39" s="55">
        <f t="shared" si="29"/>
        <v>1</v>
      </c>
      <c r="CB39" s="19"/>
      <c r="CC39" s="19"/>
      <c r="CD39" s="19"/>
      <c r="CE39" s="19"/>
      <c r="CF39" s="19"/>
      <c r="CG39" s="19"/>
      <c r="CH39" s="19"/>
      <c r="CI39" s="19"/>
      <c r="CJ39" s="19"/>
    </row>
    <row r="40" spans="2:88" s="54" customFormat="1" ht="30" customHeight="1" x14ac:dyDescent="0.3">
      <c r="B40" s="19"/>
      <c r="C40" s="19"/>
      <c r="D40" s="53" t="str">
        <f t="shared" ref="D40:O40" si="30">IF(D15="","",1)</f>
        <v/>
      </c>
      <c r="E40" s="53" t="str">
        <f t="shared" si="30"/>
        <v/>
      </c>
      <c r="F40" s="53" t="str">
        <f t="shared" si="30"/>
        <v/>
      </c>
      <c r="G40" s="53" t="str">
        <f t="shared" si="30"/>
        <v/>
      </c>
      <c r="H40" s="53" t="str">
        <f t="shared" si="30"/>
        <v/>
      </c>
      <c r="I40" s="53" t="str">
        <f t="shared" si="30"/>
        <v/>
      </c>
      <c r="J40" s="53" t="str">
        <f t="shared" si="30"/>
        <v/>
      </c>
      <c r="K40" s="53" t="str">
        <f t="shared" si="30"/>
        <v/>
      </c>
      <c r="L40" s="53" t="str">
        <f t="shared" si="30"/>
        <v/>
      </c>
      <c r="M40" s="53" t="str">
        <f t="shared" si="30"/>
        <v/>
      </c>
      <c r="N40" s="53" t="str">
        <f t="shared" si="30"/>
        <v/>
      </c>
      <c r="O40" s="53" t="str">
        <f t="shared" si="30"/>
        <v/>
      </c>
      <c r="P40" s="19"/>
      <c r="Q40" s="19"/>
      <c r="R40" s="19"/>
      <c r="S40" s="19"/>
      <c r="T40" s="53" t="str">
        <f t="shared" ref="T40:AE40" si="31">IF(T15="","",1)</f>
        <v/>
      </c>
      <c r="U40" s="53" t="str">
        <f t="shared" si="31"/>
        <v/>
      </c>
      <c r="V40" s="53" t="str">
        <f t="shared" si="31"/>
        <v/>
      </c>
      <c r="W40" s="53" t="str">
        <f t="shared" si="31"/>
        <v/>
      </c>
      <c r="X40" s="53" t="str">
        <f t="shared" si="31"/>
        <v/>
      </c>
      <c r="Y40" s="53" t="str">
        <f t="shared" si="31"/>
        <v/>
      </c>
      <c r="Z40" s="53" t="str">
        <f t="shared" si="31"/>
        <v/>
      </c>
      <c r="AA40" s="53" t="str">
        <f t="shared" si="31"/>
        <v/>
      </c>
      <c r="AB40" s="53" t="str">
        <f t="shared" si="31"/>
        <v/>
      </c>
      <c r="AC40" s="53" t="str">
        <f t="shared" si="31"/>
        <v/>
      </c>
      <c r="AD40" s="53" t="str">
        <f t="shared" si="31"/>
        <v/>
      </c>
      <c r="AE40" s="53" t="str">
        <f t="shared" si="31"/>
        <v/>
      </c>
      <c r="AF40" s="19"/>
      <c r="AG40" s="19"/>
      <c r="AH40" s="19"/>
      <c r="AI40" s="19"/>
      <c r="AJ40" s="53" t="str">
        <f t="shared" ref="AJ40:AU40" si="32">IF(AJ15="","",1)</f>
        <v/>
      </c>
      <c r="AK40" s="53" t="str">
        <f t="shared" si="32"/>
        <v/>
      </c>
      <c r="AL40" s="53" t="str">
        <f t="shared" si="32"/>
        <v/>
      </c>
      <c r="AM40" s="53" t="str">
        <f t="shared" si="32"/>
        <v/>
      </c>
      <c r="AN40" s="53" t="str">
        <f t="shared" si="32"/>
        <v/>
      </c>
      <c r="AO40" s="53" t="str">
        <f t="shared" si="32"/>
        <v/>
      </c>
      <c r="AP40" s="53" t="str">
        <f t="shared" si="32"/>
        <v/>
      </c>
      <c r="AQ40" s="53" t="str">
        <f t="shared" si="32"/>
        <v/>
      </c>
      <c r="AR40" s="53" t="str">
        <f t="shared" si="32"/>
        <v/>
      </c>
      <c r="AS40" s="53" t="str">
        <f t="shared" si="32"/>
        <v/>
      </c>
      <c r="AT40" s="53" t="str">
        <f t="shared" si="32"/>
        <v/>
      </c>
      <c r="AU40" s="53" t="str">
        <f t="shared" si="32"/>
        <v/>
      </c>
      <c r="AV40" s="19"/>
      <c r="AW40" s="19"/>
      <c r="AX40" s="19"/>
      <c r="AY40" s="19"/>
      <c r="AZ40" s="53">
        <f t="shared" ref="AZ40:BK40" si="33">IF(AZ15="","",1)</f>
        <v>1</v>
      </c>
      <c r="BA40" s="53" t="str">
        <f t="shared" si="33"/>
        <v/>
      </c>
      <c r="BB40" s="53" t="str">
        <f t="shared" si="33"/>
        <v/>
      </c>
      <c r="BC40" s="53" t="str">
        <f t="shared" si="33"/>
        <v/>
      </c>
      <c r="BD40" s="53" t="str">
        <f t="shared" si="33"/>
        <v/>
      </c>
      <c r="BE40" s="53" t="str">
        <f t="shared" si="33"/>
        <v/>
      </c>
      <c r="BF40" s="53" t="str">
        <f t="shared" si="33"/>
        <v/>
      </c>
      <c r="BG40" s="53" t="str">
        <f t="shared" si="33"/>
        <v/>
      </c>
      <c r="BH40" s="53" t="str">
        <f t="shared" si="33"/>
        <v/>
      </c>
      <c r="BI40" s="53" t="str">
        <f t="shared" si="33"/>
        <v/>
      </c>
      <c r="BJ40" s="53" t="str">
        <f t="shared" si="33"/>
        <v/>
      </c>
      <c r="BK40" s="53">
        <f t="shared" si="33"/>
        <v>1</v>
      </c>
      <c r="BL40" s="19"/>
      <c r="BM40" s="19"/>
      <c r="BN40" s="19"/>
      <c r="BO40" s="19"/>
      <c r="BP40" s="53">
        <f t="shared" ref="BP40:CA40" si="34">IF(BP15="","",1)</f>
        <v>1</v>
      </c>
      <c r="BQ40" s="53" t="str">
        <f t="shared" si="34"/>
        <v/>
      </c>
      <c r="BR40" s="53" t="str">
        <f t="shared" si="34"/>
        <v/>
      </c>
      <c r="BS40" s="53" t="str">
        <f t="shared" si="34"/>
        <v/>
      </c>
      <c r="BT40" s="53" t="str">
        <f t="shared" si="34"/>
        <v/>
      </c>
      <c r="BU40" s="53" t="str">
        <f t="shared" si="34"/>
        <v/>
      </c>
      <c r="BV40" s="53" t="str">
        <f t="shared" si="34"/>
        <v/>
      </c>
      <c r="BW40" s="53" t="str">
        <f t="shared" si="34"/>
        <v/>
      </c>
      <c r="BX40" s="53" t="str">
        <f t="shared" si="34"/>
        <v/>
      </c>
      <c r="BY40" s="53" t="str">
        <f t="shared" si="34"/>
        <v/>
      </c>
      <c r="BZ40" s="53" t="str">
        <f t="shared" si="34"/>
        <v/>
      </c>
      <c r="CA40" s="53">
        <f t="shared" si="34"/>
        <v>1</v>
      </c>
      <c r="CB40" s="19"/>
      <c r="CC40" s="19"/>
      <c r="CD40" s="19"/>
      <c r="CE40" s="19"/>
      <c r="CF40" s="19"/>
      <c r="CG40" s="19"/>
      <c r="CH40" s="19"/>
      <c r="CI40" s="19"/>
      <c r="CJ40" s="19"/>
    </row>
    <row r="41" spans="2:88" s="54" customFormat="1" ht="30" customHeight="1" x14ac:dyDescent="0.3">
      <c r="B41" s="19"/>
      <c r="C41" s="19"/>
      <c r="D41" s="53">
        <f t="shared" ref="D41:O41" si="35">IF(D19="","",1)</f>
        <v>1</v>
      </c>
      <c r="E41" s="53">
        <f t="shared" si="35"/>
        <v>1</v>
      </c>
      <c r="F41" s="53">
        <f t="shared" si="35"/>
        <v>1</v>
      </c>
      <c r="G41" s="53">
        <f t="shared" si="35"/>
        <v>1</v>
      </c>
      <c r="H41" s="53">
        <f t="shared" si="35"/>
        <v>1</v>
      </c>
      <c r="I41" s="53">
        <f t="shared" si="35"/>
        <v>1</v>
      </c>
      <c r="J41" s="53">
        <f t="shared" si="35"/>
        <v>1</v>
      </c>
      <c r="K41" s="53">
        <f t="shared" si="35"/>
        <v>1</v>
      </c>
      <c r="L41" s="53">
        <f t="shared" si="35"/>
        <v>1</v>
      </c>
      <c r="M41" s="53">
        <f t="shared" si="35"/>
        <v>1</v>
      </c>
      <c r="N41" s="53">
        <f t="shared" si="35"/>
        <v>1</v>
      </c>
      <c r="O41" s="53">
        <f t="shared" si="35"/>
        <v>1</v>
      </c>
      <c r="P41" s="19"/>
      <c r="Q41" s="19"/>
      <c r="R41" s="19"/>
      <c r="S41" s="19"/>
      <c r="T41" s="53">
        <f t="shared" ref="T41:AE41" si="36">IF(T19="","",1)</f>
        <v>1</v>
      </c>
      <c r="U41" s="53">
        <f t="shared" si="36"/>
        <v>1</v>
      </c>
      <c r="V41" s="53">
        <f t="shared" si="36"/>
        <v>1</v>
      </c>
      <c r="W41" s="53">
        <f t="shared" si="36"/>
        <v>1</v>
      </c>
      <c r="X41" s="53">
        <f t="shared" si="36"/>
        <v>1</v>
      </c>
      <c r="Y41" s="53">
        <f t="shared" si="36"/>
        <v>1</v>
      </c>
      <c r="Z41" s="53">
        <f t="shared" si="36"/>
        <v>1</v>
      </c>
      <c r="AA41" s="53">
        <f t="shared" si="36"/>
        <v>1</v>
      </c>
      <c r="AB41" s="53">
        <f t="shared" si="36"/>
        <v>1</v>
      </c>
      <c r="AC41" s="53">
        <f t="shared" si="36"/>
        <v>1</v>
      </c>
      <c r="AD41" s="53">
        <f t="shared" si="36"/>
        <v>1</v>
      </c>
      <c r="AE41" s="53">
        <f t="shared" si="36"/>
        <v>1</v>
      </c>
      <c r="AF41" s="19"/>
      <c r="AG41" s="19"/>
      <c r="AH41" s="19"/>
      <c r="AI41" s="19"/>
      <c r="AJ41" s="53">
        <f t="shared" ref="AJ41:AU41" si="37">IF(AJ19="","",1)</f>
        <v>1</v>
      </c>
      <c r="AK41" s="53">
        <f t="shared" si="37"/>
        <v>1</v>
      </c>
      <c r="AL41" s="53">
        <f t="shared" si="37"/>
        <v>1</v>
      </c>
      <c r="AM41" s="53">
        <f t="shared" si="37"/>
        <v>1</v>
      </c>
      <c r="AN41" s="53">
        <f t="shared" si="37"/>
        <v>1</v>
      </c>
      <c r="AO41" s="53">
        <f t="shared" si="37"/>
        <v>1</v>
      </c>
      <c r="AP41" s="53">
        <f t="shared" si="37"/>
        <v>1</v>
      </c>
      <c r="AQ41" s="53">
        <f t="shared" si="37"/>
        <v>1</v>
      </c>
      <c r="AR41" s="53">
        <f t="shared" si="37"/>
        <v>1</v>
      </c>
      <c r="AS41" s="53">
        <f t="shared" si="37"/>
        <v>1</v>
      </c>
      <c r="AT41" s="53">
        <f t="shared" si="37"/>
        <v>1</v>
      </c>
      <c r="AU41" s="53">
        <f t="shared" si="37"/>
        <v>1</v>
      </c>
      <c r="AV41" s="19"/>
      <c r="AW41" s="19"/>
      <c r="AX41" s="19"/>
      <c r="AY41" s="19"/>
      <c r="AZ41" s="53">
        <f t="shared" ref="AZ41:BK41" si="38">IF(AZ19="","",1)</f>
        <v>1</v>
      </c>
      <c r="BA41" s="53" t="str">
        <f t="shared" si="38"/>
        <v/>
      </c>
      <c r="BB41" s="53" t="str">
        <f t="shared" si="38"/>
        <v/>
      </c>
      <c r="BC41" s="53" t="str">
        <f t="shared" si="38"/>
        <v/>
      </c>
      <c r="BD41" s="53" t="str">
        <f t="shared" si="38"/>
        <v/>
      </c>
      <c r="BE41" s="53" t="str">
        <f t="shared" si="38"/>
        <v/>
      </c>
      <c r="BF41" s="53" t="str">
        <f t="shared" si="38"/>
        <v/>
      </c>
      <c r="BG41" s="53" t="str">
        <f t="shared" si="38"/>
        <v/>
      </c>
      <c r="BH41" s="53" t="str">
        <f t="shared" si="38"/>
        <v/>
      </c>
      <c r="BI41" s="53" t="str">
        <f t="shared" si="38"/>
        <v/>
      </c>
      <c r="BJ41" s="53" t="str">
        <f t="shared" si="38"/>
        <v/>
      </c>
      <c r="BK41" s="53">
        <f t="shared" si="38"/>
        <v>1</v>
      </c>
      <c r="BL41" s="19"/>
      <c r="BM41" s="19"/>
      <c r="BN41" s="19"/>
      <c r="BO41" s="19"/>
      <c r="BP41" s="53">
        <f t="shared" ref="BP41:CA41" si="39">IF(BP19="","",1)</f>
        <v>1</v>
      </c>
      <c r="BQ41" s="53" t="str">
        <f t="shared" si="39"/>
        <v/>
      </c>
      <c r="BR41" s="53" t="str">
        <f t="shared" si="39"/>
        <v/>
      </c>
      <c r="BS41" s="53" t="str">
        <f t="shared" si="39"/>
        <v/>
      </c>
      <c r="BT41" s="53" t="str">
        <f t="shared" si="39"/>
        <v/>
      </c>
      <c r="BU41" s="53" t="str">
        <f t="shared" si="39"/>
        <v/>
      </c>
      <c r="BV41" s="53" t="str">
        <f t="shared" si="39"/>
        <v/>
      </c>
      <c r="BW41" s="53" t="str">
        <f t="shared" si="39"/>
        <v/>
      </c>
      <c r="BX41" s="53" t="str">
        <f t="shared" si="39"/>
        <v/>
      </c>
      <c r="BY41" s="53" t="str">
        <f t="shared" si="39"/>
        <v/>
      </c>
      <c r="BZ41" s="53" t="str">
        <f t="shared" si="39"/>
        <v/>
      </c>
      <c r="CA41" s="53">
        <f t="shared" si="39"/>
        <v>1</v>
      </c>
      <c r="CB41" s="19"/>
      <c r="CC41" s="19"/>
      <c r="CD41" s="19"/>
      <c r="CE41" s="19"/>
      <c r="CF41" s="19"/>
      <c r="CG41" s="19"/>
      <c r="CH41" s="19"/>
      <c r="CI41" s="19"/>
      <c r="CJ41" s="19"/>
    </row>
    <row r="42" spans="2:88" s="54" customFormat="1" ht="30" customHeight="1" x14ac:dyDescent="0.3">
      <c r="B42" s="19"/>
      <c r="C42" s="19"/>
      <c r="D42" s="53" t="str">
        <f t="shared" ref="D42:O42" si="40">IF(D20="","",1)</f>
        <v/>
      </c>
      <c r="E42" s="53" t="str">
        <f t="shared" si="40"/>
        <v/>
      </c>
      <c r="F42" s="53" t="str">
        <f t="shared" si="40"/>
        <v/>
      </c>
      <c r="G42" s="53" t="str">
        <f t="shared" si="40"/>
        <v/>
      </c>
      <c r="H42" s="53" t="str">
        <f t="shared" si="40"/>
        <v/>
      </c>
      <c r="I42" s="53" t="str">
        <f t="shared" si="40"/>
        <v/>
      </c>
      <c r="J42" s="53" t="str">
        <f t="shared" si="40"/>
        <v/>
      </c>
      <c r="K42" s="53" t="str">
        <f t="shared" si="40"/>
        <v/>
      </c>
      <c r="L42" s="53" t="str">
        <f t="shared" si="40"/>
        <v/>
      </c>
      <c r="M42" s="53" t="str">
        <f t="shared" si="40"/>
        <v/>
      </c>
      <c r="N42" s="53" t="str">
        <f t="shared" si="40"/>
        <v/>
      </c>
      <c r="O42" s="53" t="str">
        <f t="shared" si="40"/>
        <v/>
      </c>
      <c r="P42" s="19"/>
      <c r="Q42" s="19"/>
      <c r="R42" s="19"/>
      <c r="S42" s="19"/>
      <c r="T42" s="53" t="str">
        <f t="shared" ref="T42:AE42" si="41">IF(T20="","",1)</f>
        <v/>
      </c>
      <c r="U42" s="53" t="str">
        <f t="shared" si="41"/>
        <v/>
      </c>
      <c r="V42" s="53" t="str">
        <f t="shared" si="41"/>
        <v/>
      </c>
      <c r="W42" s="53" t="str">
        <f t="shared" si="41"/>
        <v/>
      </c>
      <c r="X42" s="53" t="str">
        <f t="shared" si="41"/>
        <v/>
      </c>
      <c r="Y42" s="53" t="str">
        <f t="shared" si="41"/>
        <v/>
      </c>
      <c r="Z42" s="53" t="str">
        <f t="shared" si="41"/>
        <v/>
      </c>
      <c r="AA42" s="53" t="str">
        <f t="shared" si="41"/>
        <v/>
      </c>
      <c r="AB42" s="53" t="str">
        <f t="shared" si="41"/>
        <v/>
      </c>
      <c r="AC42" s="53" t="str">
        <f t="shared" si="41"/>
        <v/>
      </c>
      <c r="AD42" s="53" t="str">
        <f t="shared" si="41"/>
        <v/>
      </c>
      <c r="AE42" s="53" t="str">
        <f t="shared" si="41"/>
        <v/>
      </c>
      <c r="AF42" s="19"/>
      <c r="AG42" s="19"/>
      <c r="AH42" s="19"/>
      <c r="AI42" s="19"/>
      <c r="AJ42" s="53" t="str">
        <f t="shared" ref="AJ42:AU42" si="42">IF(AJ20="","",1)</f>
        <v/>
      </c>
      <c r="AK42" s="53" t="str">
        <f t="shared" si="42"/>
        <v/>
      </c>
      <c r="AL42" s="53" t="str">
        <f t="shared" si="42"/>
        <v/>
      </c>
      <c r="AM42" s="53" t="str">
        <f t="shared" si="42"/>
        <v/>
      </c>
      <c r="AN42" s="53" t="str">
        <f t="shared" si="42"/>
        <v/>
      </c>
      <c r="AO42" s="53" t="str">
        <f t="shared" si="42"/>
        <v/>
      </c>
      <c r="AP42" s="53" t="str">
        <f t="shared" si="42"/>
        <v/>
      </c>
      <c r="AQ42" s="53" t="str">
        <f t="shared" si="42"/>
        <v/>
      </c>
      <c r="AR42" s="53" t="str">
        <f t="shared" si="42"/>
        <v/>
      </c>
      <c r="AS42" s="53" t="str">
        <f t="shared" si="42"/>
        <v/>
      </c>
      <c r="AT42" s="53" t="str">
        <f t="shared" si="42"/>
        <v/>
      </c>
      <c r="AU42" s="53" t="str">
        <f t="shared" si="42"/>
        <v/>
      </c>
      <c r="AV42" s="19"/>
      <c r="AW42" s="19"/>
      <c r="AX42" s="19"/>
      <c r="AY42" s="19"/>
      <c r="AZ42" s="53">
        <f t="shared" ref="AZ42:BK42" si="43">IF(AZ20="","",1)</f>
        <v>1</v>
      </c>
      <c r="BA42" s="53" t="str">
        <f t="shared" si="43"/>
        <v/>
      </c>
      <c r="BB42" s="53" t="str">
        <f t="shared" si="43"/>
        <v/>
      </c>
      <c r="BC42" s="53" t="str">
        <f t="shared" si="43"/>
        <v/>
      </c>
      <c r="BD42" s="53" t="str">
        <f t="shared" si="43"/>
        <v/>
      </c>
      <c r="BE42" s="53" t="str">
        <f t="shared" si="43"/>
        <v/>
      </c>
      <c r="BF42" s="53" t="str">
        <f t="shared" si="43"/>
        <v/>
      </c>
      <c r="BG42" s="53" t="str">
        <f t="shared" si="43"/>
        <v/>
      </c>
      <c r="BH42" s="53" t="str">
        <f t="shared" si="43"/>
        <v/>
      </c>
      <c r="BI42" s="53" t="str">
        <f t="shared" si="43"/>
        <v/>
      </c>
      <c r="BJ42" s="53" t="str">
        <f t="shared" si="43"/>
        <v/>
      </c>
      <c r="BK42" s="53">
        <f t="shared" si="43"/>
        <v>1</v>
      </c>
      <c r="BL42" s="19"/>
      <c r="BM42" s="19"/>
      <c r="BN42" s="19"/>
      <c r="BO42" s="19"/>
      <c r="BP42" s="53">
        <f t="shared" ref="BP42:CA42" si="44">IF(BP20="","",1)</f>
        <v>1</v>
      </c>
      <c r="BQ42" s="53" t="str">
        <f t="shared" si="44"/>
        <v/>
      </c>
      <c r="BR42" s="53" t="str">
        <f t="shared" si="44"/>
        <v/>
      </c>
      <c r="BS42" s="53" t="str">
        <f t="shared" si="44"/>
        <v/>
      </c>
      <c r="BT42" s="53" t="str">
        <f t="shared" si="44"/>
        <v/>
      </c>
      <c r="BU42" s="53" t="str">
        <f t="shared" si="44"/>
        <v/>
      </c>
      <c r="BV42" s="53" t="str">
        <f t="shared" si="44"/>
        <v/>
      </c>
      <c r="BW42" s="53" t="str">
        <f t="shared" si="44"/>
        <v/>
      </c>
      <c r="BX42" s="53" t="str">
        <f t="shared" si="44"/>
        <v/>
      </c>
      <c r="BY42" s="53" t="str">
        <f t="shared" si="44"/>
        <v/>
      </c>
      <c r="BZ42" s="53" t="str">
        <f t="shared" si="44"/>
        <v/>
      </c>
      <c r="CA42" s="53">
        <f t="shared" si="44"/>
        <v>1</v>
      </c>
      <c r="CB42" s="19"/>
      <c r="CC42" s="19"/>
      <c r="CD42" s="19"/>
      <c r="CE42" s="19"/>
      <c r="CF42" s="19"/>
      <c r="CG42" s="19"/>
      <c r="CH42" s="19"/>
      <c r="CI42" s="19"/>
      <c r="CJ42" s="19"/>
    </row>
    <row r="43" spans="2:88" s="54" customFormat="1" ht="30" customHeight="1" x14ac:dyDescent="0.3">
      <c r="B43" s="19"/>
      <c r="C43" s="19"/>
      <c r="D43" s="55">
        <f t="shared" ref="D43:O43" si="45">IF(D24="","",1)</f>
        <v>1</v>
      </c>
      <c r="E43" s="55">
        <f t="shared" si="45"/>
        <v>1</v>
      </c>
      <c r="F43" s="55">
        <f t="shared" si="45"/>
        <v>1</v>
      </c>
      <c r="G43" s="55">
        <f t="shared" si="45"/>
        <v>1</v>
      </c>
      <c r="H43" s="55">
        <f t="shared" si="45"/>
        <v>1</v>
      </c>
      <c r="I43" s="55">
        <f t="shared" si="45"/>
        <v>1</v>
      </c>
      <c r="J43" s="55">
        <f t="shared" si="45"/>
        <v>1</v>
      </c>
      <c r="K43" s="55">
        <f t="shared" si="45"/>
        <v>1</v>
      </c>
      <c r="L43" s="55">
        <f t="shared" si="45"/>
        <v>1</v>
      </c>
      <c r="M43" s="55">
        <f t="shared" si="45"/>
        <v>1</v>
      </c>
      <c r="N43" s="55">
        <f t="shared" si="45"/>
        <v>1</v>
      </c>
      <c r="O43" s="55">
        <f t="shared" si="45"/>
        <v>1</v>
      </c>
      <c r="P43" s="19"/>
      <c r="Q43" s="19"/>
      <c r="R43" s="19"/>
      <c r="S43" s="19"/>
      <c r="T43" s="55" t="str">
        <f t="shared" ref="T43:AE43" si="46">IF(T24="","",1)</f>
        <v/>
      </c>
      <c r="U43" s="55" t="str">
        <f t="shared" si="46"/>
        <v/>
      </c>
      <c r="V43" s="55" t="str">
        <f t="shared" si="46"/>
        <v/>
      </c>
      <c r="W43" s="55" t="str">
        <f t="shared" si="46"/>
        <v/>
      </c>
      <c r="X43" s="55" t="str">
        <f t="shared" si="46"/>
        <v/>
      </c>
      <c r="Y43" s="55" t="str">
        <f t="shared" si="46"/>
        <v/>
      </c>
      <c r="Z43" s="55" t="str">
        <f t="shared" si="46"/>
        <v/>
      </c>
      <c r="AA43" s="55" t="str">
        <f t="shared" si="46"/>
        <v/>
      </c>
      <c r="AB43" s="55" t="str">
        <f t="shared" si="46"/>
        <v/>
      </c>
      <c r="AC43" s="55" t="str">
        <f t="shared" si="46"/>
        <v/>
      </c>
      <c r="AD43" s="55" t="str">
        <f t="shared" si="46"/>
        <v/>
      </c>
      <c r="AE43" s="55" t="str">
        <f t="shared" si="46"/>
        <v/>
      </c>
      <c r="AF43" s="19"/>
      <c r="AG43" s="19"/>
      <c r="AH43" s="19"/>
      <c r="AI43" s="19"/>
      <c r="AJ43" s="55" t="str">
        <f t="shared" ref="AJ43:AU43" si="47">IF(AJ24="","",1)</f>
        <v/>
      </c>
      <c r="AK43" s="55" t="str">
        <f t="shared" si="47"/>
        <v/>
      </c>
      <c r="AL43" s="55" t="str">
        <f t="shared" si="47"/>
        <v/>
      </c>
      <c r="AM43" s="55" t="str">
        <f t="shared" si="47"/>
        <v/>
      </c>
      <c r="AN43" s="55" t="str">
        <f t="shared" si="47"/>
        <v/>
      </c>
      <c r="AO43" s="55" t="str">
        <f t="shared" si="47"/>
        <v/>
      </c>
      <c r="AP43" s="55" t="str">
        <f t="shared" si="47"/>
        <v/>
      </c>
      <c r="AQ43" s="55" t="str">
        <f t="shared" si="47"/>
        <v/>
      </c>
      <c r="AR43" s="55" t="str">
        <f t="shared" si="47"/>
        <v/>
      </c>
      <c r="AS43" s="55" t="str">
        <f t="shared" si="47"/>
        <v/>
      </c>
      <c r="AT43" s="55" t="str">
        <f t="shared" si="47"/>
        <v/>
      </c>
      <c r="AU43" s="55" t="str">
        <f t="shared" si="47"/>
        <v/>
      </c>
      <c r="AV43" s="19"/>
      <c r="AW43" s="19"/>
      <c r="AX43" s="19"/>
      <c r="AY43" s="19"/>
      <c r="AZ43" s="55">
        <f t="shared" ref="AZ43:BK43" si="48">IF(AZ24="","",1)</f>
        <v>1</v>
      </c>
      <c r="BA43" s="55" t="str">
        <f t="shared" si="48"/>
        <v/>
      </c>
      <c r="BB43" s="55" t="str">
        <f t="shared" si="48"/>
        <v/>
      </c>
      <c r="BC43" s="55" t="str">
        <f t="shared" si="48"/>
        <v/>
      </c>
      <c r="BD43" s="55" t="str">
        <f t="shared" si="48"/>
        <v/>
      </c>
      <c r="BE43" s="55" t="str">
        <f t="shared" si="48"/>
        <v/>
      </c>
      <c r="BF43" s="55" t="str">
        <f t="shared" si="48"/>
        <v/>
      </c>
      <c r="BG43" s="55" t="str">
        <f t="shared" si="48"/>
        <v/>
      </c>
      <c r="BH43" s="55" t="str">
        <f t="shared" si="48"/>
        <v/>
      </c>
      <c r="BI43" s="55" t="str">
        <f t="shared" si="48"/>
        <v/>
      </c>
      <c r="BJ43" s="55" t="str">
        <f t="shared" si="48"/>
        <v/>
      </c>
      <c r="BK43" s="55">
        <f t="shared" si="48"/>
        <v>1</v>
      </c>
      <c r="BL43" s="19"/>
      <c r="BM43" s="19"/>
      <c r="BN43" s="19"/>
      <c r="BO43" s="19"/>
      <c r="BP43" s="55">
        <f t="shared" ref="BP43:CA43" si="49">IF(BP24="","",1)</f>
        <v>1</v>
      </c>
      <c r="BQ43" s="55" t="str">
        <f t="shared" si="49"/>
        <v/>
      </c>
      <c r="BR43" s="55" t="str">
        <f t="shared" si="49"/>
        <v/>
      </c>
      <c r="BS43" s="55" t="str">
        <f t="shared" si="49"/>
        <v/>
      </c>
      <c r="BT43" s="55" t="str">
        <f t="shared" si="49"/>
        <v/>
      </c>
      <c r="BU43" s="55" t="str">
        <f t="shared" si="49"/>
        <v/>
      </c>
      <c r="BV43" s="55" t="str">
        <f t="shared" si="49"/>
        <v/>
      </c>
      <c r="BW43" s="55" t="str">
        <f t="shared" si="49"/>
        <v/>
      </c>
      <c r="BX43" s="55" t="str">
        <f t="shared" si="49"/>
        <v/>
      </c>
      <c r="BY43" s="55" t="str">
        <f t="shared" si="49"/>
        <v/>
      </c>
      <c r="BZ43" s="55" t="str">
        <f t="shared" si="49"/>
        <v/>
      </c>
      <c r="CA43" s="55">
        <f t="shared" si="49"/>
        <v>1</v>
      </c>
      <c r="CB43" s="19"/>
      <c r="CC43" s="19"/>
      <c r="CD43" s="19"/>
      <c r="CE43" s="19"/>
      <c r="CF43" s="19"/>
      <c r="CG43" s="19"/>
      <c r="CH43" s="19"/>
      <c r="CI43" s="19"/>
      <c r="CJ43" s="19"/>
    </row>
    <row r="44" spans="2:88" s="54" customFormat="1" ht="30" customHeight="1" x14ac:dyDescent="0.3">
      <c r="B44" s="19"/>
      <c r="C44" s="19"/>
      <c r="D44" s="53" t="str">
        <f t="shared" ref="D44:O44" si="50">IF(D25="","",1)</f>
        <v/>
      </c>
      <c r="E44" s="53" t="str">
        <f t="shared" si="50"/>
        <v/>
      </c>
      <c r="F44" s="53" t="str">
        <f t="shared" si="50"/>
        <v/>
      </c>
      <c r="G44" s="53" t="str">
        <f t="shared" si="50"/>
        <v/>
      </c>
      <c r="H44" s="53" t="str">
        <f t="shared" si="50"/>
        <v/>
      </c>
      <c r="I44" s="53" t="str">
        <f t="shared" si="50"/>
        <v/>
      </c>
      <c r="J44" s="53" t="str">
        <f t="shared" si="50"/>
        <v/>
      </c>
      <c r="K44" s="53" t="str">
        <f t="shared" si="50"/>
        <v/>
      </c>
      <c r="L44" s="53" t="str">
        <f t="shared" si="50"/>
        <v/>
      </c>
      <c r="M44" s="53" t="str">
        <f t="shared" si="50"/>
        <v/>
      </c>
      <c r="N44" s="53" t="str">
        <f t="shared" si="50"/>
        <v/>
      </c>
      <c r="O44" s="53" t="str">
        <f t="shared" si="50"/>
        <v/>
      </c>
      <c r="P44" s="19"/>
      <c r="Q44" s="19"/>
      <c r="R44" s="19"/>
      <c r="S44" s="19"/>
      <c r="T44" s="53" t="str">
        <f t="shared" ref="T44:AE44" si="51">IF(T25="","",1)</f>
        <v/>
      </c>
      <c r="U44" s="53" t="str">
        <f t="shared" si="51"/>
        <v/>
      </c>
      <c r="V44" s="53" t="str">
        <f t="shared" si="51"/>
        <v/>
      </c>
      <c r="W44" s="53" t="str">
        <f t="shared" si="51"/>
        <v/>
      </c>
      <c r="X44" s="53" t="str">
        <f t="shared" si="51"/>
        <v/>
      </c>
      <c r="Y44" s="53" t="str">
        <f t="shared" si="51"/>
        <v/>
      </c>
      <c r="Z44" s="53" t="str">
        <f t="shared" si="51"/>
        <v/>
      </c>
      <c r="AA44" s="53" t="str">
        <f t="shared" si="51"/>
        <v/>
      </c>
      <c r="AB44" s="53" t="str">
        <f t="shared" si="51"/>
        <v/>
      </c>
      <c r="AC44" s="53" t="str">
        <f t="shared" si="51"/>
        <v/>
      </c>
      <c r="AD44" s="53" t="str">
        <f t="shared" si="51"/>
        <v/>
      </c>
      <c r="AE44" s="53" t="str">
        <f t="shared" si="51"/>
        <v/>
      </c>
      <c r="AF44" s="19"/>
      <c r="AG44" s="19"/>
      <c r="AH44" s="19"/>
      <c r="AI44" s="19"/>
      <c r="AJ44" s="53" t="str">
        <f t="shared" ref="AJ44:AU44" si="52">IF(AJ25="","",1)</f>
        <v/>
      </c>
      <c r="AK44" s="53" t="str">
        <f t="shared" si="52"/>
        <v/>
      </c>
      <c r="AL44" s="53" t="str">
        <f t="shared" si="52"/>
        <v/>
      </c>
      <c r="AM44" s="53" t="str">
        <f t="shared" si="52"/>
        <v/>
      </c>
      <c r="AN44" s="53" t="str">
        <f t="shared" si="52"/>
        <v/>
      </c>
      <c r="AO44" s="53" t="str">
        <f t="shared" si="52"/>
        <v/>
      </c>
      <c r="AP44" s="53" t="str">
        <f t="shared" si="52"/>
        <v/>
      </c>
      <c r="AQ44" s="53" t="str">
        <f t="shared" si="52"/>
        <v/>
      </c>
      <c r="AR44" s="53" t="str">
        <f t="shared" si="52"/>
        <v/>
      </c>
      <c r="AS44" s="53" t="str">
        <f t="shared" si="52"/>
        <v/>
      </c>
      <c r="AT44" s="53" t="str">
        <f t="shared" si="52"/>
        <v/>
      </c>
      <c r="AU44" s="53" t="str">
        <f t="shared" si="52"/>
        <v/>
      </c>
      <c r="AV44" s="19"/>
      <c r="AW44" s="19"/>
      <c r="AX44" s="19"/>
      <c r="AY44" s="19"/>
      <c r="AZ44" s="53">
        <f t="shared" ref="AZ44:BK44" si="53">IF(AZ25="","",1)</f>
        <v>1</v>
      </c>
      <c r="BA44" s="53" t="str">
        <f t="shared" si="53"/>
        <v/>
      </c>
      <c r="BB44" s="53" t="str">
        <f t="shared" si="53"/>
        <v/>
      </c>
      <c r="BC44" s="53" t="str">
        <f t="shared" si="53"/>
        <v/>
      </c>
      <c r="BD44" s="53" t="str">
        <f t="shared" si="53"/>
        <v/>
      </c>
      <c r="BE44" s="53" t="str">
        <f t="shared" si="53"/>
        <v/>
      </c>
      <c r="BF44" s="53" t="str">
        <f t="shared" si="53"/>
        <v/>
      </c>
      <c r="BG44" s="53" t="str">
        <f t="shared" si="53"/>
        <v/>
      </c>
      <c r="BH44" s="53" t="str">
        <f t="shared" si="53"/>
        <v/>
      </c>
      <c r="BI44" s="53" t="str">
        <f t="shared" si="53"/>
        <v/>
      </c>
      <c r="BJ44" s="53" t="str">
        <f t="shared" si="53"/>
        <v/>
      </c>
      <c r="BK44" s="53">
        <f t="shared" si="53"/>
        <v>1</v>
      </c>
      <c r="BL44" s="19"/>
      <c r="BM44" s="19"/>
      <c r="BN44" s="19"/>
      <c r="BO44" s="19"/>
      <c r="BP44" s="53">
        <f t="shared" ref="BP44:CA44" si="54">IF(BP25="","",1)</f>
        <v>1</v>
      </c>
      <c r="BQ44" s="53" t="str">
        <f t="shared" si="54"/>
        <v/>
      </c>
      <c r="BR44" s="53" t="str">
        <f t="shared" si="54"/>
        <v/>
      </c>
      <c r="BS44" s="53" t="str">
        <f t="shared" si="54"/>
        <v/>
      </c>
      <c r="BT44" s="53" t="str">
        <f t="shared" si="54"/>
        <v/>
      </c>
      <c r="BU44" s="53" t="str">
        <f t="shared" si="54"/>
        <v/>
      </c>
      <c r="BV44" s="53" t="str">
        <f t="shared" si="54"/>
        <v/>
      </c>
      <c r="BW44" s="53" t="str">
        <f t="shared" si="54"/>
        <v/>
      </c>
      <c r="BX44" s="53" t="str">
        <f t="shared" si="54"/>
        <v/>
      </c>
      <c r="BY44" s="53" t="str">
        <f t="shared" si="54"/>
        <v/>
      </c>
      <c r="BZ44" s="53" t="str">
        <f t="shared" si="54"/>
        <v/>
      </c>
      <c r="CA44" s="53">
        <f t="shared" si="54"/>
        <v>1</v>
      </c>
      <c r="CB44" s="19"/>
      <c r="CC44" s="19"/>
      <c r="CD44" s="19"/>
      <c r="CE44" s="19"/>
      <c r="CF44" s="19"/>
      <c r="CG44" s="19"/>
      <c r="CH44" s="19"/>
      <c r="CI44" s="19"/>
      <c r="CJ44" s="19"/>
    </row>
    <row r="45" spans="2:88" s="54" customFormat="1" ht="30" customHeight="1" x14ac:dyDescent="0.3">
      <c r="B45" s="19"/>
      <c r="C45" s="19"/>
      <c r="D45" s="53" t="str">
        <f t="shared" ref="D45:O45" si="55">IF(D29="","",1)</f>
        <v/>
      </c>
      <c r="E45" s="53" t="str">
        <f t="shared" si="55"/>
        <v/>
      </c>
      <c r="F45" s="53" t="str">
        <f t="shared" si="55"/>
        <v/>
      </c>
      <c r="G45" s="53" t="str">
        <f t="shared" si="55"/>
        <v/>
      </c>
      <c r="H45" s="53" t="str">
        <f t="shared" si="55"/>
        <v/>
      </c>
      <c r="I45" s="53" t="str">
        <f t="shared" si="55"/>
        <v/>
      </c>
      <c r="J45" s="53" t="str">
        <f t="shared" si="55"/>
        <v/>
      </c>
      <c r="K45" s="53" t="str">
        <f t="shared" si="55"/>
        <v/>
      </c>
      <c r="L45" s="53" t="str">
        <f t="shared" si="55"/>
        <v/>
      </c>
      <c r="M45" s="53" t="str">
        <f t="shared" si="55"/>
        <v/>
      </c>
      <c r="N45" s="53" t="str">
        <f t="shared" si="55"/>
        <v/>
      </c>
      <c r="O45" s="53" t="str">
        <f t="shared" si="55"/>
        <v/>
      </c>
      <c r="P45" s="19"/>
      <c r="Q45" s="19"/>
      <c r="R45" s="19"/>
      <c r="S45" s="19"/>
      <c r="T45" s="53" t="str">
        <f t="shared" ref="T45:AE45" si="56">IF(T29="","",1)</f>
        <v/>
      </c>
      <c r="U45" s="53" t="str">
        <f t="shared" si="56"/>
        <v/>
      </c>
      <c r="V45" s="53" t="str">
        <f t="shared" si="56"/>
        <v/>
      </c>
      <c r="W45" s="53" t="str">
        <f t="shared" si="56"/>
        <v/>
      </c>
      <c r="X45" s="53" t="str">
        <f t="shared" si="56"/>
        <v/>
      </c>
      <c r="Y45" s="53" t="str">
        <f t="shared" si="56"/>
        <v/>
      </c>
      <c r="Z45" s="53" t="str">
        <f t="shared" si="56"/>
        <v/>
      </c>
      <c r="AA45" s="53" t="str">
        <f t="shared" si="56"/>
        <v/>
      </c>
      <c r="AB45" s="53" t="str">
        <f t="shared" si="56"/>
        <v/>
      </c>
      <c r="AC45" s="53" t="str">
        <f t="shared" si="56"/>
        <v/>
      </c>
      <c r="AD45" s="53" t="str">
        <f t="shared" si="56"/>
        <v/>
      </c>
      <c r="AE45" s="53" t="str">
        <f t="shared" si="56"/>
        <v/>
      </c>
      <c r="AF45" s="19"/>
      <c r="AG45" s="19"/>
      <c r="AH45" s="19"/>
      <c r="AI45" s="19"/>
      <c r="AJ45" s="53" t="str">
        <f t="shared" ref="AJ45:AU45" si="57">IF(AJ29="","",1)</f>
        <v/>
      </c>
      <c r="AK45" s="53" t="str">
        <f t="shared" si="57"/>
        <v/>
      </c>
      <c r="AL45" s="53" t="str">
        <f t="shared" si="57"/>
        <v/>
      </c>
      <c r="AM45" s="53" t="str">
        <f t="shared" si="57"/>
        <v/>
      </c>
      <c r="AN45" s="53" t="str">
        <f t="shared" si="57"/>
        <v/>
      </c>
      <c r="AO45" s="53" t="str">
        <f t="shared" si="57"/>
        <v/>
      </c>
      <c r="AP45" s="53" t="str">
        <f t="shared" si="57"/>
        <v/>
      </c>
      <c r="AQ45" s="53" t="str">
        <f t="shared" si="57"/>
        <v/>
      </c>
      <c r="AR45" s="53" t="str">
        <f t="shared" si="57"/>
        <v/>
      </c>
      <c r="AS45" s="53" t="str">
        <f t="shared" si="57"/>
        <v/>
      </c>
      <c r="AT45" s="53" t="str">
        <f t="shared" si="57"/>
        <v/>
      </c>
      <c r="AU45" s="53" t="str">
        <f t="shared" si="57"/>
        <v/>
      </c>
      <c r="AV45" s="19"/>
      <c r="AW45" s="19"/>
      <c r="AX45" s="19"/>
      <c r="AY45" s="19"/>
      <c r="AZ45" s="53">
        <f t="shared" ref="AZ45:BK45" si="58">IF(AZ29="","",1)</f>
        <v>1</v>
      </c>
      <c r="BA45" s="53" t="str">
        <f t="shared" si="58"/>
        <v/>
      </c>
      <c r="BB45" s="53" t="str">
        <f t="shared" si="58"/>
        <v/>
      </c>
      <c r="BC45" s="53" t="str">
        <f t="shared" si="58"/>
        <v/>
      </c>
      <c r="BD45" s="53" t="str">
        <f t="shared" si="58"/>
        <v/>
      </c>
      <c r="BE45" s="53" t="str">
        <f t="shared" si="58"/>
        <v/>
      </c>
      <c r="BF45" s="53" t="str">
        <f t="shared" si="58"/>
        <v/>
      </c>
      <c r="BG45" s="53" t="str">
        <f t="shared" si="58"/>
        <v/>
      </c>
      <c r="BH45" s="53" t="str">
        <f t="shared" si="58"/>
        <v/>
      </c>
      <c r="BI45" s="53" t="str">
        <f t="shared" si="58"/>
        <v/>
      </c>
      <c r="BJ45" s="53" t="str">
        <f t="shared" si="58"/>
        <v/>
      </c>
      <c r="BK45" s="53">
        <f t="shared" si="58"/>
        <v>1</v>
      </c>
      <c r="BL45" s="19"/>
      <c r="BM45" s="19"/>
      <c r="BN45" s="19"/>
      <c r="BO45" s="19"/>
      <c r="BP45" s="53">
        <f t="shared" ref="BP45:CA45" si="59">IF(BP29="","",1)</f>
        <v>1</v>
      </c>
      <c r="BQ45" s="53" t="str">
        <f t="shared" si="59"/>
        <v/>
      </c>
      <c r="BR45" s="53" t="str">
        <f t="shared" si="59"/>
        <v/>
      </c>
      <c r="BS45" s="53" t="str">
        <f t="shared" si="59"/>
        <v/>
      </c>
      <c r="BT45" s="53" t="str">
        <f t="shared" si="59"/>
        <v/>
      </c>
      <c r="BU45" s="53" t="str">
        <f t="shared" si="59"/>
        <v/>
      </c>
      <c r="BV45" s="53" t="str">
        <f t="shared" si="59"/>
        <v/>
      </c>
      <c r="BW45" s="53" t="str">
        <f t="shared" si="59"/>
        <v/>
      </c>
      <c r="BX45" s="53" t="str">
        <f t="shared" si="59"/>
        <v/>
      </c>
      <c r="BY45" s="53" t="str">
        <f t="shared" si="59"/>
        <v/>
      </c>
      <c r="BZ45" s="53" t="str">
        <f t="shared" si="59"/>
        <v/>
      </c>
      <c r="CA45" s="53">
        <f t="shared" si="59"/>
        <v>1</v>
      </c>
      <c r="CB45" s="19"/>
      <c r="CC45" s="19"/>
      <c r="CD45" s="19"/>
      <c r="CE45" s="19"/>
      <c r="CF45" s="19"/>
      <c r="CG45" s="19"/>
      <c r="CH45" s="19"/>
      <c r="CI45" s="19"/>
      <c r="CJ45" s="19"/>
    </row>
    <row r="46" spans="2:88" s="54" customFormat="1" ht="30" customHeight="1" x14ac:dyDescent="0.3">
      <c r="B46" s="19"/>
      <c r="C46" s="19"/>
      <c r="D46" s="53" t="str">
        <f t="shared" ref="D46:O46" si="60">IF(D30="","",1)</f>
        <v/>
      </c>
      <c r="E46" s="53" t="str">
        <f t="shared" si="60"/>
        <v/>
      </c>
      <c r="F46" s="53" t="str">
        <f t="shared" si="60"/>
        <v/>
      </c>
      <c r="G46" s="53" t="str">
        <f t="shared" si="60"/>
        <v/>
      </c>
      <c r="H46" s="53" t="str">
        <f t="shared" si="60"/>
        <v/>
      </c>
      <c r="I46" s="53" t="str">
        <f t="shared" si="60"/>
        <v/>
      </c>
      <c r="J46" s="53" t="str">
        <f t="shared" si="60"/>
        <v/>
      </c>
      <c r="K46" s="53" t="str">
        <f t="shared" si="60"/>
        <v/>
      </c>
      <c r="L46" s="53" t="str">
        <f t="shared" si="60"/>
        <v/>
      </c>
      <c r="M46" s="53" t="str">
        <f t="shared" si="60"/>
        <v/>
      </c>
      <c r="N46" s="53" t="str">
        <f t="shared" si="60"/>
        <v/>
      </c>
      <c r="O46" s="53" t="str">
        <f t="shared" si="60"/>
        <v/>
      </c>
      <c r="P46" s="19"/>
      <c r="Q46" s="19"/>
      <c r="R46" s="19"/>
      <c r="S46" s="19"/>
      <c r="T46" s="53" t="str">
        <f t="shared" ref="T46:AE46" si="61">IF(T30="","",1)</f>
        <v/>
      </c>
      <c r="U46" s="53" t="str">
        <f t="shared" si="61"/>
        <v/>
      </c>
      <c r="V46" s="53" t="str">
        <f t="shared" si="61"/>
        <v/>
      </c>
      <c r="W46" s="53" t="str">
        <f t="shared" si="61"/>
        <v/>
      </c>
      <c r="X46" s="53" t="str">
        <f t="shared" si="61"/>
        <v/>
      </c>
      <c r="Y46" s="53" t="str">
        <f t="shared" si="61"/>
        <v/>
      </c>
      <c r="Z46" s="53" t="str">
        <f t="shared" si="61"/>
        <v/>
      </c>
      <c r="AA46" s="53" t="str">
        <f t="shared" si="61"/>
        <v/>
      </c>
      <c r="AB46" s="53" t="str">
        <f t="shared" si="61"/>
        <v/>
      </c>
      <c r="AC46" s="53" t="str">
        <f t="shared" si="61"/>
        <v/>
      </c>
      <c r="AD46" s="53" t="str">
        <f t="shared" si="61"/>
        <v/>
      </c>
      <c r="AE46" s="53" t="str">
        <f t="shared" si="61"/>
        <v/>
      </c>
      <c r="AF46" s="19"/>
      <c r="AG46" s="19"/>
      <c r="AH46" s="19"/>
      <c r="AI46" s="19"/>
      <c r="AJ46" s="53" t="str">
        <f t="shared" ref="AJ46:AU46" si="62">IF(AJ30="","",1)</f>
        <v/>
      </c>
      <c r="AK46" s="53" t="str">
        <f t="shared" si="62"/>
        <v/>
      </c>
      <c r="AL46" s="53" t="str">
        <f t="shared" si="62"/>
        <v/>
      </c>
      <c r="AM46" s="53" t="str">
        <f t="shared" si="62"/>
        <v/>
      </c>
      <c r="AN46" s="53" t="str">
        <f t="shared" si="62"/>
        <v/>
      </c>
      <c r="AO46" s="53" t="str">
        <f t="shared" si="62"/>
        <v/>
      </c>
      <c r="AP46" s="53" t="str">
        <f t="shared" si="62"/>
        <v/>
      </c>
      <c r="AQ46" s="53" t="str">
        <f t="shared" si="62"/>
        <v/>
      </c>
      <c r="AR46" s="53" t="str">
        <f t="shared" si="62"/>
        <v/>
      </c>
      <c r="AS46" s="53" t="str">
        <f t="shared" si="62"/>
        <v/>
      </c>
      <c r="AT46" s="53" t="str">
        <f t="shared" si="62"/>
        <v/>
      </c>
      <c r="AU46" s="53" t="str">
        <f t="shared" si="62"/>
        <v/>
      </c>
      <c r="AV46" s="19"/>
      <c r="AW46" s="19"/>
      <c r="AX46" s="19"/>
      <c r="AY46" s="19"/>
      <c r="AZ46" s="53">
        <f t="shared" ref="AZ46:BK46" si="63">IF(AZ30="","",1)</f>
        <v>1</v>
      </c>
      <c r="BA46" s="53" t="str">
        <f t="shared" si="63"/>
        <v/>
      </c>
      <c r="BB46" s="53" t="str">
        <f t="shared" si="63"/>
        <v/>
      </c>
      <c r="BC46" s="53" t="str">
        <f t="shared" si="63"/>
        <v/>
      </c>
      <c r="BD46" s="53" t="str">
        <f t="shared" si="63"/>
        <v/>
      </c>
      <c r="BE46" s="53" t="str">
        <f t="shared" si="63"/>
        <v/>
      </c>
      <c r="BF46" s="53" t="str">
        <f t="shared" si="63"/>
        <v/>
      </c>
      <c r="BG46" s="53" t="str">
        <f t="shared" si="63"/>
        <v/>
      </c>
      <c r="BH46" s="53" t="str">
        <f t="shared" si="63"/>
        <v/>
      </c>
      <c r="BI46" s="53" t="str">
        <f t="shared" si="63"/>
        <v/>
      </c>
      <c r="BJ46" s="53" t="str">
        <f t="shared" si="63"/>
        <v/>
      </c>
      <c r="BK46" s="53">
        <f t="shared" si="63"/>
        <v>1</v>
      </c>
      <c r="BL46" s="19"/>
      <c r="BM46" s="19"/>
      <c r="BN46" s="19"/>
      <c r="BO46" s="19"/>
      <c r="BP46" s="53">
        <f t="shared" ref="BP46:CA46" si="64">IF(BP30="","",1)</f>
        <v>1</v>
      </c>
      <c r="BQ46" s="53" t="str">
        <f t="shared" si="64"/>
        <v/>
      </c>
      <c r="BR46" s="53" t="str">
        <f t="shared" si="64"/>
        <v/>
      </c>
      <c r="BS46" s="53" t="str">
        <f t="shared" si="64"/>
        <v/>
      </c>
      <c r="BT46" s="53" t="str">
        <f t="shared" si="64"/>
        <v/>
      </c>
      <c r="BU46" s="53" t="str">
        <f t="shared" si="64"/>
        <v/>
      </c>
      <c r="BV46" s="53" t="str">
        <f t="shared" si="64"/>
        <v/>
      </c>
      <c r="BW46" s="53" t="str">
        <f t="shared" si="64"/>
        <v/>
      </c>
      <c r="BX46" s="53" t="str">
        <f t="shared" si="64"/>
        <v/>
      </c>
      <c r="BY46" s="53" t="str">
        <f t="shared" si="64"/>
        <v/>
      </c>
      <c r="BZ46" s="53" t="str">
        <f t="shared" si="64"/>
        <v/>
      </c>
      <c r="CA46" s="53">
        <f t="shared" si="64"/>
        <v>1</v>
      </c>
      <c r="CB46" s="19"/>
      <c r="CC46" s="19"/>
      <c r="CD46" s="19"/>
      <c r="CE46" s="19"/>
      <c r="CF46" s="19"/>
      <c r="CG46" s="19"/>
      <c r="CH46" s="19"/>
      <c r="CI46" s="19"/>
      <c r="CJ46" s="19"/>
    </row>
    <row r="47" spans="2:88" s="54" customFormat="1" ht="30" customHeight="1" x14ac:dyDescent="0.3">
      <c r="B47" s="19"/>
      <c r="C47" s="19"/>
      <c r="D47" s="53" t="str">
        <f t="shared" ref="D47:O47" si="65">IF(D34="","",1)</f>
        <v/>
      </c>
      <c r="E47" s="53" t="str">
        <f t="shared" si="65"/>
        <v/>
      </c>
      <c r="F47" s="53" t="str">
        <f t="shared" si="65"/>
        <v/>
      </c>
      <c r="G47" s="53" t="str">
        <f t="shared" si="65"/>
        <v/>
      </c>
      <c r="H47" s="53" t="str">
        <f t="shared" si="65"/>
        <v/>
      </c>
      <c r="I47" s="53" t="str">
        <f t="shared" si="65"/>
        <v/>
      </c>
      <c r="J47" s="53" t="str">
        <f t="shared" si="65"/>
        <v/>
      </c>
      <c r="K47" s="53" t="str">
        <f t="shared" si="65"/>
        <v/>
      </c>
      <c r="L47" s="53" t="str">
        <f t="shared" si="65"/>
        <v/>
      </c>
      <c r="M47" s="53" t="str">
        <f t="shared" si="65"/>
        <v/>
      </c>
      <c r="N47" s="53" t="str">
        <f t="shared" si="65"/>
        <v/>
      </c>
      <c r="O47" s="53" t="str">
        <f t="shared" si="65"/>
        <v/>
      </c>
      <c r="P47" s="19"/>
      <c r="Q47" s="19"/>
      <c r="R47" s="19"/>
      <c r="S47" s="19"/>
      <c r="T47" s="53" t="str">
        <f t="shared" ref="T47:AE47" si="66">IF(T34="","",1)</f>
        <v/>
      </c>
      <c r="U47" s="53" t="str">
        <f t="shared" si="66"/>
        <v/>
      </c>
      <c r="V47" s="53" t="str">
        <f t="shared" si="66"/>
        <v/>
      </c>
      <c r="W47" s="53" t="str">
        <f t="shared" si="66"/>
        <v/>
      </c>
      <c r="X47" s="53" t="str">
        <f t="shared" si="66"/>
        <v/>
      </c>
      <c r="Y47" s="53" t="str">
        <f t="shared" si="66"/>
        <v/>
      </c>
      <c r="Z47" s="53" t="str">
        <f t="shared" si="66"/>
        <v/>
      </c>
      <c r="AA47" s="53" t="str">
        <f t="shared" si="66"/>
        <v/>
      </c>
      <c r="AB47" s="53" t="str">
        <f t="shared" si="66"/>
        <v/>
      </c>
      <c r="AC47" s="53" t="str">
        <f t="shared" si="66"/>
        <v/>
      </c>
      <c r="AD47" s="53" t="str">
        <f t="shared" si="66"/>
        <v/>
      </c>
      <c r="AE47" s="53" t="str">
        <f t="shared" si="66"/>
        <v/>
      </c>
      <c r="AF47" s="19"/>
      <c r="AG47" s="19"/>
      <c r="AH47" s="19"/>
      <c r="AI47" s="19"/>
      <c r="AJ47" s="53" t="str">
        <f t="shared" ref="AJ47:AU47" si="67">IF(AJ34="","",1)</f>
        <v/>
      </c>
      <c r="AK47" s="53" t="str">
        <f t="shared" si="67"/>
        <v/>
      </c>
      <c r="AL47" s="53" t="str">
        <f t="shared" si="67"/>
        <v/>
      </c>
      <c r="AM47" s="53" t="str">
        <f t="shared" si="67"/>
        <v/>
      </c>
      <c r="AN47" s="53" t="str">
        <f t="shared" si="67"/>
        <v/>
      </c>
      <c r="AO47" s="53" t="str">
        <f t="shared" si="67"/>
        <v/>
      </c>
      <c r="AP47" s="53" t="str">
        <f t="shared" si="67"/>
        <v/>
      </c>
      <c r="AQ47" s="53" t="str">
        <f t="shared" si="67"/>
        <v/>
      </c>
      <c r="AR47" s="53" t="str">
        <f t="shared" si="67"/>
        <v/>
      </c>
      <c r="AS47" s="53" t="str">
        <f t="shared" si="67"/>
        <v/>
      </c>
      <c r="AT47" s="53" t="str">
        <f t="shared" si="67"/>
        <v/>
      </c>
      <c r="AU47" s="53" t="str">
        <f t="shared" si="67"/>
        <v/>
      </c>
      <c r="AV47" s="19"/>
      <c r="AW47" s="19"/>
      <c r="AX47" s="19"/>
      <c r="AY47" s="19"/>
      <c r="AZ47" s="53">
        <f t="shared" ref="AZ47:BK47" si="68">IF(AZ34="","",1)</f>
        <v>1</v>
      </c>
      <c r="BA47" s="53" t="str">
        <f t="shared" si="68"/>
        <v/>
      </c>
      <c r="BB47" s="53" t="str">
        <f t="shared" si="68"/>
        <v/>
      </c>
      <c r="BC47" s="53" t="str">
        <f t="shared" si="68"/>
        <v/>
      </c>
      <c r="BD47" s="53" t="str">
        <f t="shared" si="68"/>
        <v/>
      </c>
      <c r="BE47" s="53" t="str">
        <f t="shared" si="68"/>
        <v/>
      </c>
      <c r="BF47" s="53" t="str">
        <f t="shared" si="68"/>
        <v/>
      </c>
      <c r="BG47" s="53" t="str">
        <f t="shared" si="68"/>
        <v/>
      </c>
      <c r="BH47" s="53" t="str">
        <f t="shared" si="68"/>
        <v/>
      </c>
      <c r="BI47" s="53" t="str">
        <f t="shared" si="68"/>
        <v/>
      </c>
      <c r="BJ47" s="53" t="str">
        <f t="shared" si="68"/>
        <v/>
      </c>
      <c r="BK47" s="53">
        <f t="shared" si="68"/>
        <v>1</v>
      </c>
      <c r="BL47" s="19"/>
      <c r="BM47" s="19"/>
      <c r="BN47" s="19"/>
      <c r="BO47" s="19"/>
      <c r="BP47" s="53">
        <f t="shared" ref="BP47:CA47" si="69">IF(BP34="","",1)</f>
        <v>1</v>
      </c>
      <c r="BQ47" s="53" t="str">
        <f t="shared" si="69"/>
        <v/>
      </c>
      <c r="BR47" s="53" t="str">
        <f t="shared" si="69"/>
        <v/>
      </c>
      <c r="BS47" s="53" t="str">
        <f t="shared" si="69"/>
        <v/>
      </c>
      <c r="BT47" s="53" t="str">
        <f t="shared" si="69"/>
        <v/>
      </c>
      <c r="BU47" s="53" t="str">
        <f t="shared" si="69"/>
        <v/>
      </c>
      <c r="BV47" s="53" t="str">
        <f t="shared" si="69"/>
        <v/>
      </c>
      <c r="BW47" s="53" t="str">
        <f t="shared" si="69"/>
        <v/>
      </c>
      <c r="BX47" s="53" t="str">
        <f t="shared" si="69"/>
        <v/>
      </c>
      <c r="BY47" s="53" t="str">
        <f t="shared" si="69"/>
        <v/>
      </c>
      <c r="BZ47" s="53" t="str">
        <f t="shared" si="69"/>
        <v/>
      </c>
      <c r="CA47" s="53">
        <f t="shared" si="69"/>
        <v>1</v>
      </c>
      <c r="CB47" s="19"/>
      <c r="CC47" s="19"/>
      <c r="CD47" s="19"/>
      <c r="CE47" s="19"/>
      <c r="CF47" s="19"/>
      <c r="CG47" s="19"/>
      <c r="CH47" s="19"/>
      <c r="CI47" s="19"/>
      <c r="CJ47" s="19"/>
    </row>
    <row r="48" spans="2:88" s="54" customFormat="1" ht="30" customHeight="1" x14ac:dyDescent="0.3">
      <c r="B48" s="19"/>
      <c r="C48" s="19"/>
      <c r="D48" s="53" t="str">
        <f t="shared" ref="D48:O48" si="70">IF(D35="","",1)</f>
        <v/>
      </c>
      <c r="E48" s="53" t="str">
        <f t="shared" si="70"/>
        <v/>
      </c>
      <c r="F48" s="53" t="str">
        <f t="shared" si="70"/>
        <v/>
      </c>
      <c r="G48" s="53" t="str">
        <f t="shared" si="70"/>
        <v/>
      </c>
      <c r="H48" s="53" t="str">
        <f t="shared" si="70"/>
        <v/>
      </c>
      <c r="I48" s="53" t="str">
        <f t="shared" si="70"/>
        <v/>
      </c>
      <c r="J48" s="53" t="str">
        <f t="shared" si="70"/>
        <v/>
      </c>
      <c r="K48" s="53" t="str">
        <f t="shared" si="70"/>
        <v/>
      </c>
      <c r="L48" s="53" t="str">
        <f t="shared" si="70"/>
        <v/>
      </c>
      <c r="M48" s="53" t="str">
        <f t="shared" si="70"/>
        <v/>
      </c>
      <c r="N48" s="53" t="str">
        <f t="shared" si="70"/>
        <v/>
      </c>
      <c r="O48" s="53" t="str">
        <f t="shared" si="70"/>
        <v/>
      </c>
      <c r="P48" s="19"/>
      <c r="Q48" s="19"/>
      <c r="R48" s="19"/>
      <c r="S48" s="19"/>
      <c r="T48" s="53" t="str">
        <f t="shared" ref="T48:AE48" si="71">IF(T35="","",1)</f>
        <v/>
      </c>
      <c r="U48" s="53" t="str">
        <f t="shared" si="71"/>
        <v/>
      </c>
      <c r="V48" s="53" t="str">
        <f t="shared" si="71"/>
        <v/>
      </c>
      <c r="W48" s="53" t="str">
        <f t="shared" si="71"/>
        <v/>
      </c>
      <c r="X48" s="53" t="str">
        <f t="shared" si="71"/>
        <v/>
      </c>
      <c r="Y48" s="53" t="str">
        <f t="shared" si="71"/>
        <v/>
      </c>
      <c r="Z48" s="53" t="str">
        <f t="shared" si="71"/>
        <v/>
      </c>
      <c r="AA48" s="53" t="str">
        <f t="shared" si="71"/>
        <v/>
      </c>
      <c r="AB48" s="53" t="str">
        <f t="shared" si="71"/>
        <v/>
      </c>
      <c r="AC48" s="53" t="str">
        <f t="shared" si="71"/>
        <v/>
      </c>
      <c r="AD48" s="53" t="str">
        <f t="shared" si="71"/>
        <v/>
      </c>
      <c r="AE48" s="53" t="str">
        <f t="shared" si="71"/>
        <v/>
      </c>
      <c r="AF48" s="19"/>
      <c r="AG48" s="19"/>
      <c r="AH48" s="19"/>
      <c r="AI48" s="19"/>
      <c r="AJ48" s="53" t="str">
        <f t="shared" ref="AJ48:AU48" si="72">IF(AJ35="","",1)</f>
        <v/>
      </c>
      <c r="AK48" s="53" t="str">
        <f t="shared" si="72"/>
        <v/>
      </c>
      <c r="AL48" s="53" t="str">
        <f t="shared" si="72"/>
        <v/>
      </c>
      <c r="AM48" s="53" t="str">
        <f t="shared" si="72"/>
        <v/>
      </c>
      <c r="AN48" s="53" t="str">
        <f t="shared" si="72"/>
        <v/>
      </c>
      <c r="AO48" s="53" t="str">
        <f t="shared" si="72"/>
        <v/>
      </c>
      <c r="AP48" s="53" t="str">
        <f t="shared" si="72"/>
        <v/>
      </c>
      <c r="AQ48" s="53" t="str">
        <f t="shared" si="72"/>
        <v/>
      </c>
      <c r="AR48" s="53" t="str">
        <f t="shared" si="72"/>
        <v/>
      </c>
      <c r="AS48" s="53" t="str">
        <f t="shared" si="72"/>
        <v/>
      </c>
      <c r="AT48" s="53" t="str">
        <f t="shared" si="72"/>
        <v/>
      </c>
      <c r="AU48" s="53" t="str">
        <f t="shared" si="72"/>
        <v/>
      </c>
      <c r="AV48" s="19"/>
      <c r="AW48" s="19"/>
      <c r="AX48" s="19"/>
      <c r="AY48" s="19"/>
      <c r="AZ48" s="53">
        <f t="shared" ref="AZ48:BK48" si="73">IF(AZ35="","",1)</f>
        <v>1</v>
      </c>
      <c r="BA48" s="53" t="str">
        <f t="shared" si="73"/>
        <v/>
      </c>
      <c r="BB48" s="53" t="str">
        <f t="shared" si="73"/>
        <v/>
      </c>
      <c r="BC48" s="53" t="str">
        <f t="shared" si="73"/>
        <v/>
      </c>
      <c r="BD48" s="53" t="str">
        <f t="shared" si="73"/>
        <v/>
      </c>
      <c r="BE48" s="53" t="str">
        <f t="shared" si="73"/>
        <v/>
      </c>
      <c r="BF48" s="53" t="str">
        <f t="shared" si="73"/>
        <v/>
      </c>
      <c r="BG48" s="53" t="str">
        <f t="shared" si="73"/>
        <v/>
      </c>
      <c r="BH48" s="53" t="str">
        <f t="shared" si="73"/>
        <v/>
      </c>
      <c r="BI48" s="53" t="str">
        <f t="shared" si="73"/>
        <v/>
      </c>
      <c r="BJ48" s="53" t="str">
        <f t="shared" si="73"/>
        <v/>
      </c>
      <c r="BK48" s="53">
        <f t="shared" si="73"/>
        <v>1</v>
      </c>
      <c r="BL48" s="19"/>
      <c r="BM48" s="19"/>
      <c r="BN48" s="19"/>
      <c r="BO48" s="19"/>
      <c r="BP48" s="53">
        <f t="shared" ref="BP48:CA48" si="74">IF(BP35="","",1)</f>
        <v>1</v>
      </c>
      <c r="BQ48" s="53" t="str">
        <f t="shared" si="74"/>
        <v/>
      </c>
      <c r="BR48" s="53" t="str">
        <f t="shared" si="74"/>
        <v/>
      </c>
      <c r="BS48" s="53" t="str">
        <f t="shared" si="74"/>
        <v/>
      </c>
      <c r="BT48" s="53" t="str">
        <f t="shared" si="74"/>
        <v/>
      </c>
      <c r="BU48" s="53" t="str">
        <f t="shared" si="74"/>
        <v/>
      </c>
      <c r="BV48" s="53" t="str">
        <f t="shared" si="74"/>
        <v/>
      </c>
      <c r="BW48" s="53" t="str">
        <f t="shared" si="74"/>
        <v/>
      </c>
      <c r="BX48" s="53" t="str">
        <f t="shared" si="74"/>
        <v/>
      </c>
      <c r="BY48" s="53" t="str">
        <f t="shared" si="74"/>
        <v/>
      </c>
      <c r="BZ48" s="53" t="str">
        <f t="shared" si="74"/>
        <v/>
      </c>
      <c r="CA48" s="53">
        <f t="shared" si="74"/>
        <v>1</v>
      </c>
      <c r="CB48" s="19"/>
      <c r="CC48" s="19"/>
      <c r="CD48" s="19"/>
      <c r="CE48" s="19"/>
      <c r="CF48" s="19"/>
      <c r="CG48" s="19"/>
      <c r="CH48" s="19"/>
      <c r="CI48" s="19"/>
      <c r="CJ48" s="19"/>
    </row>
    <row r="49" spans="2:88" s="54" customFormat="1" ht="30" customHeight="1" x14ac:dyDescent="0.3">
      <c r="B49" s="19"/>
      <c r="C49" s="19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</row>
    <row r="50" spans="2:88" s="54" customFormat="1" ht="30" customHeight="1" x14ac:dyDescent="0.3">
      <c r="B50" s="19"/>
      <c r="C50" s="19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</row>
    <row r="51" spans="2:88" s="54" customFormat="1" ht="30" customHeight="1" x14ac:dyDescent="0.3">
      <c r="B51" s="19"/>
      <c r="C51" s="19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</row>
    <row r="52" spans="2:88" s="54" customFormat="1" ht="30" customHeight="1" x14ac:dyDescent="0.3">
      <c r="B52" s="19"/>
      <c r="C52" s="19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</row>
    <row r="53" spans="2:88" s="54" customFormat="1" ht="30" customHeight="1" x14ac:dyDescent="0.3">
      <c r="B53" s="19"/>
      <c r="C53" s="19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</row>
    <row r="54" spans="2:88" s="54" customFormat="1" ht="30" customHeight="1" x14ac:dyDescent="0.3">
      <c r="B54" s="19"/>
      <c r="C54" s="19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</row>
    <row r="55" spans="2:88" s="54" customFormat="1" ht="30" customHeight="1" x14ac:dyDescent="0.3">
      <c r="B55" s="19"/>
      <c r="C55" s="19"/>
      <c r="D55" s="53" t="str">
        <f>IF(OR(D29="",D30=""),"Não","ok")</f>
        <v>Não</v>
      </c>
      <c r="E55" s="53" t="str">
        <f>IF(OR(E29="",E30=""),"Não","ok")</f>
        <v>Não</v>
      </c>
      <c r="F55" s="53" t="str">
        <f>IF(OR(F29="",F30=""),"Não","ok")</f>
        <v>Não</v>
      </c>
      <c r="G55" s="53" t="s">
        <v>57</v>
      </c>
      <c r="H55" s="53" t="s">
        <v>57</v>
      </c>
      <c r="I55" s="53" t="s">
        <v>57</v>
      </c>
      <c r="J55" s="53" t="s">
        <v>57</v>
      </c>
      <c r="K55" s="53" t="s">
        <v>58</v>
      </c>
      <c r="L55" s="53" t="s">
        <v>58</v>
      </c>
      <c r="M55" s="53" t="s">
        <v>58</v>
      </c>
      <c r="N55" s="53" t="s">
        <v>58</v>
      </c>
      <c r="O55" s="53" t="s">
        <v>58</v>
      </c>
      <c r="P55" s="19"/>
      <c r="Q55" s="19"/>
      <c r="R55" s="19"/>
      <c r="S55" s="19"/>
      <c r="T55" s="19" t="s">
        <v>58</v>
      </c>
      <c r="U55" s="19" t="s">
        <v>58</v>
      </c>
      <c r="V55" s="19" t="s">
        <v>58</v>
      </c>
      <c r="W55" s="19" t="s">
        <v>58</v>
      </c>
      <c r="X55" s="19" t="s">
        <v>58</v>
      </c>
      <c r="Y55" s="19" t="s">
        <v>58</v>
      </c>
      <c r="Z55" s="19" t="s">
        <v>58</v>
      </c>
      <c r="AA55" s="19" t="s">
        <v>58</v>
      </c>
      <c r="AB55" s="19" t="s">
        <v>58</v>
      </c>
      <c r="AC55" s="19" t="s">
        <v>58</v>
      </c>
      <c r="AD55" s="19" t="s">
        <v>58</v>
      </c>
      <c r="AE55" s="19" t="s">
        <v>58</v>
      </c>
      <c r="AF55" s="19"/>
      <c r="AG55" s="19"/>
      <c r="AH55" s="19"/>
      <c r="AI55" s="19"/>
      <c r="AJ55" s="19" t="s">
        <v>58</v>
      </c>
      <c r="AK55" s="19" t="s">
        <v>58</v>
      </c>
      <c r="AL55" s="19" t="s">
        <v>58</v>
      </c>
      <c r="AM55" s="19" t="s">
        <v>58</v>
      </c>
      <c r="AN55" s="19" t="s">
        <v>58</v>
      </c>
      <c r="AO55" s="19" t="s">
        <v>58</v>
      </c>
      <c r="AP55" s="19" t="s">
        <v>58</v>
      </c>
      <c r="AQ55" s="19" t="s">
        <v>58</v>
      </c>
      <c r="AR55" s="19" t="s">
        <v>58</v>
      </c>
      <c r="AS55" s="19" t="s">
        <v>58</v>
      </c>
      <c r="AT55" s="19" t="s">
        <v>58</v>
      </c>
      <c r="AU55" s="19" t="s">
        <v>58</v>
      </c>
      <c r="AV55" s="19"/>
      <c r="AW55" s="19"/>
      <c r="AX55" s="19"/>
      <c r="AY55" s="19"/>
      <c r="AZ55" s="19" t="s">
        <v>58</v>
      </c>
      <c r="BA55" s="19" t="s">
        <v>58</v>
      </c>
      <c r="BB55" s="19" t="s">
        <v>58</v>
      </c>
      <c r="BC55" s="19" t="s">
        <v>58</v>
      </c>
      <c r="BD55" s="19" t="s">
        <v>58</v>
      </c>
      <c r="BE55" s="19" t="s">
        <v>58</v>
      </c>
      <c r="BF55" s="19" t="s">
        <v>58</v>
      </c>
      <c r="BG55" s="19" t="s">
        <v>58</v>
      </c>
      <c r="BH55" s="19" t="s">
        <v>58</v>
      </c>
      <c r="BI55" s="19" t="s">
        <v>58</v>
      </c>
      <c r="BJ55" s="19" t="s">
        <v>58</v>
      </c>
      <c r="BK55" s="19" t="s">
        <v>58</v>
      </c>
      <c r="BL55" s="19"/>
      <c r="BM55" s="19"/>
      <c r="BN55" s="19"/>
      <c r="BO55" s="19"/>
      <c r="BP55" s="19" t="s">
        <v>58</v>
      </c>
      <c r="BQ55" s="19" t="s">
        <v>58</v>
      </c>
      <c r="BR55" s="19" t="s">
        <v>58</v>
      </c>
      <c r="BS55" s="19" t="s">
        <v>58</v>
      </c>
      <c r="BT55" s="19" t="s">
        <v>58</v>
      </c>
      <c r="BU55" s="19" t="s">
        <v>58</v>
      </c>
      <c r="BV55" s="19" t="s">
        <v>58</v>
      </c>
      <c r="BW55" s="19" t="s">
        <v>58</v>
      </c>
      <c r="BX55" s="19" t="s">
        <v>58</v>
      </c>
      <c r="BY55" s="19" t="s">
        <v>58</v>
      </c>
      <c r="BZ55" s="19" t="s">
        <v>58</v>
      </c>
      <c r="CA55" s="19" t="s">
        <v>58</v>
      </c>
      <c r="CB55" s="19"/>
      <c r="CC55" s="19"/>
      <c r="CD55" s="19"/>
      <c r="CE55" s="19"/>
      <c r="CF55" s="19"/>
      <c r="CG55" s="19"/>
      <c r="CH55" s="19"/>
      <c r="CI55" s="19"/>
      <c r="CJ55" s="19"/>
    </row>
    <row r="56" spans="2:88" s="54" customFormat="1" ht="30" customHeight="1" x14ac:dyDescent="0.3">
      <c r="B56" s="19"/>
      <c r="C56" s="19"/>
      <c r="D56" s="53" t="str">
        <f>IF(D55="ok",COLUMN(#REF!),"")</f>
        <v/>
      </c>
      <c r="E56" s="53" t="str">
        <f>IF(E55="ok",COLUMN(A77),"")</f>
        <v/>
      </c>
      <c r="F56" s="53" t="str">
        <f>IF(F55="ok",COLUMN(B77),"")</f>
        <v/>
      </c>
      <c r="G56" s="53">
        <v>4</v>
      </c>
      <c r="H56" s="53">
        <v>5</v>
      </c>
      <c r="I56" s="53">
        <v>6</v>
      </c>
      <c r="J56" s="53">
        <v>7</v>
      </c>
      <c r="K56" s="53"/>
      <c r="L56" s="53"/>
      <c r="M56" s="53"/>
      <c r="N56" s="53"/>
      <c r="O56" s="53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</row>
    <row r="57" spans="2:88" s="54" customFormat="1" ht="30" customHeight="1" x14ac:dyDescent="0.3">
      <c r="B57" s="19"/>
      <c r="C57" s="19"/>
      <c r="D57" s="53" t="str">
        <f>IF(OR(D31="",D32=""),"Não","ok")</f>
        <v>Não</v>
      </c>
      <c r="E57" s="53" t="str">
        <f>IF(OR(E31="",E32=""),"Não","ok")</f>
        <v>Não</v>
      </c>
      <c r="F57" s="53" t="str">
        <f>IF(OR(F31="",F32=""),"Não","ok")</f>
        <v>Não</v>
      </c>
      <c r="G57" s="53" t="s">
        <v>57</v>
      </c>
      <c r="H57" s="53" t="s">
        <v>58</v>
      </c>
      <c r="I57" s="53" t="s">
        <v>58</v>
      </c>
      <c r="J57" s="53" t="s">
        <v>58</v>
      </c>
      <c r="K57" s="53" t="s">
        <v>58</v>
      </c>
      <c r="L57" s="53" t="s">
        <v>58</v>
      </c>
      <c r="M57" s="53" t="s">
        <v>58</v>
      </c>
      <c r="N57" s="53" t="s">
        <v>58</v>
      </c>
      <c r="O57" s="53" t="s">
        <v>58</v>
      </c>
      <c r="P57" s="19"/>
      <c r="Q57" s="19"/>
      <c r="R57" s="19"/>
      <c r="S57" s="19"/>
      <c r="T57" s="19" t="s">
        <v>58</v>
      </c>
      <c r="U57" s="19" t="s">
        <v>58</v>
      </c>
      <c r="V57" s="19" t="s">
        <v>58</v>
      </c>
      <c r="W57" s="19" t="s">
        <v>58</v>
      </c>
      <c r="X57" s="19" t="s">
        <v>58</v>
      </c>
      <c r="Y57" s="19" t="s">
        <v>58</v>
      </c>
      <c r="Z57" s="19" t="s">
        <v>58</v>
      </c>
      <c r="AA57" s="19" t="s">
        <v>58</v>
      </c>
      <c r="AB57" s="19" t="s">
        <v>58</v>
      </c>
      <c r="AC57" s="19" t="s">
        <v>58</v>
      </c>
      <c r="AD57" s="19" t="s">
        <v>58</v>
      </c>
      <c r="AE57" s="19" t="s">
        <v>58</v>
      </c>
      <c r="AF57" s="19"/>
      <c r="AG57" s="19"/>
      <c r="AH57" s="19"/>
      <c r="AI57" s="19"/>
      <c r="AJ57" s="19" t="s">
        <v>58</v>
      </c>
      <c r="AK57" s="19" t="s">
        <v>58</v>
      </c>
      <c r="AL57" s="19" t="s">
        <v>58</v>
      </c>
      <c r="AM57" s="19" t="s">
        <v>58</v>
      </c>
      <c r="AN57" s="19" t="s">
        <v>58</v>
      </c>
      <c r="AO57" s="19" t="s">
        <v>58</v>
      </c>
      <c r="AP57" s="19" t="s">
        <v>58</v>
      </c>
      <c r="AQ57" s="19" t="s">
        <v>58</v>
      </c>
      <c r="AR57" s="19" t="s">
        <v>58</v>
      </c>
      <c r="AS57" s="19" t="s">
        <v>58</v>
      </c>
      <c r="AT57" s="19" t="s">
        <v>58</v>
      </c>
      <c r="AU57" s="19" t="s">
        <v>58</v>
      </c>
      <c r="AV57" s="19" t="s">
        <v>58</v>
      </c>
      <c r="AW57" s="19" t="s">
        <v>58</v>
      </c>
      <c r="AX57" s="19" t="s">
        <v>58</v>
      </c>
      <c r="AY57" s="19" t="s">
        <v>58</v>
      </c>
      <c r="AZ57" s="19" t="s">
        <v>58</v>
      </c>
      <c r="BA57" s="19" t="s">
        <v>58</v>
      </c>
      <c r="BB57" s="19" t="s">
        <v>58</v>
      </c>
      <c r="BC57" s="19" t="s">
        <v>58</v>
      </c>
      <c r="BD57" s="19" t="s">
        <v>58</v>
      </c>
      <c r="BE57" s="19" t="s">
        <v>58</v>
      </c>
      <c r="BF57" s="19" t="s">
        <v>58</v>
      </c>
      <c r="BG57" s="19" t="s">
        <v>58</v>
      </c>
      <c r="BH57" s="19" t="s">
        <v>58</v>
      </c>
      <c r="BI57" s="19" t="s">
        <v>58</v>
      </c>
      <c r="BJ57" s="19" t="s">
        <v>58</v>
      </c>
      <c r="BK57" s="19" t="s">
        <v>58</v>
      </c>
      <c r="BL57" s="19"/>
      <c r="BM57" s="19"/>
      <c r="BN57" s="19"/>
      <c r="BO57" s="19"/>
      <c r="BP57" s="19" t="s">
        <v>58</v>
      </c>
      <c r="BQ57" s="19" t="s">
        <v>58</v>
      </c>
      <c r="BR57" s="19" t="s">
        <v>58</v>
      </c>
      <c r="BS57" s="19" t="s">
        <v>58</v>
      </c>
      <c r="BT57" s="19" t="s">
        <v>58</v>
      </c>
      <c r="BU57" s="19" t="s">
        <v>58</v>
      </c>
      <c r="BV57" s="19" t="s">
        <v>58</v>
      </c>
      <c r="BW57" s="19" t="s">
        <v>58</v>
      </c>
      <c r="BX57" s="19" t="s">
        <v>58</v>
      </c>
      <c r="BY57" s="19" t="s">
        <v>58</v>
      </c>
      <c r="BZ57" s="19" t="s">
        <v>58</v>
      </c>
      <c r="CA57" s="19" t="s">
        <v>58</v>
      </c>
      <c r="CB57" s="19"/>
      <c r="CC57" s="19"/>
      <c r="CD57" s="19"/>
      <c r="CE57" s="19"/>
      <c r="CF57" s="19"/>
      <c r="CG57" s="19"/>
      <c r="CH57" s="19"/>
      <c r="CI57" s="19"/>
      <c r="CJ57" s="19"/>
    </row>
    <row r="58" spans="2:88" s="54" customFormat="1" ht="30" customHeight="1" x14ac:dyDescent="0.3">
      <c r="B58" s="19"/>
      <c r="C58" s="19"/>
      <c r="D58" s="53" t="str">
        <f>IF(D57="ok",COLUMN(#REF!),"")</f>
        <v/>
      </c>
      <c r="E58" s="53" t="str">
        <f>IF(E57="ok",COLUMN(A78),"")</f>
        <v/>
      </c>
      <c r="F58" s="53" t="str">
        <f>IF(F57="ok",COLUMN(B78),"")</f>
        <v/>
      </c>
      <c r="G58" s="53">
        <v>4</v>
      </c>
      <c r="H58" s="53"/>
      <c r="I58" s="53"/>
      <c r="J58" s="53"/>
      <c r="K58" s="53"/>
      <c r="L58" s="53"/>
      <c r="M58" s="53"/>
      <c r="N58" s="53"/>
      <c r="O58" s="53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</row>
    <row r="59" spans="2:88" s="54" customFormat="1" ht="30" customHeight="1" x14ac:dyDescent="0.3">
      <c r="B59" s="19"/>
      <c r="C59" s="19"/>
      <c r="D59" s="53" t="str">
        <f>IF(OR(D33="",D34=""),"Não","ok")</f>
        <v>Não</v>
      </c>
      <c r="E59" s="53" t="str">
        <f>IF(OR(E33="",E34=""),"Não","ok")</f>
        <v>Não</v>
      </c>
      <c r="F59" s="53" t="str">
        <f>IF(OR(F33="",F34=""),"Não","ok")</f>
        <v>Não</v>
      </c>
      <c r="G59" s="53" t="s">
        <v>57</v>
      </c>
      <c r="H59" s="53" t="s">
        <v>58</v>
      </c>
      <c r="I59" s="53" t="s">
        <v>58</v>
      </c>
      <c r="J59" s="53" t="s">
        <v>58</v>
      </c>
      <c r="K59" s="53" t="s">
        <v>58</v>
      </c>
      <c r="L59" s="53" t="s">
        <v>58</v>
      </c>
      <c r="M59" s="53" t="s">
        <v>58</v>
      </c>
      <c r="N59" s="53" t="s">
        <v>58</v>
      </c>
      <c r="O59" s="53" t="s">
        <v>58</v>
      </c>
      <c r="P59" s="19"/>
      <c r="Q59" s="19"/>
      <c r="R59" s="19"/>
      <c r="S59" s="19"/>
      <c r="T59" s="19" t="s">
        <v>58</v>
      </c>
      <c r="U59" s="19" t="s">
        <v>58</v>
      </c>
      <c r="V59" s="19" t="s">
        <v>58</v>
      </c>
      <c r="W59" s="19" t="s">
        <v>58</v>
      </c>
      <c r="X59" s="19" t="s">
        <v>58</v>
      </c>
      <c r="Y59" s="19" t="s">
        <v>58</v>
      </c>
      <c r="Z59" s="19" t="s">
        <v>58</v>
      </c>
      <c r="AA59" s="19" t="s">
        <v>58</v>
      </c>
      <c r="AB59" s="19" t="s">
        <v>58</v>
      </c>
      <c r="AC59" s="19" t="s">
        <v>58</v>
      </c>
      <c r="AD59" s="19" t="s">
        <v>58</v>
      </c>
      <c r="AE59" s="19" t="s">
        <v>58</v>
      </c>
      <c r="AF59" s="19"/>
      <c r="AG59" s="19"/>
      <c r="AH59" s="19"/>
      <c r="AI59" s="19"/>
      <c r="AJ59" s="19" t="s">
        <v>58</v>
      </c>
      <c r="AK59" s="19" t="s">
        <v>58</v>
      </c>
      <c r="AL59" s="19" t="s">
        <v>58</v>
      </c>
      <c r="AM59" s="19" t="s">
        <v>58</v>
      </c>
      <c r="AN59" s="19" t="s">
        <v>58</v>
      </c>
      <c r="AO59" s="19" t="s">
        <v>58</v>
      </c>
      <c r="AP59" s="19" t="s">
        <v>58</v>
      </c>
      <c r="AQ59" s="19" t="s">
        <v>58</v>
      </c>
      <c r="AR59" s="19" t="s">
        <v>58</v>
      </c>
      <c r="AS59" s="19" t="s">
        <v>58</v>
      </c>
      <c r="AT59" s="19" t="s">
        <v>58</v>
      </c>
      <c r="AU59" s="19" t="s">
        <v>58</v>
      </c>
      <c r="AV59" s="19" t="s">
        <v>58</v>
      </c>
      <c r="AW59" s="19" t="s">
        <v>58</v>
      </c>
      <c r="AX59" s="19" t="s">
        <v>58</v>
      </c>
      <c r="AY59" s="19" t="s">
        <v>58</v>
      </c>
      <c r="AZ59" s="19" t="s">
        <v>58</v>
      </c>
      <c r="BA59" s="19" t="s">
        <v>58</v>
      </c>
      <c r="BB59" s="19" t="s">
        <v>58</v>
      </c>
      <c r="BC59" s="19" t="s">
        <v>58</v>
      </c>
      <c r="BD59" s="19" t="s">
        <v>58</v>
      </c>
      <c r="BE59" s="19" t="s">
        <v>58</v>
      </c>
      <c r="BF59" s="19" t="s">
        <v>58</v>
      </c>
      <c r="BG59" s="19" t="s">
        <v>58</v>
      </c>
      <c r="BH59" s="19" t="s">
        <v>58</v>
      </c>
      <c r="BI59" s="19" t="s">
        <v>58</v>
      </c>
      <c r="BJ59" s="19" t="s">
        <v>58</v>
      </c>
      <c r="BK59" s="19" t="s">
        <v>58</v>
      </c>
      <c r="BL59" s="19"/>
      <c r="BM59" s="19"/>
      <c r="BN59" s="19"/>
      <c r="BO59" s="19"/>
      <c r="BP59" s="19" t="s">
        <v>58</v>
      </c>
      <c r="BQ59" s="19" t="s">
        <v>58</v>
      </c>
      <c r="BR59" s="19" t="s">
        <v>58</v>
      </c>
      <c r="BS59" s="19" t="s">
        <v>58</v>
      </c>
      <c r="BT59" s="19" t="s">
        <v>58</v>
      </c>
      <c r="BU59" s="19" t="s">
        <v>58</v>
      </c>
      <c r="BV59" s="19" t="s">
        <v>58</v>
      </c>
      <c r="BW59" s="19" t="s">
        <v>58</v>
      </c>
      <c r="BX59" s="19" t="s">
        <v>58</v>
      </c>
      <c r="BY59" s="19" t="s">
        <v>58</v>
      </c>
      <c r="BZ59" s="19" t="s">
        <v>58</v>
      </c>
      <c r="CA59" s="19" t="s">
        <v>58</v>
      </c>
      <c r="CB59" s="19"/>
      <c r="CC59" s="19"/>
      <c r="CD59" s="19"/>
      <c r="CE59" s="19"/>
      <c r="CF59" s="19"/>
      <c r="CG59" s="19"/>
      <c r="CH59" s="19"/>
      <c r="CI59" s="19"/>
      <c r="CJ59" s="19"/>
    </row>
    <row r="60" spans="2:88" s="54" customFormat="1" ht="30" customHeight="1" x14ac:dyDescent="0.3">
      <c r="B60" s="19"/>
      <c r="C60" s="19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</row>
    <row r="61" spans="2:88" s="54" customFormat="1" ht="30" customHeight="1" x14ac:dyDescent="0.3">
      <c r="B61" s="19"/>
      <c r="C61" s="19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</row>
    <row r="62" spans="2:88" s="54" customFormat="1" ht="30" customHeight="1" x14ac:dyDescent="0.3">
      <c r="B62" s="19"/>
      <c r="C62" s="19"/>
      <c r="D62" s="53" t="str">
        <f>IF(D59="ok",COLUMN(#REF!),"")</f>
        <v/>
      </c>
      <c r="E62" s="53" t="str">
        <f>IF(E59="ok",COLUMN(A79),"")</f>
        <v/>
      </c>
      <c r="F62" s="53" t="str">
        <f>IF(F59="ok",COLUMN(B79),"")</f>
        <v/>
      </c>
      <c r="G62" s="53">
        <v>4</v>
      </c>
      <c r="H62" s="53"/>
      <c r="I62" s="53"/>
      <c r="J62" s="53"/>
      <c r="K62" s="53"/>
      <c r="L62" s="53"/>
      <c r="M62" s="53"/>
      <c r="N62" s="53"/>
      <c r="O62" s="53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</row>
    <row r="63" spans="2:88" s="54" customFormat="1" ht="30" customHeight="1" x14ac:dyDescent="0.3">
      <c r="B63" s="19" t="str">
        <f>DA!G26&amp;": "&amp;DA!H26</f>
        <v>Diminuir: Tempo de montagem</v>
      </c>
      <c r="C63" s="19" t="str">
        <f>DA!H13</f>
        <v>Perspectiva Financeira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</row>
    <row r="64" spans="2:88" s="54" customFormat="1" ht="30" customHeight="1" x14ac:dyDescent="0.3">
      <c r="B64" s="19" t="str">
        <f>DA!G27&amp;": "&amp;DA!H27</f>
        <v>Diminuir: Índice de retrabalho</v>
      </c>
      <c r="C64" s="19" t="str">
        <f>DA!K13</f>
        <v>Perspectiva de Clientes</v>
      </c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</row>
    <row r="65" spans="2:88" s="54" customFormat="1" ht="30" customHeight="1" x14ac:dyDescent="0.3">
      <c r="B65" s="19" t="str">
        <f>DA!G28&amp;": "&amp;DA!H28</f>
        <v xml:space="preserve">: </v>
      </c>
      <c r="C65" s="19" t="str">
        <f>DA!H24</f>
        <v>Perspectiva de Processos Internos</v>
      </c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</row>
    <row r="66" spans="2:88" s="54" customFormat="1" ht="30" customHeight="1" x14ac:dyDescent="0.3">
      <c r="B66" s="19" t="str">
        <f>DA!G29&amp;": "&amp;DA!H29</f>
        <v xml:space="preserve">: </v>
      </c>
      <c r="C66" s="19" t="str">
        <f>DA!K24</f>
        <v>Perspectiva de Aprendizagem</v>
      </c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</row>
    <row r="67" spans="2:88" s="54" customFormat="1" ht="30" customHeight="1" x14ac:dyDescent="0.3">
      <c r="B67" s="19" t="str">
        <f>DA!G30&amp;": "&amp;DA!H30</f>
        <v xml:space="preserve">: </v>
      </c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</row>
    <row r="68" spans="2:88" s="54" customFormat="1" ht="30" customHeight="1" x14ac:dyDescent="0.3">
      <c r="B68" s="19" t="str">
        <f>DA!G31&amp;": "&amp;DA!H31</f>
        <v xml:space="preserve">: </v>
      </c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</row>
    <row r="69" spans="2:88" s="54" customFormat="1" ht="30" customHeight="1" x14ac:dyDescent="0.3">
      <c r="B69" s="19" t="str">
        <f>DA!G32&amp;": "&amp;DA!H32</f>
        <v xml:space="preserve">: </v>
      </c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</row>
    <row r="70" spans="2:88" s="54" customFormat="1" ht="30" customHeight="1" x14ac:dyDescent="0.3">
      <c r="B70" s="19" t="str">
        <f>DA!G33&amp;": "&amp;DA!H33</f>
        <v xml:space="preserve">: </v>
      </c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</row>
    <row r="71" spans="2:88" s="54" customFormat="1" ht="30" customHeight="1" x14ac:dyDescent="0.3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</row>
    <row r="72" spans="2:88" s="54" customFormat="1" ht="30" customHeight="1" x14ac:dyDescent="0.3"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</row>
    <row r="73" spans="2:88" s="54" customFormat="1" ht="30" customHeight="1" x14ac:dyDescent="0.3"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</row>
    <row r="74" spans="2:88" s="54" customFormat="1" ht="30" customHeight="1" x14ac:dyDescent="0.3"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</row>
    <row r="75" spans="2:88" s="54" customFormat="1" ht="30" customHeight="1" x14ac:dyDescent="0.3"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</row>
    <row r="76" spans="2:88" s="54" customFormat="1" ht="30" customHeight="1" x14ac:dyDescent="0.3"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</row>
    <row r="77" spans="2:88" s="54" customFormat="1" ht="30" customHeight="1" x14ac:dyDescent="0.3"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</row>
    <row r="78" spans="2:88" s="54" customFormat="1" ht="30" customHeight="1" x14ac:dyDescent="0.3"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</row>
    <row r="79" spans="2:88" s="54" customFormat="1" ht="30" customHeight="1" x14ac:dyDescent="0.3"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</row>
    <row r="80" spans="2:88" s="54" customFormat="1" ht="30" customHeight="1" x14ac:dyDescent="0.3"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</row>
    <row r="81" spans="2:88" s="54" customFormat="1" ht="30" customHeight="1" x14ac:dyDescent="0.3"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</row>
    <row r="82" spans="2:88" s="54" customFormat="1" ht="30" customHeight="1" x14ac:dyDescent="0.3"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</row>
    <row r="83" spans="2:88" s="54" customFormat="1" ht="30" customHeight="1" x14ac:dyDescent="0.3"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</row>
    <row r="84" spans="2:88" s="54" customFormat="1" ht="30" customHeight="1" x14ac:dyDescent="0.3"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</row>
    <row r="85" spans="2:88" s="54" customFormat="1" ht="30" customHeight="1" x14ac:dyDescent="0.3"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</row>
    <row r="86" spans="2:88" s="54" customFormat="1" ht="30" customHeight="1" x14ac:dyDescent="0.3"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</row>
    <row r="87" spans="2:88" s="54" customFormat="1" ht="30" customHeight="1" x14ac:dyDescent="0.3"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</row>
    <row r="88" spans="2:88" s="54" customFormat="1" ht="30" customHeight="1" x14ac:dyDescent="0.3"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</row>
    <row r="89" spans="2:88" s="54" customFormat="1" ht="30" customHeight="1" x14ac:dyDescent="0.3"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</row>
    <row r="90" spans="2:88" s="54" customFormat="1" ht="30" customHeight="1" x14ac:dyDescent="0.3"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</row>
    <row r="91" spans="2:88" s="54" customFormat="1" ht="30" customHeight="1" x14ac:dyDescent="0.3"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9"/>
      <c r="CG91" s="19"/>
      <c r="CH91" s="19"/>
      <c r="CI91" s="19"/>
      <c r="CJ91" s="19"/>
    </row>
    <row r="92" spans="2:88" s="54" customFormat="1" ht="30" customHeight="1" x14ac:dyDescent="0.3"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19"/>
    </row>
    <row r="93" spans="2:88" s="54" customFormat="1" ht="30" customHeight="1" x14ac:dyDescent="0.3"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19"/>
    </row>
    <row r="94" spans="2:88" s="54" customFormat="1" ht="30" customHeight="1" x14ac:dyDescent="0.3"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/>
    </row>
    <row r="95" spans="2:88" s="54" customFormat="1" ht="30" customHeight="1" x14ac:dyDescent="0.3"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</row>
    <row r="96" spans="2:88" s="54" customFormat="1" ht="30" customHeight="1" x14ac:dyDescent="0.3"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19"/>
    </row>
    <row r="97" spans="2:88" s="54" customFormat="1" ht="30" customHeight="1" x14ac:dyDescent="0.3"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</row>
    <row r="98" spans="2:88" s="54" customFormat="1" ht="30" customHeight="1" x14ac:dyDescent="0.3"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</row>
    <row r="99" spans="2:88" s="54" customFormat="1" ht="30" customHeight="1" x14ac:dyDescent="0.3"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9"/>
      <c r="CG99" s="19"/>
      <c r="CH99" s="19"/>
      <c r="CI99" s="19"/>
      <c r="CJ99" s="19"/>
    </row>
    <row r="100" spans="2:88" s="54" customFormat="1" ht="30" customHeight="1" x14ac:dyDescent="0.3"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9"/>
      <c r="CG100" s="19"/>
      <c r="CH100" s="19"/>
      <c r="CI100" s="19"/>
      <c r="CJ100" s="19"/>
    </row>
    <row r="101" spans="2:88" s="54" customFormat="1" ht="30" customHeight="1" x14ac:dyDescent="0.3"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</row>
    <row r="102" spans="2:88" s="54" customFormat="1" ht="30" customHeight="1" x14ac:dyDescent="0.3"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</row>
    <row r="103" spans="2:88" s="54" customFormat="1" ht="30" customHeight="1" x14ac:dyDescent="0.3"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</row>
    <row r="104" spans="2:88" s="54" customFormat="1" ht="30" customHeight="1" x14ac:dyDescent="0.3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</row>
    <row r="105" spans="2:88" s="54" customFormat="1" ht="30" customHeight="1" x14ac:dyDescent="0.3"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</row>
    <row r="106" spans="2:88" s="54" customFormat="1" ht="30" customHeight="1" x14ac:dyDescent="0.3"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</row>
    <row r="107" spans="2:88" s="54" customFormat="1" ht="30" customHeight="1" x14ac:dyDescent="0.3"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</row>
    <row r="108" spans="2:88" s="54" customFormat="1" ht="30" customHeight="1" x14ac:dyDescent="0.3"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</row>
    <row r="109" spans="2:88" s="54" customFormat="1" ht="30" customHeight="1" x14ac:dyDescent="0.3"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</row>
    <row r="110" spans="2:88" s="54" customFormat="1" ht="30" customHeight="1" x14ac:dyDescent="0.3"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</row>
    <row r="111" spans="2:88" s="54" customFormat="1" ht="30" customHeight="1" x14ac:dyDescent="0.3"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</row>
    <row r="112" spans="2:88" s="54" customFormat="1" ht="30" customHeight="1" x14ac:dyDescent="0.3"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</row>
    <row r="113" spans="2:88" s="54" customFormat="1" ht="30" customHeight="1" x14ac:dyDescent="0.3"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</row>
    <row r="114" spans="2:88" s="54" customFormat="1" ht="30" customHeight="1" x14ac:dyDescent="0.3"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</row>
    <row r="115" spans="2:88" s="54" customFormat="1" ht="30" customHeight="1" x14ac:dyDescent="0.3"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</row>
    <row r="116" spans="2:88" s="54" customFormat="1" ht="30" customHeight="1" x14ac:dyDescent="0.3"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</row>
    <row r="117" spans="2:88" s="54" customFormat="1" ht="30" customHeight="1" x14ac:dyDescent="0.3"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</row>
    <row r="118" spans="2:88" s="54" customFormat="1" ht="30" customHeight="1" x14ac:dyDescent="0.3"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</row>
    <row r="119" spans="2:88" s="54" customFormat="1" ht="30" customHeight="1" x14ac:dyDescent="0.3"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</row>
    <row r="120" spans="2:88" s="54" customFormat="1" ht="30" customHeight="1" x14ac:dyDescent="0.3"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</row>
    <row r="121" spans="2:88" s="54" customFormat="1" ht="30" customHeight="1" x14ac:dyDescent="0.3"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</row>
    <row r="122" spans="2:88" s="54" customFormat="1" ht="30" customHeight="1" x14ac:dyDescent="0.3"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</row>
    <row r="123" spans="2:88" s="54" customFormat="1" ht="30" customHeight="1" x14ac:dyDescent="0.3"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</row>
    <row r="124" spans="2:88" s="54" customFormat="1" ht="30" customHeight="1" x14ac:dyDescent="0.3"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</row>
    <row r="125" spans="2:88" s="54" customFormat="1" ht="30" customHeight="1" x14ac:dyDescent="0.3"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</row>
    <row r="126" spans="2:88" s="54" customFormat="1" ht="30" customHeight="1" x14ac:dyDescent="0.3"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</row>
    <row r="127" spans="2:88" s="54" customFormat="1" ht="30" customHeight="1" x14ac:dyDescent="0.3"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</row>
    <row r="128" spans="2:88" s="54" customFormat="1" ht="30" customHeight="1" x14ac:dyDescent="0.3"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</row>
    <row r="129" spans="2:88" s="54" customFormat="1" ht="30" customHeight="1" x14ac:dyDescent="0.3"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</row>
    <row r="130" spans="2:88" s="54" customFormat="1" ht="30" customHeight="1" x14ac:dyDescent="0.3"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</row>
    <row r="131" spans="2:88" s="54" customFormat="1" x14ac:dyDescent="0.3"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</row>
    <row r="132" spans="2:88" s="19" customFormat="1" hidden="1" x14ac:dyDescent="0.3">
      <c r="P132" s="54"/>
      <c r="AF132" s="54"/>
      <c r="AV132" s="54"/>
      <c r="BL132" s="54"/>
      <c r="CB132" s="54"/>
    </row>
    <row r="133" spans="2:88" s="19" customFormat="1" hidden="1" x14ac:dyDescent="0.3">
      <c r="P133" s="54"/>
      <c r="AF133" s="54"/>
      <c r="AV133" s="54"/>
      <c r="BL133" s="54"/>
      <c r="CB133" s="54"/>
    </row>
    <row r="134" spans="2:88" s="19" customFormat="1" hidden="1" x14ac:dyDescent="0.3">
      <c r="P134" s="54"/>
      <c r="AF134" s="54"/>
      <c r="AV134" s="54"/>
      <c r="BL134" s="54"/>
      <c r="CB134" s="54"/>
    </row>
    <row r="135" spans="2:88" s="19" customFormat="1" hidden="1" x14ac:dyDescent="0.3">
      <c r="P135" s="54"/>
      <c r="AF135" s="54"/>
      <c r="AV135" s="54"/>
      <c r="BL135" s="54"/>
      <c r="CB135" s="54"/>
    </row>
    <row r="136" spans="2:88" s="19" customFormat="1" hidden="1" x14ac:dyDescent="0.3">
      <c r="P136" s="54"/>
      <c r="AF136" s="54"/>
      <c r="AV136" s="54"/>
      <c r="BL136" s="54"/>
      <c r="CB136" s="54"/>
    </row>
    <row r="137" spans="2:88" s="19" customFormat="1" hidden="1" x14ac:dyDescent="0.3">
      <c r="P137" s="54"/>
      <c r="AF137" s="54"/>
      <c r="AV137" s="54"/>
      <c r="BL137" s="54"/>
      <c r="CB137" s="54"/>
    </row>
    <row r="138" spans="2:88" s="19" customFormat="1" hidden="1" x14ac:dyDescent="0.3">
      <c r="P138" s="54"/>
      <c r="AF138" s="54"/>
      <c r="AV138" s="54"/>
      <c r="BL138" s="54"/>
      <c r="CB138" s="54"/>
    </row>
    <row r="139" spans="2:88" s="19" customFormat="1" hidden="1" x14ac:dyDescent="0.3">
      <c r="P139" s="54"/>
      <c r="AF139" s="54"/>
      <c r="AV139" s="54"/>
      <c r="BL139" s="54"/>
      <c r="CB139" s="54"/>
    </row>
    <row r="140" spans="2:88" s="19" customFormat="1" hidden="1" x14ac:dyDescent="0.3">
      <c r="P140" s="54"/>
      <c r="AF140" s="54"/>
      <c r="AV140" s="54"/>
      <c r="BL140" s="54"/>
      <c r="CB140" s="54"/>
    </row>
  </sheetData>
  <mergeCells count="10">
    <mergeCell ref="C12:Q12"/>
    <mergeCell ref="S12:AG12"/>
    <mergeCell ref="AI12:AW12"/>
    <mergeCell ref="AY12:BM12"/>
    <mergeCell ref="BO12:CC12"/>
    <mergeCell ref="B14:B16"/>
    <mergeCell ref="B19:B21"/>
    <mergeCell ref="B24:B26"/>
    <mergeCell ref="B29:B31"/>
    <mergeCell ref="B34:B36"/>
  </mergeCells>
  <conditionalFormatting sqref="CB34:CB35">
    <cfRule type="expression" dxfId="829" priority="2">
      <formula>$C$23="Valor absoluto"</formula>
    </cfRule>
    <cfRule type="expression" dxfId="828" priority="3">
      <formula>$C$23="Porcentagem"</formula>
    </cfRule>
    <cfRule type="expression" dxfId="827" priority="4">
      <formula>$C$23="R$"</formula>
    </cfRule>
  </conditionalFormatting>
  <conditionalFormatting sqref="CB36">
    <cfRule type="cellIs" dxfId="826" priority="5" operator="lessThan">
      <formula>0</formula>
    </cfRule>
    <cfRule type="cellIs" dxfId="825" priority="6" operator="greaterThanOrEqual">
      <formula>0</formula>
    </cfRule>
  </conditionalFormatting>
  <conditionalFormatting sqref="CB29:CB30">
    <cfRule type="expression" dxfId="824" priority="7">
      <formula>$C$23="Valor absoluto"</formula>
    </cfRule>
    <cfRule type="expression" dxfId="823" priority="8">
      <formula>$C$23="Porcentagem"</formula>
    </cfRule>
    <cfRule type="expression" dxfId="822" priority="9">
      <formula>$C$23="R$"</formula>
    </cfRule>
  </conditionalFormatting>
  <conditionalFormatting sqref="CB31">
    <cfRule type="cellIs" dxfId="821" priority="10" operator="lessThan">
      <formula>0</formula>
    </cfRule>
    <cfRule type="cellIs" dxfId="820" priority="11" operator="greaterThanOrEqual">
      <formula>0</formula>
    </cfRule>
  </conditionalFormatting>
  <conditionalFormatting sqref="CB24:CB25">
    <cfRule type="expression" dxfId="819" priority="12">
      <formula>$C$23="Valor absoluto"</formula>
    </cfRule>
    <cfRule type="expression" dxfId="818" priority="13">
      <formula>$C$23="Porcentagem"</formula>
    </cfRule>
    <cfRule type="expression" dxfId="817" priority="14">
      <formula>$C$23="R$"</formula>
    </cfRule>
  </conditionalFormatting>
  <conditionalFormatting sqref="CB19:CB20">
    <cfRule type="expression" dxfId="816" priority="15">
      <formula>$C$18="Número"</formula>
    </cfRule>
    <cfRule type="expression" dxfId="815" priority="16">
      <formula>$C$18="Porcentagem"</formula>
    </cfRule>
    <cfRule type="expression" dxfId="814" priority="17">
      <formula>$C$18="R$"</formula>
    </cfRule>
  </conditionalFormatting>
  <conditionalFormatting sqref="CB14:CB15">
    <cfRule type="expression" dxfId="813" priority="18">
      <formula>$C$13="Número"</formula>
    </cfRule>
    <cfRule type="expression" dxfId="812" priority="19">
      <formula>$C$13="Porcentagem"</formula>
    </cfRule>
    <cfRule type="expression" dxfId="811" priority="20">
      <formula>$C$13="R$"</formula>
    </cfRule>
  </conditionalFormatting>
  <conditionalFormatting sqref="CB26">
    <cfRule type="cellIs" dxfId="810" priority="21" operator="lessThan">
      <formula>0</formula>
    </cfRule>
    <cfRule type="cellIs" dxfId="809" priority="22" operator="greaterThanOrEqual">
      <formula>0</formula>
    </cfRule>
  </conditionalFormatting>
  <conditionalFormatting sqref="CB21">
    <cfRule type="cellIs" dxfId="808" priority="23" operator="lessThan">
      <formula>0</formula>
    </cfRule>
    <cfRule type="cellIs" dxfId="807" priority="24" operator="greaterThanOrEqual">
      <formula>0</formula>
    </cfRule>
  </conditionalFormatting>
  <conditionalFormatting sqref="CB16">
    <cfRule type="cellIs" dxfId="806" priority="25" operator="lessThan">
      <formula>0</formula>
    </cfRule>
    <cfRule type="cellIs" dxfId="805" priority="26" operator="greaterThanOrEqual">
      <formula>0</formula>
    </cfRule>
  </conditionalFormatting>
  <conditionalFormatting sqref="BL34:BL35">
    <cfRule type="expression" dxfId="804" priority="27">
      <formula>$C$23="Valor absoluto"</formula>
    </cfRule>
    <cfRule type="expression" dxfId="803" priority="28">
      <formula>$C$23="Porcentagem"</formula>
    </cfRule>
    <cfRule type="expression" dxfId="802" priority="29">
      <formula>$C$23="R$"</formula>
    </cfRule>
  </conditionalFormatting>
  <conditionalFormatting sqref="BL36">
    <cfRule type="cellIs" dxfId="801" priority="30" operator="lessThan">
      <formula>0</formula>
    </cfRule>
    <cfRule type="cellIs" dxfId="800" priority="31" operator="greaterThanOrEqual">
      <formula>0</formula>
    </cfRule>
  </conditionalFormatting>
  <conditionalFormatting sqref="BL29:BL30">
    <cfRule type="expression" dxfId="799" priority="32">
      <formula>$C$23="Valor absoluto"</formula>
    </cfRule>
    <cfRule type="expression" dxfId="798" priority="33">
      <formula>$C$23="Porcentagem"</formula>
    </cfRule>
    <cfRule type="expression" dxfId="797" priority="34">
      <formula>$C$23="R$"</formula>
    </cfRule>
  </conditionalFormatting>
  <conditionalFormatting sqref="BL31">
    <cfRule type="cellIs" dxfId="796" priority="35" operator="lessThan">
      <formula>0</formula>
    </cfRule>
    <cfRule type="cellIs" dxfId="795" priority="36" operator="greaterThanOrEqual">
      <formula>0</formula>
    </cfRule>
  </conditionalFormatting>
  <conditionalFormatting sqref="BL24:BL25">
    <cfRule type="expression" dxfId="794" priority="37">
      <formula>$C$23="Valor absoluto"</formula>
    </cfRule>
    <cfRule type="expression" dxfId="793" priority="38">
      <formula>$C$23="Porcentagem"</formula>
    </cfRule>
    <cfRule type="expression" dxfId="792" priority="39">
      <formula>$C$23="R$"</formula>
    </cfRule>
  </conditionalFormatting>
  <conditionalFormatting sqref="BL19:BL20">
    <cfRule type="expression" dxfId="791" priority="40">
      <formula>$C$18="Número"</formula>
    </cfRule>
    <cfRule type="expression" dxfId="790" priority="41">
      <formula>$C$18="Porcentagem"</formula>
    </cfRule>
    <cfRule type="expression" dxfId="789" priority="42">
      <formula>$C$18="R$"</formula>
    </cfRule>
  </conditionalFormatting>
  <conditionalFormatting sqref="BL14:BL15">
    <cfRule type="expression" dxfId="788" priority="43">
      <formula>$C$13="Número"</formula>
    </cfRule>
    <cfRule type="expression" dxfId="787" priority="44">
      <formula>$C$13="Porcentagem"</formula>
    </cfRule>
    <cfRule type="expression" dxfId="786" priority="45">
      <formula>$C$13="R$"</formula>
    </cfRule>
  </conditionalFormatting>
  <conditionalFormatting sqref="BL26">
    <cfRule type="cellIs" dxfId="785" priority="46" operator="lessThan">
      <formula>0</formula>
    </cfRule>
    <cfRule type="cellIs" dxfId="784" priority="47" operator="greaterThanOrEqual">
      <formula>0</formula>
    </cfRule>
  </conditionalFormatting>
  <conditionalFormatting sqref="BL21">
    <cfRule type="cellIs" dxfId="783" priority="48" operator="lessThan">
      <formula>0</formula>
    </cfRule>
    <cfRule type="cellIs" dxfId="782" priority="49" operator="greaterThanOrEqual">
      <formula>0</formula>
    </cfRule>
  </conditionalFormatting>
  <conditionalFormatting sqref="BL16">
    <cfRule type="cellIs" dxfId="781" priority="50" operator="lessThan">
      <formula>0</formula>
    </cfRule>
    <cfRule type="cellIs" dxfId="780" priority="51" operator="greaterThanOrEqual">
      <formula>0</formula>
    </cfRule>
  </conditionalFormatting>
  <conditionalFormatting sqref="AV34:AV35">
    <cfRule type="expression" dxfId="779" priority="52">
      <formula>$C$23="Valor absoluto"</formula>
    </cfRule>
    <cfRule type="expression" dxfId="778" priority="53">
      <formula>$C$23="Porcentagem"</formula>
    </cfRule>
    <cfRule type="expression" dxfId="777" priority="54">
      <formula>$C$23="R$"</formula>
    </cfRule>
  </conditionalFormatting>
  <conditionalFormatting sqref="AV36">
    <cfRule type="cellIs" dxfId="776" priority="55" operator="lessThan">
      <formula>0</formula>
    </cfRule>
    <cfRule type="cellIs" dxfId="775" priority="56" operator="greaterThanOrEqual">
      <formula>0</formula>
    </cfRule>
  </conditionalFormatting>
  <conditionalFormatting sqref="AV29:AV30">
    <cfRule type="expression" dxfId="774" priority="57">
      <formula>$C$23="Valor absoluto"</formula>
    </cfRule>
    <cfRule type="expression" dxfId="773" priority="58">
      <formula>$C$23="Porcentagem"</formula>
    </cfRule>
    <cfRule type="expression" dxfId="772" priority="59">
      <formula>$C$23="R$"</formula>
    </cfRule>
  </conditionalFormatting>
  <conditionalFormatting sqref="AV31">
    <cfRule type="cellIs" dxfId="771" priority="60" operator="lessThan">
      <formula>0</formula>
    </cfRule>
    <cfRule type="cellIs" dxfId="770" priority="61" operator="greaterThanOrEqual">
      <formula>0</formula>
    </cfRule>
  </conditionalFormatting>
  <conditionalFormatting sqref="AV14:AV15">
    <cfRule type="expression" dxfId="769" priority="62">
      <formula>$C$13="Número"</formula>
    </cfRule>
    <cfRule type="expression" dxfId="768" priority="63">
      <formula>$C$13="Porcentagem"</formula>
    </cfRule>
    <cfRule type="expression" dxfId="767" priority="64">
      <formula>$C$13="R$"</formula>
    </cfRule>
  </conditionalFormatting>
  <conditionalFormatting sqref="AV24:AV25">
    <cfRule type="expression" dxfId="766" priority="65">
      <formula>$C$23="Valor absoluto"</formula>
    </cfRule>
    <cfRule type="expression" dxfId="765" priority="66">
      <formula>$C$23="Porcentagem"</formula>
    </cfRule>
    <cfRule type="expression" dxfId="764" priority="67">
      <formula>$C$23="R$"</formula>
    </cfRule>
  </conditionalFormatting>
  <conditionalFormatting sqref="AV19:AV20">
    <cfRule type="expression" dxfId="763" priority="68">
      <formula>$C$18="Número"</formula>
    </cfRule>
    <cfRule type="expression" dxfId="762" priority="69">
      <formula>$C$18="Porcentagem"</formula>
    </cfRule>
    <cfRule type="expression" dxfId="761" priority="70">
      <formula>$C$18="R$"</formula>
    </cfRule>
  </conditionalFormatting>
  <conditionalFormatting sqref="AV26">
    <cfRule type="cellIs" dxfId="760" priority="71" operator="lessThan">
      <formula>0</formula>
    </cfRule>
    <cfRule type="cellIs" dxfId="759" priority="72" operator="greaterThanOrEqual">
      <formula>0</formula>
    </cfRule>
  </conditionalFormatting>
  <conditionalFormatting sqref="AV21">
    <cfRule type="cellIs" dxfId="758" priority="73" operator="lessThan">
      <formula>0</formula>
    </cfRule>
    <cfRule type="cellIs" dxfId="757" priority="74" operator="greaterThanOrEqual">
      <formula>0</formula>
    </cfRule>
  </conditionalFormatting>
  <conditionalFormatting sqref="AV16">
    <cfRule type="cellIs" dxfId="756" priority="75" operator="lessThan">
      <formula>0</formula>
    </cfRule>
    <cfRule type="cellIs" dxfId="755" priority="76" operator="greaterThanOrEqual">
      <formula>0</formula>
    </cfRule>
  </conditionalFormatting>
  <conditionalFormatting sqref="AF34:AF35">
    <cfRule type="expression" dxfId="754" priority="77">
      <formula>$C$23="Valor absoluto"</formula>
    </cfRule>
    <cfRule type="expression" dxfId="753" priority="78">
      <formula>$C$23="Porcentagem"</formula>
    </cfRule>
    <cfRule type="expression" dxfId="752" priority="79">
      <formula>$C$23="R$"</formula>
    </cfRule>
  </conditionalFormatting>
  <conditionalFormatting sqref="AF36">
    <cfRule type="cellIs" dxfId="751" priority="80" operator="lessThan">
      <formula>0</formula>
    </cfRule>
    <cfRule type="cellIs" dxfId="750" priority="81" operator="greaterThanOrEqual">
      <formula>0</formula>
    </cfRule>
  </conditionalFormatting>
  <conditionalFormatting sqref="AF29:AF30">
    <cfRule type="expression" dxfId="749" priority="82">
      <formula>$C$23="Valor absoluto"</formula>
    </cfRule>
    <cfRule type="expression" dxfId="748" priority="83">
      <formula>$C$23="Porcentagem"</formula>
    </cfRule>
    <cfRule type="expression" dxfId="747" priority="84">
      <formula>$C$23="R$"</formula>
    </cfRule>
  </conditionalFormatting>
  <conditionalFormatting sqref="AF31">
    <cfRule type="cellIs" dxfId="746" priority="85" operator="lessThan">
      <formula>0</formula>
    </cfRule>
    <cfRule type="cellIs" dxfId="745" priority="86" operator="greaterThanOrEqual">
      <formula>0</formula>
    </cfRule>
  </conditionalFormatting>
  <conditionalFormatting sqref="AF24:AF25">
    <cfRule type="expression" dxfId="744" priority="87">
      <formula>$C$23="Valor absoluto"</formula>
    </cfRule>
    <cfRule type="expression" dxfId="743" priority="88">
      <formula>$C$23="Porcentagem"</formula>
    </cfRule>
    <cfRule type="expression" dxfId="742" priority="89">
      <formula>$C$23="R$"</formula>
    </cfRule>
  </conditionalFormatting>
  <conditionalFormatting sqref="AF19:AF20">
    <cfRule type="expression" dxfId="741" priority="90">
      <formula>$C$18="Número"</formula>
    </cfRule>
    <cfRule type="expression" dxfId="740" priority="91">
      <formula>$C$18="Porcentagem"</formula>
    </cfRule>
    <cfRule type="expression" dxfId="739" priority="92">
      <formula>$C$18="R$"</formula>
    </cfRule>
  </conditionalFormatting>
  <conditionalFormatting sqref="AF14:AF15">
    <cfRule type="expression" dxfId="738" priority="93">
      <formula>$C$13="Número"</formula>
    </cfRule>
    <cfRule type="expression" dxfId="737" priority="94">
      <formula>$C$13="Porcentagem"</formula>
    </cfRule>
    <cfRule type="expression" dxfId="736" priority="95">
      <formula>$C$13="R$"</formula>
    </cfRule>
  </conditionalFormatting>
  <conditionalFormatting sqref="AF26">
    <cfRule type="cellIs" dxfId="735" priority="96" operator="lessThan">
      <formula>0</formula>
    </cfRule>
    <cfRule type="cellIs" dxfId="734" priority="97" operator="greaterThanOrEqual">
      <formula>0</formula>
    </cfRule>
  </conditionalFormatting>
  <conditionalFormatting sqref="AF21">
    <cfRule type="cellIs" dxfId="733" priority="98" operator="lessThan">
      <formula>0</formula>
    </cfRule>
    <cfRule type="cellIs" dxfId="732" priority="99" operator="greaterThanOrEqual">
      <formula>0</formula>
    </cfRule>
  </conditionalFormatting>
  <conditionalFormatting sqref="AF16">
    <cfRule type="cellIs" dxfId="731" priority="100" operator="lessThan">
      <formula>0</formula>
    </cfRule>
    <cfRule type="cellIs" dxfId="730" priority="101" operator="greaterThanOrEqual">
      <formula>0</formula>
    </cfRule>
  </conditionalFormatting>
  <conditionalFormatting sqref="P34:P35">
    <cfRule type="expression" dxfId="729" priority="102">
      <formula>$C$23="Valor absoluto"</formula>
    </cfRule>
    <cfRule type="expression" dxfId="728" priority="103">
      <formula>$C$23="Porcentagem"</formula>
    </cfRule>
    <cfRule type="expression" dxfId="727" priority="104">
      <formula>$C$23="R$"</formula>
    </cfRule>
  </conditionalFormatting>
  <conditionalFormatting sqref="P36">
    <cfRule type="cellIs" dxfId="726" priority="105" operator="lessThan">
      <formula>0</formula>
    </cfRule>
    <cfRule type="cellIs" dxfId="725" priority="106" operator="greaterThanOrEqual">
      <formula>0</formula>
    </cfRule>
  </conditionalFormatting>
  <conditionalFormatting sqref="P29:P30">
    <cfRule type="expression" dxfId="724" priority="107">
      <formula>$C$23="Valor absoluto"</formula>
    </cfRule>
    <cfRule type="expression" dxfId="723" priority="108">
      <formula>$C$23="Porcentagem"</formula>
    </cfRule>
    <cfRule type="expression" dxfId="722" priority="109">
      <formula>$C$23="R$"</formula>
    </cfRule>
  </conditionalFormatting>
  <conditionalFormatting sqref="P31">
    <cfRule type="cellIs" dxfId="721" priority="110" operator="lessThan">
      <formula>0</formula>
    </cfRule>
    <cfRule type="cellIs" dxfId="720" priority="111" operator="greaterThanOrEqual">
      <formula>0</formula>
    </cfRule>
  </conditionalFormatting>
  <conditionalFormatting sqref="P24:P25">
    <cfRule type="expression" dxfId="719" priority="112">
      <formula>$C$23="Valor absoluto"</formula>
    </cfRule>
    <cfRule type="expression" dxfId="718" priority="113">
      <formula>$C$23="Porcentagem"</formula>
    </cfRule>
    <cfRule type="expression" dxfId="717" priority="114">
      <formula>$C$23="R$"</formula>
    </cfRule>
  </conditionalFormatting>
  <conditionalFormatting sqref="P19:P20">
    <cfRule type="expression" dxfId="716" priority="115">
      <formula>$C$18="Número"</formula>
    </cfRule>
    <cfRule type="expression" dxfId="715" priority="116">
      <formula>$C$18="Porcentagem"</formula>
    </cfRule>
    <cfRule type="expression" dxfId="714" priority="117">
      <formula>$C$18="R$"</formula>
    </cfRule>
  </conditionalFormatting>
  <conditionalFormatting sqref="P14:P15">
    <cfRule type="expression" dxfId="713" priority="118">
      <formula>$C$13="Número"</formula>
    </cfRule>
    <cfRule type="expression" dxfId="712" priority="119">
      <formula>$C$13="Porcentagem"</formula>
    </cfRule>
    <cfRule type="expression" dxfId="711" priority="120">
      <formula>$C$13="R$"</formula>
    </cfRule>
  </conditionalFormatting>
  <conditionalFormatting sqref="P26">
    <cfRule type="cellIs" dxfId="710" priority="121" operator="lessThan">
      <formula>0</formula>
    </cfRule>
    <cfRule type="cellIs" dxfId="709" priority="122" operator="greaterThanOrEqual">
      <formula>0</formula>
    </cfRule>
  </conditionalFormatting>
  <conditionalFormatting sqref="P21">
    <cfRule type="cellIs" dxfId="708" priority="123" operator="lessThan">
      <formula>0</formula>
    </cfRule>
    <cfRule type="cellIs" dxfId="707" priority="124" operator="greaterThanOrEqual">
      <formula>0</formula>
    </cfRule>
  </conditionalFormatting>
  <conditionalFormatting sqref="P16">
    <cfRule type="cellIs" dxfId="706" priority="125" operator="lessThan">
      <formula>0</formula>
    </cfRule>
    <cfRule type="cellIs" dxfId="705" priority="126" operator="greaterThanOrEqual">
      <formula>0</formula>
    </cfRule>
  </conditionalFormatting>
  <conditionalFormatting sqref="D34:O35">
    <cfRule type="expression" dxfId="704" priority="127">
      <formula>$C$23="Valor absoluto"</formula>
    </cfRule>
    <cfRule type="expression" dxfId="703" priority="128">
      <formula>$C$23="Porcentagem"</formula>
    </cfRule>
    <cfRule type="expression" dxfId="702" priority="129">
      <formula>$C$23="R$"</formula>
    </cfRule>
  </conditionalFormatting>
  <conditionalFormatting sqref="T34:AE35">
    <cfRule type="expression" dxfId="701" priority="130">
      <formula>$C$23="Valor absoluto"</formula>
    </cfRule>
    <cfRule type="expression" dxfId="700" priority="131">
      <formula>$C$23="Porcentagem"</formula>
    </cfRule>
    <cfRule type="expression" dxfId="699" priority="132">
      <formula>$C$23="R$"</formula>
    </cfRule>
  </conditionalFormatting>
  <conditionalFormatting sqref="BP34:CA35">
    <cfRule type="expression" dxfId="698" priority="133">
      <formula>$C$23="Valor absoluto"</formula>
    </cfRule>
    <cfRule type="expression" dxfId="697" priority="134">
      <formula>$C$23="Porcentagem"</formula>
    </cfRule>
    <cfRule type="expression" dxfId="696" priority="135">
      <formula>$C$23="R$"</formula>
    </cfRule>
  </conditionalFormatting>
  <conditionalFormatting sqref="AZ34:BK35">
    <cfRule type="expression" dxfId="695" priority="136">
      <formula>$C$23="Valor absoluto"</formula>
    </cfRule>
    <cfRule type="expression" dxfId="694" priority="137">
      <formula>$C$23="Porcentagem"</formula>
    </cfRule>
    <cfRule type="expression" dxfId="693" priority="138">
      <formula>$C$23="R$"</formula>
    </cfRule>
  </conditionalFormatting>
  <conditionalFormatting sqref="AJ34:AU35">
    <cfRule type="expression" dxfId="692" priority="139">
      <formula>$C$23="Valor absoluto"</formula>
    </cfRule>
    <cfRule type="expression" dxfId="691" priority="140">
      <formula>$C$23="Porcentagem"</formula>
    </cfRule>
    <cfRule type="expression" dxfId="690" priority="141">
      <formula>$C$23="R$"</formula>
    </cfRule>
  </conditionalFormatting>
  <conditionalFormatting sqref="CC36">
    <cfRule type="cellIs" dxfId="689" priority="142" operator="lessThan">
      <formula>0</formula>
    </cfRule>
    <cfRule type="cellIs" dxfId="688" priority="143" operator="greaterThanOrEqual">
      <formula>0</formula>
    </cfRule>
  </conditionalFormatting>
  <conditionalFormatting sqref="BM36">
    <cfRule type="cellIs" dxfId="687" priority="144" operator="lessThan">
      <formula>0</formula>
    </cfRule>
    <cfRule type="cellIs" dxfId="686" priority="145" operator="greaterThanOrEqual">
      <formula>0</formula>
    </cfRule>
  </conditionalFormatting>
  <conditionalFormatting sqref="AW36">
    <cfRule type="cellIs" dxfId="685" priority="146" operator="lessThan">
      <formula>0</formula>
    </cfRule>
    <cfRule type="cellIs" dxfId="684" priority="147" operator="greaterThanOrEqual">
      <formula>0</formula>
    </cfRule>
  </conditionalFormatting>
  <conditionalFormatting sqref="AG36">
    <cfRule type="cellIs" dxfId="683" priority="148" operator="lessThan">
      <formula>0</formula>
    </cfRule>
    <cfRule type="cellIs" dxfId="682" priority="149" operator="greaterThanOrEqual">
      <formula>0</formula>
    </cfRule>
  </conditionalFormatting>
  <conditionalFormatting sqref="Q36">
    <cfRule type="cellIs" dxfId="681" priority="150" operator="lessThan">
      <formula>0</formula>
    </cfRule>
    <cfRule type="cellIs" dxfId="680" priority="151" operator="greaterThanOrEqual">
      <formula>0</formula>
    </cfRule>
  </conditionalFormatting>
  <conditionalFormatting sqref="AJ36:AU36">
    <cfRule type="cellIs" dxfId="679" priority="152" operator="lessThan">
      <formula>0</formula>
    </cfRule>
    <cfRule type="cellIs" dxfId="678" priority="153" operator="greaterThanOrEqual">
      <formula>0</formula>
    </cfRule>
  </conditionalFormatting>
  <conditionalFormatting sqref="T36:AE36">
    <cfRule type="cellIs" dxfId="677" priority="154" operator="lessThan">
      <formula>0</formula>
    </cfRule>
    <cfRule type="cellIs" dxfId="676" priority="155" operator="greaterThanOrEqual">
      <formula>0</formula>
    </cfRule>
  </conditionalFormatting>
  <conditionalFormatting sqref="BP36:CA36">
    <cfRule type="cellIs" dxfId="675" priority="156" operator="lessThan">
      <formula>0</formula>
    </cfRule>
    <cfRule type="cellIs" dxfId="674" priority="157" operator="greaterThanOrEqual">
      <formula>0</formula>
    </cfRule>
  </conditionalFormatting>
  <conditionalFormatting sqref="AZ36:BK36">
    <cfRule type="cellIs" dxfId="673" priority="158" operator="lessThan">
      <formula>0</formula>
    </cfRule>
    <cfRule type="cellIs" dxfId="672" priority="159" operator="greaterThanOrEqual">
      <formula>0</formula>
    </cfRule>
  </conditionalFormatting>
  <conditionalFormatting sqref="D36:O36">
    <cfRule type="cellIs" dxfId="671" priority="160" operator="lessThan">
      <formula>0</formula>
    </cfRule>
    <cfRule type="cellIs" dxfId="670" priority="161" operator="greaterThanOrEqual">
      <formula>0</formula>
    </cfRule>
  </conditionalFormatting>
  <conditionalFormatting sqref="CD34:CJ35">
    <cfRule type="expression" dxfId="669" priority="162">
      <formula>$C$23="Valor absoluto"</formula>
    </cfRule>
    <cfRule type="expression" dxfId="668" priority="163">
      <formula>$C$23="Porcentagem"</formula>
    </cfRule>
    <cfRule type="expression" dxfId="667" priority="164">
      <formula>$C$23="R$"</formula>
    </cfRule>
  </conditionalFormatting>
  <conditionalFormatting sqref="D29:O30">
    <cfRule type="expression" dxfId="666" priority="165">
      <formula>$C$23="Valor absoluto"</formula>
    </cfRule>
    <cfRule type="expression" dxfId="665" priority="166">
      <formula>$C$23="Porcentagem"</formula>
    </cfRule>
    <cfRule type="expression" dxfId="664" priority="167">
      <formula>$C$23="R$"</formula>
    </cfRule>
  </conditionalFormatting>
  <conditionalFormatting sqref="T29:AE30">
    <cfRule type="expression" dxfId="663" priority="168">
      <formula>$C$23="Valor absoluto"</formula>
    </cfRule>
    <cfRule type="expression" dxfId="662" priority="169">
      <formula>$C$23="Porcentagem"</formula>
    </cfRule>
    <cfRule type="expression" dxfId="661" priority="170">
      <formula>$C$23="R$"</formula>
    </cfRule>
  </conditionalFormatting>
  <conditionalFormatting sqref="BP29:CA30">
    <cfRule type="expression" dxfId="660" priority="171">
      <formula>$C$23="Valor absoluto"</formula>
    </cfRule>
    <cfRule type="expression" dxfId="659" priority="172">
      <formula>$C$23="Porcentagem"</formula>
    </cfRule>
    <cfRule type="expression" dxfId="658" priority="173">
      <formula>$C$23="R$"</formula>
    </cfRule>
  </conditionalFormatting>
  <conditionalFormatting sqref="AZ29:BK30">
    <cfRule type="expression" dxfId="657" priority="174">
      <formula>$C$23="Valor absoluto"</formula>
    </cfRule>
    <cfRule type="expression" dxfId="656" priority="175">
      <formula>$C$23="Porcentagem"</formula>
    </cfRule>
    <cfRule type="expression" dxfId="655" priority="176">
      <formula>$C$23="R$"</formula>
    </cfRule>
  </conditionalFormatting>
  <conditionalFormatting sqref="AJ29:AU30">
    <cfRule type="expression" dxfId="654" priority="177">
      <formula>$C$23="Valor absoluto"</formula>
    </cfRule>
    <cfRule type="expression" dxfId="653" priority="178">
      <formula>$C$23="Porcentagem"</formula>
    </cfRule>
    <cfRule type="expression" dxfId="652" priority="179">
      <formula>$C$23="R$"</formula>
    </cfRule>
  </conditionalFormatting>
  <conditionalFormatting sqref="CC31">
    <cfRule type="cellIs" dxfId="651" priority="180" operator="lessThan">
      <formula>0</formula>
    </cfRule>
    <cfRule type="cellIs" dxfId="650" priority="181" operator="greaterThanOrEqual">
      <formula>0</formula>
    </cfRule>
  </conditionalFormatting>
  <conditionalFormatting sqref="BM31">
    <cfRule type="cellIs" dxfId="649" priority="182" operator="lessThan">
      <formula>0</formula>
    </cfRule>
    <cfRule type="cellIs" dxfId="648" priority="183" operator="greaterThanOrEqual">
      <formula>0</formula>
    </cfRule>
  </conditionalFormatting>
  <conditionalFormatting sqref="AW31">
    <cfRule type="cellIs" dxfId="647" priority="184" operator="lessThan">
      <formula>0</formula>
    </cfRule>
    <cfRule type="cellIs" dxfId="646" priority="185" operator="greaterThanOrEqual">
      <formula>0</formula>
    </cfRule>
  </conditionalFormatting>
  <conditionalFormatting sqref="AG31">
    <cfRule type="cellIs" dxfId="645" priority="186" operator="lessThan">
      <formula>0</formula>
    </cfRule>
    <cfRule type="cellIs" dxfId="644" priority="187" operator="greaterThanOrEqual">
      <formula>0</formula>
    </cfRule>
  </conditionalFormatting>
  <conditionalFormatting sqref="Q31">
    <cfRule type="cellIs" dxfId="643" priority="188" operator="lessThan">
      <formula>0</formula>
    </cfRule>
    <cfRule type="cellIs" dxfId="642" priority="189" operator="greaterThanOrEqual">
      <formula>0</formula>
    </cfRule>
  </conditionalFormatting>
  <conditionalFormatting sqref="AJ31:AU31">
    <cfRule type="cellIs" dxfId="641" priority="190" operator="lessThan">
      <formula>0</formula>
    </cfRule>
    <cfRule type="cellIs" dxfId="640" priority="191" operator="greaterThanOrEqual">
      <formula>0</formula>
    </cfRule>
  </conditionalFormatting>
  <conditionalFormatting sqref="T31:AE31">
    <cfRule type="cellIs" dxfId="639" priority="192" operator="lessThan">
      <formula>0</formula>
    </cfRule>
    <cfRule type="cellIs" dxfId="638" priority="193" operator="greaterThanOrEqual">
      <formula>0</formula>
    </cfRule>
  </conditionalFormatting>
  <conditionalFormatting sqref="BP31:CA31">
    <cfRule type="cellIs" dxfId="637" priority="194" operator="lessThan">
      <formula>0</formula>
    </cfRule>
    <cfRule type="cellIs" dxfId="636" priority="195" operator="greaterThanOrEqual">
      <formula>0</formula>
    </cfRule>
  </conditionalFormatting>
  <conditionalFormatting sqref="AZ31:BK31">
    <cfRule type="cellIs" dxfId="635" priority="196" operator="lessThan">
      <formula>0</formula>
    </cfRule>
    <cfRule type="cellIs" dxfId="634" priority="197" operator="greaterThanOrEqual">
      <formula>0</formula>
    </cfRule>
  </conditionalFormatting>
  <conditionalFormatting sqref="D31:O31">
    <cfRule type="cellIs" dxfId="633" priority="198" operator="lessThan">
      <formula>0</formula>
    </cfRule>
    <cfRule type="cellIs" dxfId="632" priority="199" operator="greaterThanOrEqual">
      <formula>0</formula>
    </cfRule>
  </conditionalFormatting>
  <conditionalFormatting sqref="CD29:CJ30">
    <cfRule type="expression" dxfId="631" priority="200">
      <formula>$C$23="Valor absoluto"</formula>
    </cfRule>
    <cfRule type="expression" dxfId="630" priority="201">
      <formula>$C$23="Porcentagem"</formula>
    </cfRule>
    <cfRule type="expression" dxfId="629" priority="202">
      <formula>$C$23="R$"</formula>
    </cfRule>
  </conditionalFormatting>
  <conditionalFormatting sqref="D24:O25">
    <cfRule type="expression" dxfId="628" priority="203">
      <formula>$C$23="Valor absoluto"</formula>
    </cfRule>
    <cfRule type="expression" dxfId="627" priority="204">
      <formula>$C$23="Porcentagem"</formula>
    </cfRule>
    <cfRule type="expression" dxfId="626" priority="205">
      <formula>$C$23="R$"</formula>
    </cfRule>
  </conditionalFormatting>
  <conditionalFormatting sqref="T24:AE25">
    <cfRule type="expression" dxfId="625" priority="206">
      <formula>$C$23="Valor absoluto"</formula>
    </cfRule>
    <cfRule type="expression" dxfId="624" priority="207">
      <formula>$C$23="Porcentagem"</formula>
    </cfRule>
    <cfRule type="expression" dxfId="623" priority="208">
      <formula>$C$23="R$"</formula>
    </cfRule>
  </conditionalFormatting>
  <conditionalFormatting sqref="BP24:CA25">
    <cfRule type="expression" dxfId="622" priority="209">
      <formula>$C$23="Valor absoluto"</formula>
    </cfRule>
    <cfRule type="expression" dxfId="621" priority="210">
      <formula>$C$23="Porcentagem"</formula>
    </cfRule>
    <cfRule type="expression" dxfId="620" priority="211">
      <formula>$C$23="R$"</formula>
    </cfRule>
  </conditionalFormatting>
  <conditionalFormatting sqref="AZ24:BK25">
    <cfRule type="expression" dxfId="619" priority="212">
      <formula>$C$23="Valor absoluto"</formula>
    </cfRule>
    <cfRule type="expression" dxfId="618" priority="213">
      <formula>$C$23="Porcentagem"</formula>
    </cfRule>
    <cfRule type="expression" dxfId="617" priority="214">
      <formula>$C$23="R$"</formula>
    </cfRule>
  </conditionalFormatting>
  <conditionalFormatting sqref="BP19:CA20">
    <cfRule type="expression" dxfId="616" priority="215">
      <formula>$C$18="Número"</formula>
    </cfRule>
    <cfRule type="expression" dxfId="615" priority="216">
      <formula>$C$18="Porcentagem"</formula>
    </cfRule>
    <cfRule type="expression" dxfId="614" priority="217">
      <formula>$C$18="R$"</formula>
    </cfRule>
  </conditionalFormatting>
  <conditionalFormatting sqref="AZ19:BK20">
    <cfRule type="expression" dxfId="613" priority="218">
      <formula>$C$18="Número"</formula>
    </cfRule>
    <cfRule type="expression" dxfId="612" priority="219">
      <formula>$C$18="Porcentagem"</formula>
    </cfRule>
    <cfRule type="expression" dxfId="611" priority="220">
      <formula>$C$18="R$"</formula>
    </cfRule>
  </conditionalFormatting>
  <conditionalFormatting sqref="D19:O20">
    <cfRule type="expression" dxfId="610" priority="221">
      <formula>$C$18="Número"</formula>
    </cfRule>
    <cfRule type="expression" dxfId="609" priority="222">
      <formula>$C$18="Porcentagem"</formula>
    </cfRule>
    <cfRule type="expression" dxfId="608" priority="223">
      <formula>$C$18="R$"</formula>
    </cfRule>
  </conditionalFormatting>
  <conditionalFormatting sqref="T19:AE20">
    <cfRule type="expression" dxfId="607" priority="224">
      <formula>$C$18="Número"</formula>
    </cfRule>
    <cfRule type="expression" dxfId="606" priority="225">
      <formula>$C$18="Porcentagem"</formula>
    </cfRule>
    <cfRule type="expression" dxfId="605" priority="226">
      <formula>$C$18="R$"</formula>
    </cfRule>
  </conditionalFormatting>
  <conditionalFormatting sqref="CC14:CC15">
    <cfRule type="expression" dxfId="604" priority="227">
      <formula>$C$13="Número"</formula>
    </cfRule>
    <cfRule type="expression" dxfId="603" priority="228">
      <formula>$C$13="Porcentagem"</formula>
    </cfRule>
    <cfRule type="expression" dxfId="602" priority="229">
      <formula>$C$13="R$"</formula>
    </cfRule>
  </conditionalFormatting>
  <conditionalFormatting sqref="BM14:BM15">
    <cfRule type="expression" dxfId="601" priority="230">
      <formula>$C$13="Número"</formula>
    </cfRule>
    <cfRule type="expression" dxfId="600" priority="231">
      <formula>$C$13="Porcentagem"</formula>
    </cfRule>
    <cfRule type="expression" dxfId="599" priority="232">
      <formula>$C$13="R$"</formula>
    </cfRule>
  </conditionalFormatting>
  <conditionalFormatting sqref="AW14:AW15">
    <cfRule type="expression" dxfId="598" priority="233">
      <formula>$C$13="Número"</formula>
    </cfRule>
    <cfRule type="expression" dxfId="597" priority="234">
      <formula>$C$13="Porcentagem"</formula>
    </cfRule>
    <cfRule type="expression" dxfId="596" priority="235">
      <formula>$C$13="R$"</formula>
    </cfRule>
  </conditionalFormatting>
  <conditionalFormatting sqref="AG14:AG15">
    <cfRule type="expression" dxfId="595" priority="236">
      <formula>$C$13="Número"</formula>
    </cfRule>
    <cfRule type="expression" dxfId="594" priority="237">
      <formula>$C$13="Porcentagem"</formula>
    </cfRule>
    <cfRule type="expression" dxfId="593" priority="238">
      <formula>$C$13="R$"</formula>
    </cfRule>
  </conditionalFormatting>
  <conditionalFormatting sqref="Q14:Q15">
    <cfRule type="expression" dxfId="592" priority="239">
      <formula>$C$13="Número"</formula>
    </cfRule>
    <cfRule type="expression" dxfId="591" priority="240">
      <formula>$C$13="Porcentagem"</formula>
    </cfRule>
    <cfRule type="expression" dxfId="590" priority="241">
      <formula>$C$13="R$"</formula>
    </cfRule>
  </conditionalFormatting>
  <conditionalFormatting sqref="D14:O15">
    <cfRule type="expression" dxfId="589" priority="242">
      <formula>$C$13="Número"</formula>
    </cfRule>
    <cfRule type="expression" dxfId="588" priority="243">
      <formula>$C$13="Porcentagem"</formula>
    </cfRule>
    <cfRule type="expression" dxfId="587" priority="244">
      <formula>$C$13="R$"</formula>
    </cfRule>
  </conditionalFormatting>
  <conditionalFormatting sqref="T14:AE15">
    <cfRule type="expression" dxfId="586" priority="245">
      <formula>$C$13="Número"</formula>
    </cfRule>
    <cfRule type="expression" dxfId="585" priority="246">
      <formula>$C$13="Porcentagem"</formula>
    </cfRule>
    <cfRule type="expression" dxfId="584" priority="247">
      <formula>$C$13="R$"</formula>
    </cfRule>
  </conditionalFormatting>
  <conditionalFormatting sqref="AJ14:AU15">
    <cfRule type="expression" dxfId="583" priority="248">
      <formula>$C$23="R$"</formula>
    </cfRule>
    <cfRule type="expression" dxfId="582" priority="249">
      <formula>$C$13="Valor absoluto"</formula>
    </cfRule>
    <cfRule type="expression" dxfId="581" priority="250">
      <formula>$C$13="Porcentagem"</formula>
    </cfRule>
  </conditionalFormatting>
  <conditionalFormatting sqref="BP14:CA15">
    <cfRule type="expression" dxfId="580" priority="251">
      <formula>$C$13="Valor absoluto"</formula>
    </cfRule>
    <cfRule type="expression" dxfId="579" priority="252">
      <formula>$C$13="Porcentagem"</formula>
    </cfRule>
    <cfRule type="expression" dxfId="578" priority="253">
      <formula>$C$13="R$"</formula>
    </cfRule>
    <cfRule type="expression" dxfId="577" priority="254">
      <formula>$C$18="Número"</formula>
    </cfRule>
    <cfRule type="expression" dxfId="576" priority="255">
      <formula>$C$18="Porcentagem"</formula>
    </cfRule>
    <cfRule type="expression" dxfId="575" priority="256">
      <formula>$C$18="R$"</formula>
    </cfRule>
    <cfRule type="expression" dxfId="574" priority="257">
      <formula>$C$23="Valor absoluto"</formula>
    </cfRule>
    <cfRule type="expression" dxfId="573" priority="258">
      <formula>$C$23="Porcentagem"</formula>
    </cfRule>
    <cfRule type="expression" dxfId="572" priority="259">
      <formula>$C$23="R$"</formula>
    </cfRule>
    <cfRule type="expression" dxfId="571" priority="260">
      <formula>$C$13="Valor absoluto"</formula>
    </cfRule>
    <cfRule type="expression" dxfId="570" priority="261">
      <formula>$C$13="Porcentagem"</formula>
    </cfRule>
    <cfRule type="expression" dxfId="569" priority="262">
      <formula>$C$13="R$"</formula>
    </cfRule>
    <cfRule type="expression" dxfId="568" priority="263">
      <formula>$C$23="Valor absoluto"</formula>
    </cfRule>
    <cfRule type="expression" dxfId="567" priority="264">
      <formula>$C$23="Porcentagem"</formula>
    </cfRule>
    <cfRule type="expression" dxfId="566" priority="265">
      <formula>$C$23="R$"</formula>
    </cfRule>
  </conditionalFormatting>
  <conditionalFormatting sqref="BP14:CA15 AW19:AW20 AG19:AG20 Q19:Q20 BM19:BM20 CC19:CC20">
    <cfRule type="expression" dxfId="565" priority="267">
      <formula>$C$18="Número"</formula>
    </cfRule>
    <cfRule type="expression" dxfId="564" priority="268">
      <formula>$C$18="Porcentagem"</formula>
    </cfRule>
    <cfRule type="expression" dxfId="563" priority="269">
      <formula>$C$18="R$"</formula>
    </cfRule>
  </conditionalFormatting>
  <conditionalFormatting sqref="AZ14:BK15">
    <cfRule type="expression" dxfId="562" priority="270">
      <formula>$C$13="Valor absoluto"</formula>
    </cfRule>
    <cfRule type="expression" dxfId="561" priority="271">
      <formula>$C$13="Porcentagem"</formula>
    </cfRule>
    <cfRule type="expression" dxfId="560" priority="272">
      <formula>$C$13="R$"</formula>
    </cfRule>
  </conditionalFormatting>
  <conditionalFormatting sqref="AJ24:AU25">
    <cfRule type="expression" dxfId="559" priority="273">
      <formula>$C$23="Valor absoluto"</formula>
    </cfRule>
    <cfRule type="expression" dxfId="558" priority="274">
      <formula>$C$23="Porcentagem"</formula>
    </cfRule>
    <cfRule type="expression" dxfId="557" priority="275">
      <formula>$C$23="R$"</formula>
    </cfRule>
  </conditionalFormatting>
  <conditionalFormatting sqref="AJ19:AU20">
    <cfRule type="expression" dxfId="556" priority="276">
      <formula>$C$18="Número"</formula>
    </cfRule>
    <cfRule type="expression" dxfId="555" priority="277">
      <formula>$C$18="Porcentagem"</formula>
    </cfRule>
    <cfRule type="expression" dxfId="554" priority="278">
      <formula>$C$18="R$"</formula>
    </cfRule>
  </conditionalFormatting>
  <conditionalFormatting sqref="CC26">
    <cfRule type="cellIs" dxfId="553" priority="279" operator="lessThan">
      <formula>0</formula>
    </cfRule>
    <cfRule type="cellIs" dxfId="552" priority="280" operator="greaterThanOrEqual">
      <formula>0</formula>
    </cfRule>
  </conditionalFormatting>
  <conditionalFormatting sqref="BM26">
    <cfRule type="cellIs" dxfId="551" priority="281" operator="lessThan">
      <formula>0</formula>
    </cfRule>
    <cfRule type="cellIs" dxfId="550" priority="282" operator="greaterThanOrEqual">
      <formula>0</formula>
    </cfRule>
  </conditionalFormatting>
  <conditionalFormatting sqref="AW26">
    <cfRule type="cellIs" dxfId="549" priority="283" operator="lessThan">
      <formula>0</formula>
    </cfRule>
    <cfRule type="cellIs" dxfId="548" priority="284" operator="greaterThanOrEqual">
      <formula>0</formula>
    </cfRule>
  </conditionalFormatting>
  <conditionalFormatting sqref="AG26">
    <cfRule type="cellIs" dxfId="547" priority="285" operator="lessThan">
      <formula>0</formula>
    </cfRule>
    <cfRule type="cellIs" dxfId="546" priority="286" operator="greaterThanOrEqual">
      <formula>0</formula>
    </cfRule>
  </conditionalFormatting>
  <conditionalFormatting sqref="Q26">
    <cfRule type="cellIs" dxfId="545" priority="287" operator="lessThan">
      <formula>0</formula>
    </cfRule>
    <cfRule type="cellIs" dxfId="544" priority="288" operator="greaterThanOrEqual">
      <formula>0</formula>
    </cfRule>
  </conditionalFormatting>
  <conditionalFormatting sqref="Q21">
    <cfRule type="cellIs" dxfId="543" priority="289" operator="lessThan">
      <formula>0</formula>
    </cfRule>
    <cfRule type="cellIs" dxfId="542" priority="290" operator="greaterThanOrEqual">
      <formula>0</formula>
    </cfRule>
  </conditionalFormatting>
  <conditionalFormatting sqref="AG21">
    <cfRule type="cellIs" dxfId="541" priority="291" operator="lessThan">
      <formula>0</formula>
    </cfRule>
    <cfRule type="cellIs" dxfId="540" priority="292" operator="greaterThanOrEqual">
      <formula>0</formula>
    </cfRule>
  </conditionalFormatting>
  <conditionalFormatting sqref="AW21">
    <cfRule type="cellIs" dxfId="539" priority="293" operator="lessThan">
      <formula>0</formula>
    </cfRule>
    <cfRule type="cellIs" dxfId="538" priority="294" operator="greaterThanOrEqual">
      <formula>0</formula>
    </cfRule>
  </conditionalFormatting>
  <conditionalFormatting sqref="BM21">
    <cfRule type="cellIs" dxfId="537" priority="295" operator="lessThan">
      <formula>0</formula>
    </cfRule>
    <cfRule type="cellIs" dxfId="536" priority="296" operator="greaterThanOrEqual">
      <formula>0</formula>
    </cfRule>
  </conditionalFormatting>
  <conditionalFormatting sqref="CC21">
    <cfRule type="cellIs" dxfId="535" priority="297" operator="lessThan">
      <formula>0</formula>
    </cfRule>
    <cfRule type="cellIs" dxfId="534" priority="298" operator="greaterThanOrEqual">
      <formula>0</formula>
    </cfRule>
  </conditionalFormatting>
  <conditionalFormatting sqref="CC16">
    <cfRule type="cellIs" dxfId="533" priority="299" operator="lessThan">
      <formula>0</formula>
    </cfRule>
    <cfRule type="cellIs" dxfId="532" priority="300" operator="greaterThanOrEqual">
      <formula>0</formula>
    </cfRule>
  </conditionalFormatting>
  <conditionalFormatting sqref="BM16">
    <cfRule type="cellIs" dxfId="531" priority="301" operator="lessThan">
      <formula>0</formula>
    </cfRule>
    <cfRule type="cellIs" dxfId="530" priority="302" operator="greaterThanOrEqual">
      <formula>0</formula>
    </cfRule>
  </conditionalFormatting>
  <conditionalFormatting sqref="AW16">
    <cfRule type="cellIs" dxfId="529" priority="303" operator="lessThan">
      <formula>0</formula>
    </cfRule>
    <cfRule type="cellIs" dxfId="528" priority="304" operator="greaterThanOrEqual">
      <formula>0</formula>
    </cfRule>
  </conditionalFormatting>
  <conditionalFormatting sqref="AG16">
    <cfRule type="cellIs" dxfId="527" priority="305" operator="lessThan">
      <formula>0</formula>
    </cfRule>
    <cfRule type="cellIs" dxfId="526" priority="306" operator="greaterThanOrEqual">
      <formula>0</formula>
    </cfRule>
  </conditionalFormatting>
  <conditionalFormatting sqref="AJ16:AU16">
    <cfRule type="cellIs" dxfId="525" priority="307" operator="lessThan">
      <formula>0</formula>
    </cfRule>
    <cfRule type="cellIs" dxfId="524" priority="308" operator="greaterThanOrEqual">
      <formula>0</formula>
    </cfRule>
  </conditionalFormatting>
  <conditionalFormatting sqref="AJ21:AU21">
    <cfRule type="cellIs" dxfId="523" priority="309" operator="lessThan">
      <formula>0</formula>
    </cfRule>
    <cfRule type="cellIs" dxfId="522" priority="310" operator="greaterThanOrEqual">
      <formula>0</formula>
    </cfRule>
  </conditionalFormatting>
  <conditionalFormatting sqref="AJ26:AU26">
    <cfRule type="cellIs" dxfId="521" priority="311" operator="lessThan">
      <formula>0</formula>
    </cfRule>
    <cfRule type="cellIs" dxfId="520" priority="312" operator="greaterThanOrEqual">
      <formula>0</formula>
    </cfRule>
  </conditionalFormatting>
  <conditionalFormatting sqref="T26:AE26">
    <cfRule type="cellIs" dxfId="519" priority="313" operator="lessThan">
      <formula>0</formula>
    </cfRule>
    <cfRule type="cellIs" dxfId="518" priority="314" operator="greaterThanOrEqual">
      <formula>0</formula>
    </cfRule>
  </conditionalFormatting>
  <conditionalFormatting sqref="T21:AE21">
    <cfRule type="cellIs" dxfId="517" priority="315" operator="lessThan">
      <formula>0</formula>
    </cfRule>
    <cfRule type="cellIs" dxfId="516" priority="316" operator="greaterThanOrEqual">
      <formula>0</formula>
    </cfRule>
  </conditionalFormatting>
  <conditionalFormatting sqref="T16:AE16">
    <cfRule type="cellIs" dxfId="515" priority="317" operator="lessThan">
      <formula>0</formula>
    </cfRule>
    <cfRule type="cellIs" dxfId="514" priority="318" operator="greaterThanOrEqual">
      <formula>0</formula>
    </cfRule>
  </conditionalFormatting>
  <conditionalFormatting sqref="BP26:CA26">
    <cfRule type="cellIs" dxfId="513" priority="319" operator="lessThan">
      <formula>0</formula>
    </cfRule>
    <cfRule type="cellIs" dxfId="512" priority="320" operator="greaterThanOrEqual">
      <formula>0</formula>
    </cfRule>
  </conditionalFormatting>
  <conditionalFormatting sqref="BP21:CA21">
    <cfRule type="cellIs" dxfId="511" priority="321" operator="lessThan">
      <formula>0</formula>
    </cfRule>
    <cfRule type="cellIs" dxfId="510" priority="322" operator="greaterThanOrEqual">
      <formula>0</formula>
    </cfRule>
  </conditionalFormatting>
  <conditionalFormatting sqref="BP16:CA16">
    <cfRule type="cellIs" dxfId="509" priority="323" operator="lessThan">
      <formula>0</formula>
    </cfRule>
    <cfRule type="cellIs" dxfId="508" priority="324" operator="greaterThanOrEqual">
      <formula>0</formula>
    </cfRule>
  </conditionalFormatting>
  <conditionalFormatting sqref="AZ26:BK26">
    <cfRule type="cellIs" dxfId="507" priority="325" operator="lessThan">
      <formula>0</formula>
    </cfRule>
    <cfRule type="cellIs" dxfId="506" priority="326" operator="greaterThanOrEqual">
      <formula>0</formula>
    </cfRule>
  </conditionalFormatting>
  <conditionalFormatting sqref="AZ21:BK21">
    <cfRule type="cellIs" dxfId="505" priority="327" operator="lessThan">
      <formula>0</formula>
    </cfRule>
    <cfRule type="cellIs" dxfId="504" priority="328" operator="greaterThanOrEqual">
      <formula>0</formula>
    </cfRule>
  </conditionalFormatting>
  <conditionalFormatting sqref="AZ16:BK16">
    <cfRule type="cellIs" dxfId="503" priority="329" operator="lessThan">
      <formula>0</formula>
    </cfRule>
    <cfRule type="cellIs" dxfId="502" priority="330" operator="greaterThanOrEqual">
      <formula>0</formula>
    </cfRule>
  </conditionalFormatting>
  <conditionalFormatting sqref="D26:O26">
    <cfRule type="cellIs" dxfId="501" priority="331" operator="lessThan">
      <formula>0</formula>
    </cfRule>
    <cfRule type="cellIs" dxfId="500" priority="332" operator="greaterThanOrEqual">
      <formula>0</formula>
    </cfRule>
  </conditionalFormatting>
  <conditionalFormatting sqref="D21:O21">
    <cfRule type="cellIs" dxfId="499" priority="333" operator="lessThan">
      <formula>0</formula>
    </cfRule>
    <cfRule type="cellIs" dxfId="498" priority="334" operator="greaterThanOrEqual">
      <formula>0</formula>
    </cfRule>
  </conditionalFormatting>
  <conditionalFormatting sqref="Q16">
    <cfRule type="cellIs" dxfId="497" priority="335" operator="lessThan">
      <formula>0</formula>
    </cfRule>
    <cfRule type="cellIs" dxfId="496" priority="336" operator="greaterThanOrEqual">
      <formula>0</formula>
    </cfRule>
  </conditionalFormatting>
  <conditionalFormatting sqref="D16:O16">
    <cfRule type="cellIs" dxfId="495" priority="337" operator="lessThan">
      <formula>0</formula>
    </cfRule>
    <cfRule type="cellIs" dxfId="494" priority="338" operator="greaterThanOrEqual">
      <formula>0</formula>
    </cfRule>
  </conditionalFormatting>
  <conditionalFormatting sqref="Q24:Q25 AW24:AW25 BM24:BM25 CC24:CJ25 AG24:AG25 Q29:Q30 AW29:AW30 BM29:BM30 CC29:CC30 AG29:AG30 Q34:Q35 AW34:AW35 BM34:BM35 CC34:CC35 AG34:AG35">
    <cfRule type="expression" dxfId="493" priority="339">
      <formula>$C$23="Valor absoluto"</formula>
    </cfRule>
    <cfRule type="expression" dxfId="492" priority="340">
      <formula>$C$23="Porcentagem"</formula>
    </cfRule>
    <cfRule type="expression" dxfId="491" priority="341">
      <formula>$C$23="R$"</formula>
    </cfRule>
  </conditionalFormatting>
  <dataValidations count="2">
    <dataValidation type="list" allowBlank="1" showInputMessage="1" showErrorMessage="1" sqref="C13 C18 C23 C28 C33">
      <formula1>"R$,Número,Porcentagem"</formula1>
      <formula2>0</formula2>
    </dataValidation>
    <dataValidation type="list" allowBlank="1" showInputMessage="1" showErrorMessage="1" sqref="B14:B16 B19:B21 B24:B26 B29:B31 B34:B36">
      <formula1>$B$63:$B$70</formula1>
      <formula2>0</formula2>
    </dataValidation>
  </dataValidations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66" id="{F7322EC4-FAC9-46A4-A840-45D78F517989}">
            <xm:f>AND(DA!$D$15&lt;&gt;"3 anos",DA!$D$15&lt;&gt;"5 anos")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BP14:CA15</xm:sqref>
        </x14:conditionalFormatting>
        <x14:conditionalFormatting xmlns:xm="http://schemas.microsoft.com/office/excel/2006/main">
          <x14:cfRule type="expression" priority="342" id="{486F80A1-AE8C-42E3-9CD1-BF9D4DC0397A}">
            <xm:f>DA!$D$15&lt;&gt;"5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AY12:CC36</xm:sqref>
        </x14:conditionalFormatting>
        <x14:conditionalFormatting xmlns:xm="http://schemas.microsoft.com/office/excel/2006/main">
          <x14:cfRule type="expression" priority="343" id="{9116CEB7-29B0-4B1B-B41D-6A5BA191E9B5}">
            <xm:f>DA!$D$15&lt;"3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S12:AW36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J140"/>
  <sheetViews>
    <sheetView showGridLines="0" topLeftCell="AF1" zoomScale="85" zoomScaleNormal="85" workbookViewId="0">
      <selection activeCell="AU14" sqref="AU14:AU15"/>
    </sheetView>
  </sheetViews>
  <sheetFormatPr defaultColWidth="8.6640625" defaultRowHeight="14.4" zeroHeight="1" x14ac:dyDescent="0.3"/>
  <cols>
    <col min="1" max="1" width="2.5546875" customWidth="1"/>
    <col min="2" max="2" width="21.44140625" customWidth="1"/>
    <col min="3" max="3" width="14.44140625" customWidth="1"/>
    <col min="4" max="15" width="12.88671875" customWidth="1"/>
    <col min="16" max="16" width="12.88671875" style="29" customWidth="1"/>
    <col min="17" max="17" width="12.88671875" customWidth="1"/>
    <col min="18" max="18" width="2.5546875" style="19" customWidth="1"/>
    <col min="19" max="19" width="14.44140625" customWidth="1"/>
    <col min="20" max="31" width="12.88671875" customWidth="1"/>
    <col min="32" max="32" width="12.88671875" style="29" customWidth="1"/>
    <col min="33" max="33" width="12.88671875" customWidth="1"/>
    <col min="34" max="34" width="2.5546875" style="19" customWidth="1"/>
    <col min="35" max="35" width="14.44140625" customWidth="1"/>
    <col min="36" max="47" width="12.88671875" customWidth="1"/>
    <col min="48" max="48" width="12.88671875" style="29" customWidth="1"/>
    <col min="49" max="49" width="12.88671875" customWidth="1"/>
    <col min="50" max="50" width="2.5546875" style="19" customWidth="1"/>
    <col min="51" max="51" width="14.44140625" customWidth="1"/>
    <col min="52" max="63" width="12.88671875" customWidth="1"/>
    <col min="64" max="64" width="12.88671875" style="29" customWidth="1"/>
    <col min="65" max="65" width="12.88671875" customWidth="1"/>
    <col min="66" max="66" width="2.5546875" style="19" customWidth="1"/>
    <col min="67" max="67" width="14.44140625" customWidth="1"/>
    <col min="68" max="79" width="12.88671875" customWidth="1"/>
    <col min="80" max="80" width="12.88671875" style="29" customWidth="1"/>
    <col min="81" max="81" width="12.88671875" customWidth="1"/>
    <col min="82" max="82" width="9.109375" style="19" customWidth="1"/>
    <col min="83" max="88" width="9.109375" customWidth="1"/>
  </cols>
  <sheetData>
    <row r="1" spans="2:81" x14ac:dyDescent="0.3"/>
    <row r="2" spans="2:81" x14ac:dyDescent="0.3"/>
    <row r="3" spans="2:81" x14ac:dyDescent="0.3"/>
    <row r="4" spans="2:81" ht="1.5" customHeight="1" x14ac:dyDescent="0.3"/>
    <row r="5" spans="2:81" s="1" customFormat="1" ht="4.5" customHeight="1" x14ac:dyDescent="0.3"/>
    <row r="6" spans="2:81" ht="3" customHeight="1" x14ac:dyDescent="0.3"/>
    <row r="7" spans="2:81" s="1" customFormat="1" ht="4.5" customHeight="1" x14ac:dyDescent="0.3"/>
    <row r="8" spans="2:81" ht="1.5" customHeight="1" x14ac:dyDescent="0.3"/>
    <row r="9" spans="2:81" ht="24.75" customHeight="1" x14ac:dyDescent="0.3"/>
    <row r="10" spans="2:81" ht="21" customHeight="1" x14ac:dyDescent="0.3"/>
    <row r="11" spans="2:81" s="30" customFormat="1" ht="15" customHeight="1" x14ac:dyDescent="0.3"/>
    <row r="12" spans="2:81" ht="30" customHeight="1" x14ac:dyDescent="0.35">
      <c r="B12" s="19">
        <f>DA!D13</f>
        <v>2025</v>
      </c>
      <c r="C12" s="169" t="s">
        <v>30</v>
      </c>
      <c r="D12" s="169"/>
      <c r="E12" s="169"/>
      <c r="F12" s="169"/>
      <c r="G12" s="169"/>
      <c r="H12" s="169"/>
      <c r="I12" s="169"/>
      <c r="J12" s="169"/>
      <c r="K12" s="169"/>
      <c r="L12" s="169"/>
      <c r="M12" s="169"/>
      <c r="N12" s="169"/>
      <c r="O12" s="169"/>
      <c r="P12" s="169"/>
      <c r="Q12" s="169"/>
      <c r="R12" s="19">
        <f>B12+1</f>
        <v>2026</v>
      </c>
      <c r="S12" s="169" t="s">
        <v>31</v>
      </c>
      <c r="T12" s="169"/>
      <c r="U12" s="169"/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  <c r="AH12" s="31">
        <f>R12+1</f>
        <v>2027</v>
      </c>
      <c r="AI12" s="169" t="s">
        <v>32</v>
      </c>
      <c r="AJ12" s="169"/>
      <c r="AK12" s="169"/>
      <c r="AL12" s="169"/>
      <c r="AM12" s="169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9">
        <f>AH12+1</f>
        <v>2028</v>
      </c>
      <c r="AY12" s="169" t="s">
        <v>33</v>
      </c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32">
        <f>AX12+1</f>
        <v>2029</v>
      </c>
      <c r="BO12" s="169" t="s">
        <v>34</v>
      </c>
      <c r="BP12" s="169"/>
      <c r="BQ12" s="169"/>
      <c r="BR12" s="169"/>
      <c r="BS12" s="169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</row>
    <row r="13" spans="2:81" ht="37.5" customHeight="1" x14ac:dyDescent="0.35">
      <c r="B13" s="34" t="s">
        <v>35</v>
      </c>
      <c r="C13" s="35" t="s">
        <v>55</v>
      </c>
      <c r="D13" s="36" t="s">
        <v>37</v>
      </c>
      <c r="E13" s="37" t="s">
        <v>38</v>
      </c>
      <c r="F13" s="37" t="s">
        <v>39</v>
      </c>
      <c r="G13" s="37" t="s">
        <v>40</v>
      </c>
      <c r="H13" s="37" t="s">
        <v>41</v>
      </c>
      <c r="I13" s="37" t="s">
        <v>42</v>
      </c>
      <c r="J13" s="37" t="s">
        <v>43</v>
      </c>
      <c r="K13" s="37" t="s">
        <v>44</v>
      </c>
      <c r="L13" s="37" t="s">
        <v>45</v>
      </c>
      <c r="M13" s="37" t="s">
        <v>46</v>
      </c>
      <c r="N13" s="37" t="s">
        <v>47</v>
      </c>
      <c r="O13" s="37" t="s">
        <v>48</v>
      </c>
      <c r="P13" s="38" t="s">
        <v>49</v>
      </c>
      <c r="Q13" s="38" t="s">
        <v>50</v>
      </c>
      <c r="R13" s="39"/>
      <c r="S13" s="40"/>
      <c r="T13" s="36" t="s">
        <v>37</v>
      </c>
      <c r="U13" s="37" t="s">
        <v>38</v>
      </c>
      <c r="V13" s="37" t="s">
        <v>39</v>
      </c>
      <c r="W13" s="37" t="s">
        <v>40</v>
      </c>
      <c r="X13" s="37" t="s">
        <v>41</v>
      </c>
      <c r="Y13" s="37" t="s">
        <v>42</v>
      </c>
      <c r="Z13" s="37" t="s">
        <v>43</v>
      </c>
      <c r="AA13" s="37" t="s">
        <v>44</v>
      </c>
      <c r="AB13" s="37" t="s">
        <v>45</v>
      </c>
      <c r="AC13" s="37" t="s">
        <v>46</v>
      </c>
      <c r="AD13" s="37" t="s">
        <v>47</v>
      </c>
      <c r="AE13" s="37" t="s">
        <v>48</v>
      </c>
      <c r="AF13" s="38" t="s">
        <v>49</v>
      </c>
      <c r="AG13" s="38" t="s">
        <v>50</v>
      </c>
      <c r="AH13" s="41"/>
      <c r="AI13" s="40"/>
      <c r="AJ13" s="36" t="s">
        <v>37</v>
      </c>
      <c r="AK13" s="37" t="s">
        <v>38</v>
      </c>
      <c r="AL13" s="37" t="s">
        <v>39</v>
      </c>
      <c r="AM13" s="37" t="s">
        <v>40</v>
      </c>
      <c r="AN13" s="37" t="s">
        <v>41</v>
      </c>
      <c r="AO13" s="37" t="s">
        <v>42</v>
      </c>
      <c r="AP13" s="37" t="s">
        <v>43</v>
      </c>
      <c r="AQ13" s="37" t="s">
        <v>44</v>
      </c>
      <c r="AR13" s="37" t="s">
        <v>45</v>
      </c>
      <c r="AS13" s="37" t="s">
        <v>46</v>
      </c>
      <c r="AT13" s="37" t="s">
        <v>47</v>
      </c>
      <c r="AU13" s="37" t="s">
        <v>48</v>
      </c>
      <c r="AV13" s="38" t="s">
        <v>49</v>
      </c>
      <c r="AW13" s="38" t="s">
        <v>50</v>
      </c>
      <c r="AX13" s="39"/>
      <c r="AY13" s="40"/>
      <c r="AZ13" s="36" t="s">
        <v>37</v>
      </c>
      <c r="BA13" s="37" t="s">
        <v>38</v>
      </c>
      <c r="BB13" s="37" t="s">
        <v>39</v>
      </c>
      <c r="BC13" s="37" t="s">
        <v>40</v>
      </c>
      <c r="BD13" s="37" t="s">
        <v>41</v>
      </c>
      <c r="BE13" s="37" t="s">
        <v>42</v>
      </c>
      <c r="BF13" s="37" t="s">
        <v>43</v>
      </c>
      <c r="BG13" s="37" t="s">
        <v>44</v>
      </c>
      <c r="BH13" s="37" t="s">
        <v>45</v>
      </c>
      <c r="BI13" s="37" t="s">
        <v>46</v>
      </c>
      <c r="BJ13" s="37" t="s">
        <v>47</v>
      </c>
      <c r="BK13" s="37" t="s">
        <v>48</v>
      </c>
      <c r="BL13" s="38" t="s">
        <v>49</v>
      </c>
      <c r="BM13" s="38" t="s">
        <v>50</v>
      </c>
      <c r="BN13" s="39"/>
      <c r="BO13" s="40"/>
      <c r="BP13" s="36" t="s">
        <v>37</v>
      </c>
      <c r="BQ13" s="37" t="s">
        <v>38</v>
      </c>
      <c r="BR13" s="37" t="s">
        <v>39</v>
      </c>
      <c r="BS13" s="37" t="s">
        <v>40</v>
      </c>
      <c r="BT13" s="37" t="s">
        <v>41</v>
      </c>
      <c r="BU13" s="37" t="s">
        <v>42</v>
      </c>
      <c r="BV13" s="37" t="s">
        <v>43</v>
      </c>
      <c r="BW13" s="37" t="s">
        <v>44</v>
      </c>
      <c r="BX13" s="37" t="s">
        <v>45</v>
      </c>
      <c r="BY13" s="37" t="s">
        <v>46</v>
      </c>
      <c r="BZ13" s="37" t="s">
        <v>47</v>
      </c>
      <c r="CA13" s="37" t="s">
        <v>48</v>
      </c>
      <c r="CB13" s="38" t="s">
        <v>49</v>
      </c>
      <c r="CC13" s="38" t="s">
        <v>50</v>
      </c>
    </row>
    <row r="14" spans="2:81" ht="30" customHeight="1" x14ac:dyDescent="0.35">
      <c r="B14" s="168"/>
      <c r="C14" s="42" t="s">
        <v>52</v>
      </c>
      <c r="D14" s="43"/>
      <c r="E14" s="43"/>
      <c r="F14" s="44"/>
      <c r="G14" s="43"/>
      <c r="H14" s="43"/>
      <c r="I14" s="43"/>
      <c r="J14" s="43"/>
      <c r="K14" s="43"/>
      <c r="L14" s="43"/>
      <c r="M14" s="43"/>
      <c r="N14" s="43"/>
      <c r="O14" s="43"/>
      <c r="P14" s="45">
        <f>SUMIF(D39:O39,"=1",D14:O14)</f>
        <v>0</v>
      </c>
      <c r="Q14" s="45">
        <f>SUM(D14:O14)</f>
        <v>0</v>
      </c>
      <c r="R14" s="19">
        <v>7</v>
      </c>
      <c r="S14" s="46" t="s">
        <v>52</v>
      </c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5">
        <f>SUMIF(T39:AE39,"=1",T14:AE14)</f>
        <v>0</v>
      </c>
      <c r="AG14" s="45">
        <f>SUM(T14:AE14)</f>
        <v>0</v>
      </c>
      <c r="AH14" s="31"/>
      <c r="AI14" s="46" t="s">
        <v>52</v>
      </c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5">
        <f>SUMIF(AJ39:AU39,"=1",AJ14:AU14)</f>
        <v>0</v>
      </c>
      <c r="AW14" s="45">
        <f>SUM(AJ14:AU14)</f>
        <v>0</v>
      </c>
      <c r="AY14" s="46" t="s">
        <v>52</v>
      </c>
      <c r="AZ14" s="47">
        <v>1</v>
      </c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>
        <v>3</v>
      </c>
      <c r="BL14" s="45">
        <f>SUMIF(AZ39:BK39,"=1",AZ14:BK14)</f>
        <v>4</v>
      </c>
      <c r="BM14" s="45">
        <f>SUM(AZ14:BK14)</f>
        <v>4</v>
      </c>
      <c r="BN14" s="32"/>
      <c r="BO14" s="46" t="s">
        <v>52</v>
      </c>
      <c r="BP14" s="47">
        <v>2</v>
      </c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>
        <v>5</v>
      </c>
      <c r="CB14" s="45">
        <f>SUMIF(BP39:CA39,"=1",BP14:CA14)</f>
        <v>7</v>
      </c>
      <c r="CC14" s="45">
        <f>SUM(BP14:CA14)</f>
        <v>7</v>
      </c>
    </row>
    <row r="15" spans="2:81" ht="30" customHeight="1" x14ac:dyDescent="0.35">
      <c r="B15" s="168"/>
      <c r="C15" s="42" t="s">
        <v>53</v>
      </c>
      <c r="D15" s="43"/>
      <c r="E15" s="43"/>
      <c r="F15" s="44"/>
      <c r="G15" s="43"/>
      <c r="H15" s="43"/>
      <c r="I15" s="43"/>
      <c r="J15" s="43"/>
      <c r="K15" s="43"/>
      <c r="L15" s="43"/>
      <c r="M15" s="43"/>
      <c r="N15" s="43"/>
      <c r="O15" s="43"/>
      <c r="P15" s="45">
        <f>SUMIF(D40:O40,"=1",D15:O15)</f>
        <v>0</v>
      </c>
      <c r="Q15" s="45">
        <f>SUM(D15:O15)</f>
        <v>0</v>
      </c>
      <c r="R15" s="19">
        <v>8</v>
      </c>
      <c r="S15" s="46" t="s">
        <v>53</v>
      </c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5">
        <f>SUMIF(T40:AE40,"=1",T15:AE15)</f>
        <v>0</v>
      </c>
      <c r="AG15" s="45">
        <f>SUM(T15:AE15)</f>
        <v>0</v>
      </c>
      <c r="AH15" s="31"/>
      <c r="AI15" s="46" t="s">
        <v>53</v>
      </c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5">
        <f>SUMIF(AJ40:AU40,"=1",AJ15:AU15)</f>
        <v>0</v>
      </c>
      <c r="AW15" s="45">
        <f>SUM(AJ15:AU15)</f>
        <v>0</v>
      </c>
      <c r="AY15" s="46" t="s">
        <v>53</v>
      </c>
      <c r="AZ15" s="47">
        <v>1</v>
      </c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>
        <v>3</v>
      </c>
      <c r="BL15" s="45">
        <f>SUMIF(AZ40:BK40,"=1",AZ15:BK15)</f>
        <v>4</v>
      </c>
      <c r="BM15" s="45">
        <f>SUM(AZ15:BK15)</f>
        <v>4</v>
      </c>
      <c r="BN15" s="32"/>
      <c r="BO15" s="46" t="s">
        <v>53</v>
      </c>
      <c r="BP15" s="47">
        <v>2</v>
      </c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>
        <v>6</v>
      </c>
      <c r="CB15" s="45">
        <f>SUMIF(BP40:CA40,"=1",BP15:CA15)</f>
        <v>8</v>
      </c>
      <c r="CC15" s="45">
        <f>SUM(BP15:CA15)</f>
        <v>8</v>
      </c>
    </row>
    <row r="16" spans="2:81" ht="30" customHeight="1" x14ac:dyDescent="0.35">
      <c r="B16" s="168"/>
      <c r="C16" s="42" t="s">
        <v>54</v>
      </c>
      <c r="D16" s="48" t="str">
        <f t="shared" ref="D16:Q16" si="0">IF(OR(ISERROR(D15/D14-1),D15=""),"",D15/D14-1)</f>
        <v/>
      </c>
      <c r="E16" s="48" t="str">
        <f t="shared" si="0"/>
        <v/>
      </c>
      <c r="F16" s="49" t="str">
        <f t="shared" si="0"/>
        <v/>
      </c>
      <c r="G16" s="50" t="str">
        <f t="shared" si="0"/>
        <v/>
      </c>
      <c r="H16" s="50" t="str">
        <f t="shared" si="0"/>
        <v/>
      </c>
      <c r="I16" s="50" t="str">
        <f t="shared" si="0"/>
        <v/>
      </c>
      <c r="J16" s="50" t="str">
        <f t="shared" si="0"/>
        <v/>
      </c>
      <c r="K16" s="50" t="str">
        <f t="shared" si="0"/>
        <v/>
      </c>
      <c r="L16" s="50" t="str">
        <f t="shared" si="0"/>
        <v/>
      </c>
      <c r="M16" s="50" t="str">
        <f t="shared" si="0"/>
        <v/>
      </c>
      <c r="N16" s="50" t="str">
        <f t="shared" si="0"/>
        <v/>
      </c>
      <c r="O16" s="50" t="str">
        <f t="shared" si="0"/>
        <v/>
      </c>
      <c r="P16" s="51" t="str">
        <f t="shared" si="0"/>
        <v/>
      </c>
      <c r="Q16" s="51" t="str">
        <f t="shared" si="0"/>
        <v/>
      </c>
      <c r="S16" s="46" t="s">
        <v>54</v>
      </c>
      <c r="T16" s="50" t="str">
        <f t="shared" ref="T16:AG16" si="1">IF(OR(ISERROR(T15/T14-1),T15=""),"",T15/T14-1)</f>
        <v/>
      </c>
      <c r="U16" s="50" t="str">
        <f t="shared" si="1"/>
        <v/>
      </c>
      <c r="V16" s="50" t="str">
        <f t="shared" si="1"/>
        <v/>
      </c>
      <c r="W16" s="50" t="str">
        <f t="shared" si="1"/>
        <v/>
      </c>
      <c r="X16" s="50" t="str">
        <f t="shared" si="1"/>
        <v/>
      </c>
      <c r="Y16" s="50" t="str">
        <f t="shared" si="1"/>
        <v/>
      </c>
      <c r="Z16" s="50" t="str">
        <f t="shared" si="1"/>
        <v/>
      </c>
      <c r="AA16" s="50" t="str">
        <f t="shared" si="1"/>
        <v/>
      </c>
      <c r="AB16" s="50" t="str">
        <f t="shared" si="1"/>
        <v/>
      </c>
      <c r="AC16" s="50" t="str">
        <f t="shared" si="1"/>
        <v/>
      </c>
      <c r="AD16" s="50" t="str">
        <f t="shared" si="1"/>
        <v/>
      </c>
      <c r="AE16" s="50" t="str">
        <f t="shared" si="1"/>
        <v/>
      </c>
      <c r="AF16" s="51" t="str">
        <f t="shared" si="1"/>
        <v/>
      </c>
      <c r="AG16" s="51" t="str">
        <f t="shared" si="1"/>
        <v/>
      </c>
      <c r="AH16" s="31"/>
      <c r="AI16" s="46" t="s">
        <v>54</v>
      </c>
      <c r="AJ16" s="50" t="str">
        <f t="shared" ref="AJ16:AW16" si="2">IF(OR(ISERROR(AJ15/AJ14-1),AJ15=""),"",AJ15/AJ14-1)</f>
        <v/>
      </c>
      <c r="AK16" s="50" t="str">
        <f t="shared" si="2"/>
        <v/>
      </c>
      <c r="AL16" s="50" t="str">
        <f t="shared" si="2"/>
        <v/>
      </c>
      <c r="AM16" s="50" t="str">
        <f t="shared" si="2"/>
        <v/>
      </c>
      <c r="AN16" s="50" t="str">
        <f t="shared" si="2"/>
        <v/>
      </c>
      <c r="AO16" s="50" t="str">
        <f t="shared" si="2"/>
        <v/>
      </c>
      <c r="AP16" s="50" t="str">
        <f t="shared" si="2"/>
        <v/>
      </c>
      <c r="AQ16" s="50" t="str">
        <f t="shared" si="2"/>
        <v/>
      </c>
      <c r="AR16" s="50" t="str">
        <f t="shared" si="2"/>
        <v/>
      </c>
      <c r="AS16" s="50" t="str">
        <f t="shared" si="2"/>
        <v/>
      </c>
      <c r="AT16" s="50" t="str">
        <f t="shared" si="2"/>
        <v/>
      </c>
      <c r="AU16" s="50" t="str">
        <f t="shared" si="2"/>
        <v/>
      </c>
      <c r="AV16" s="51" t="str">
        <f t="shared" si="2"/>
        <v/>
      </c>
      <c r="AW16" s="51" t="str">
        <f t="shared" si="2"/>
        <v/>
      </c>
      <c r="AY16" s="46" t="s">
        <v>54</v>
      </c>
      <c r="AZ16" s="50">
        <f t="shared" ref="AZ16:BM16" si="3">IF(OR(ISERROR(AZ15/AZ14-1),AZ15=""),"",AZ15/AZ14-1)</f>
        <v>0</v>
      </c>
      <c r="BA16" s="50" t="str">
        <f t="shared" si="3"/>
        <v/>
      </c>
      <c r="BB16" s="50" t="str">
        <f t="shared" si="3"/>
        <v/>
      </c>
      <c r="BC16" s="50" t="str">
        <f t="shared" si="3"/>
        <v/>
      </c>
      <c r="BD16" s="50" t="str">
        <f t="shared" si="3"/>
        <v/>
      </c>
      <c r="BE16" s="50" t="str">
        <f t="shared" si="3"/>
        <v/>
      </c>
      <c r="BF16" s="50" t="str">
        <f t="shared" si="3"/>
        <v/>
      </c>
      <c r="BG16" s="50" t="str">
        <f t="shared" si="3"/>
        <v/>
      </c>
      <c r="BH16" s="50" t="str">
        <f t="shared" si="3"/>
        <v/>
      </c>
      <c r="BI16" s="50" t="str">
        <f t="shared" si="3"/>
        <v/>
      </c>
      <c r="BJ16" s="50" t="str">
        <f t="shared" si="3"/>
        <v/>
      </c>
      <c r="BK16" s="50">
        <f t="shared" si="3"/>
        <v>0</v>
      </c>
      <c r="BL16" s="51">
        <f t="shared" si="3"/>
        <v>0</v>
      </c>
      <c r="BM16" s="51">
        <f t="shared" si="3"/>
        <v>0</v>
      </c>
      <c r="BN16" s="32"/>
      <c r="BO16" s="46" t="s">
        <v>54</v>
      </c>
      <c r="BP16" s="50">
        <f t="shared" ref="BP16:CC16" si="4">IF(OR(ISERROR(BP15/BP14-1),BP15=""),"",BP15/BP14-1)</f>
        <v>0</v>
      </c>
      <c r="BQ16" s="50" t="str">
        <f t="shared" si="4"/>
        <v/>
      </c>
      <c r="BR16" s="50" t="str">
        <f t="shared" si="4"/>
        <v/>
      </c>
      <c r="BS16" s="50" t="str">
        <f t="shared" si="4"/>
        <v/>
      </c>
      <c r="BT16" s="50" t="str">
        <f t="shared" si="4"/>
        <v/>
      </c>
      <c r="BU16" s="50" t="str">
        <f t="shared" si="4"/>
        <v/>
      </c>
      <c r="BV16" s="50" t="str">
        <f t="shared" si="4"/>
        <v/>
      </c>
      <c r="BW16" s="50" t="str">
        <f t="shared" si="4"/>
        <v/>
      </c>
      <c r="BX16" s="50" t="str">
        <f t="shared" si="4"/>
        <v/>
      </c>
      <c r="BY16" s="50" t="str">
        <f t="shared" si="4"/>
        <v/>
      </c>
      <c r="BZ16" s="50" t="str">
        <f t="shared" si="4"/>
        <v/>
      </c>
      <c r="CA16" s="50">
        <f t="shared" si="4"/>
        <v>0.19999999999999996</v>
      </c>
      <c r="CB16" s="51">
        <f t="shared" si="4"/>
        <v>0.14285714285714279</v>
      </c>
      <c r="CC16" s="51">
        <f t="shared" si="4"/>
        <v>0.14285714285714279</v>
      </c>
    </row>
    <row r="17" spans="2:82" s="19" customFormat="1" ht="9.75" customHeight="1" x14ac:dyDescent="0.35">
      <c r="D17" s="19">
        <f>COLUMN(D17)</f>
        <v>4</v>
      </c>
      <c r="O17" s="19">
        <f>COLUMN(O17)</f>
        <v>15</v>
      </c>
      <c r="S17" s="31"/>
      <c r="T17" s="32">
        <f>COLUMN(T17)</f>
        <v>20</v>
      </c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2">
        <f>COLUMN(AE17)</f>
        <v>31</v>
      </c>
      <c r="AF17" s="31"/>
      <c r="AG17" s="31"/>
      <c r="AH17" s="31"/>
      <c r="AI17" s="31"/>
      <c r="AJ17" s="32">
        <f>COLUMN(AJ17)</f>
        <v>36</v>
      </c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2">
        <f>COLUMN(AU17)</f>
        <v>47</v>
      </c>
      <c r="AV17" s="31"/>
      <c r="AW17" s="31"/>
      <c r="AY17" s="32"/>
      <c r="AZ17" s="32">
        <f>COLUMN(AZ17)</f>
        <v>52</v>
      </c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>
        <f>COLUMN(BK17)</f>
        <v>63</v>
      </c>
      <c r="BL17" s="32"/>
      <c r="BM17" s="32"/>
      <c r="BN17" s="32"/>
      <c r="BO17" s="32"/>
      <c r="BP17" s="32">
        <f>COLUMN(BP17)</f>
        <v>68</v>
      </c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>
        <f>COLUMN(CA17)</f>
        <v>79</v>
      </c>
      <c r="CB17" s="32"/>
      <c r="CC17" s="32"/>
    </row>
    <row r="18" spans="2:82" ht="37.5" customHeight="1" x14ac:dyDescent="0.35">
      <c r="B18" s="34" t="s">
        <v>35</v>
      </c>
      <c r="C18" s="35" t="s">
        <v>55</v>
      </c>
      <c r="D18" s="36" t="s">
        <v>37</v>
      </c>
      <c r="E18" s="37" t="s">
        <v>38</v>
      </c>
      <c r="F18" s="37" t="s">
        <v>39</v>
      </c>
      <c r="G18" s="37" t="s">
        <v>40</v>
      </c>
      <c r="H18" s="37" t="s">
        <v>41</v>
      </c>
      <c r="I18" s="37" t="s">
        <v>42</v>
      </c>
      <c r="J18" s="37" t="s">
        <v>43</v>
      </c>
      <c r="K18" s="37" t="s">
        <v>44</v>
      </c>
      <c r="L18" s="37" t="s">
        <v>45</v>
      </c>
      <c r="M18" s="37" t="s">
        <v>46</v>
      </c>
      <c r="N18" s="37" t="s">
        <v>47</v>
      </c>
      <c r="O18" s="37" t="s">
        <v>48</v>
      </c>
      <c r="P18" s="38" t="s">
        <v>49</v>
      </c>
      <c r="Q18" s="38" t="s">
        <v>50</v>
      </c>
      <c r="S18" s="52"/>
      <c r="T18" s="36" t="s">
        <v>37</v>
      </c>
      <c r="U18" s="37" t="s">
        <v>38</v>
      </c>
      <c r="V18" s="37" t="s">
        <v>39</v>
      </c>
      <c r="W18" s="37" t="s">
        <v>40</v>
      </c>
      <c r="X18" s="37" t="s">
        <v>41</v>
      </c>
      <c r="Y18" s="37" t="s">
        <v>42</v>
      </c>
      <c r="Z18" s="37" t="s">
        <v>43</v>
      </c>
      <c r="AA18" s="37" t="s">
        <v>44</v>
      </c>
      <c r="AB18" s="37" t="s">
        <v>45</v>
      </c>
      <c r="AC18" s="37" t="s">
        <v>46</v>
      </c>
      <c r="AD18" s="37" t="s">
        <v>47</v>
      </c>
      <c r="AE18" s="37" t="s">
        <v>48</v>
      </c>
      <c r="AF18" s="38" t="s">
        <v>49</v>
      </c>
      <c r="AG18" s="38" t="s">
        <v>50</v>
      </c>
      <c r="AH18" s="31"/>
      <c r="AI18" s="52"/>
      <c r="AJ18" s="36" t="s">
        <v>37</v>
      </c>
      <c r="AK18" s="37" t="s">
        <v>38</v>
      </c>
      <c r="AL18" s="37" t="s">
        <v>39</v>
      </c>
      <c r="AM18" s="37" t="s">
        <v>40</v>
      </c>
      <c r="AN18" s="37" t="s">
        <v>41</v>
      </c>
      <c r="AO18" s="37" t="s">
        <v>42</v>
      </c>
      <c r="AP18" s="37" t="s">
        <v>43</v>
      </c>
      <c r="AQ18" s="37" t="s">
        <v>44</v>
      </c>
      <c r="AR18" s="37" t="s">
        <v>45</v>
      </c>
      <c r="AS18" s="37" t="s">
        <v>46</v>
      </c>
      <c r="AT18" s="37" t="s">
        <v>47</v>
      </c>
      <c r="AU18" s="37" t="s">
        <v>48</v>
      </c>
      <c r="AV18" s="38" t="s">
        <v>49</v>
      </c>
      <c r="AW18" s="38" t="s">
        <v>50</v>
      </c>
      <c r="AY18" s="52"/>
      <c r="AZ18" s="36" t="s">
        <v>37</v>
      </c>
      <c r="BA18" s="37" t="s">
        <v>38</v>
      </c>
      <c r="BB18" s="37" t="s">
        <v>39</v>
      </c>
      <c r="BC18" s="37" t="s">
        <v>40</v>
      </c>
      <c r="BD18" s="37" t="s">
        <v>41</v>
      </c>
      <c r="BE18" s="37" t="s">
        <v>42</v>
      </c>
      <c r="BF18" s="37" t="s">
        <v>43</v>
      </c>
      <c r="BG18" s="37" t="s">
        <v>44</v>
      </c>
      <c r="BH18" s="37" t="s">
        <v>45</v>
      </c>
      <c r="BI18" s="37" t="s">
        <v>46</v>
      </c>
      <c r="BJ18" s="37" t="s">
        <v>47</v>
      </c>
      <c r="BK18" s="37" t="s">
        <v>48</v>
      </c>
      <c r="BL18" s="38" t="s">
        <v>49</v>
      </c>
      <c r="BM18" s="38" t="s">
        <v>50</v>
      </c>
      <c r="BN18" s="32"/>
      <c r="BO18" s="52"/>
      <c r="BP18" s="36" t="s">
        <v>37</v>
      </c>
      <c r="BQ18" s="37" t="s">
        <v>38</v>
      </c>
      <c r="BR18" s="37" t="s">
        <v>39</v>
      </c>
      <c r="BS18" s="37" t="s">
        <v>40</v>
      </c>
      <c r="BT18" s="37" t="s">
        <v>41</v>
      </c>
      <c r="BU18" s="37" t="s">
        <v>42</v>
      </c>
      <c r="BV18" s="37" t="s">
        <v>43</v>
      </c>
      <c r="BW18" s="37" t="s">
        <v>44</v>
      </c>
      <c r="BX18" s="37" t="s">
        <v>45</v>
      </c>
      <c r="BY18" s="37" t="s">
        <v>46</v>
      </c>
      <c r="BZ18" s="37" t="s">
        <v>47</v>
      </c>
      <c r="CA18" s="37" t="s">
        <v>48</v>
      </c>
      <c r="CB18" s="38" t="s">
        <v>49</v>
      </c>
      <c r="CC18" s="38" t="s">
        <v>50</v>
      </c>
    </row>
    <row r="19" spans="2:82" ht="30" customHeight="1" x14ac:dyDescent="0.35">
      <c r="B19" s="168" t="s">
        <v>183</v>
      </c>
      <c r="C19" s="42" t="s">
        <v>52</v>
      </c>
      <c r="D19" s="47"/>
      <c r="E19" s="47"/>
      <c r="F19" s="47"/>
      <c r="G19" s="47"/>
      <c r="H19" s="47"/>
      <c r="I19" s="47"/>
      <c r="J19" s="47">
        <v>1</v>
      </c>
      <c r="K19" s="47"/>
      <c r="L19" s="47"/>
      <c r="M19" s="47"/>
      <c r="N19" s="47"/>
      <c r="O19" s="47">
        <v>1</v>
      </c>
      <c r="P19" s="45">
        <f>SUMIF(D41:O41,"=1",D19:O19)</f>
        <v>2</v>
      </c>
      <c r="Q19" s="45">
        <f>SUM(D19:O19)</f>
        <v>2</v>
      </c>
      <c r="R19" s="19">
        <v>12</v>
      </c>
      <c r="S19" s="46" t="s">
        <v>52</v>
      </c>
      <c r="T19" s="47"/>
      <c r="U19" s="47"/>
      <c r="V19" s="47"/>
      <c r="W19" s="47"/>
      <c r="X19" s="47"/>
      <c r="Y19" s="47">
        <v>1</v>
      </c>
      <c r="Z19" s="47"/>
      <c r="AA19" s="47"/>
      <c r="AB19" s="47"/>
      <c r="AC19" s="47"/>
      <c r="AD19" s="47"/>
      <c r="AE19" s="47">
        <v>1</v>
      </c>
      <c r="AF19" s="45">
        <f>SUMIF(T41:AE41,"=1",T19:AE19)</f>
        <v>2</v>
      </c>
      <c r="AG19" s="45">
        <f>SUM(T19:AE19)</f>
        <v>2</v>
      </c>
      <c r="AH19" s="31"/>
      <c r="AI19" s="46" t="s">
        <v>52</v>
      </c>
      <c r="AJ19" s="47"/>
      <c r="AK19" s="47"/>
      <c r="AL19" s="47"/>
      <c r="AM19" s="47"/>
      <c r="AN19" s="47"/>
      <c r="AO19" s="47">
        <v>1</v>
      </c>
      <c r="AP19" s="47"/>
      <c r="AQ19" s="47"/>
      <c r="AR19" s="47"/>
      <c r="AS19" s="47"/>
      <c r="AT19" s="47"/>
      <c r="AU19" s="47">
        <v>1</v>
      </c>
      <c r="AV19" s="45">
        <f>SUMIF(AJ41:AU41,"=1",AJ19:AU19)</f>
        <v>2</v>
      </c>
      <c r="AW19" s="45">
        <f>SUM(AJ19:AU19)</f>
        <v>2</v>
      </c>
      <c r="AY19" s="46" t="s">
        <v>52</v>
      </c>
      <c r="AZ19" s="47">
        <v>2</v>
      </c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>
        <v>3</v>
      </c>
      <c r="BL19" s="45">
        <f>SUMIF(AZ41:BK41,"=1",AZ19:BK19)</f>
        <v>5</v>
      </c>
      <c r="BM19" s="45">
        <f>SUM(AZ19:BK19)</f>
        <v>5</v>
      </c>
      <c r="BN19" s="32"/>
      <c r="BO19" s="46" t="s">
        <v>52</v>
      </c>
      <c r="BP19" s="47">
        <v>2</v>
      </c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>
        <v>4</v>
      </c>
      <c r="CB19" s="45">
        <f>SUMIF(BP41:CA41,"=1",BP19:CA19)</f>
        <v>6</v>
      </c>
      <c r="CC19" s="45">
        <f>SUM(BP19:CA19)</f>
        <v>6</v>
      </c>
    </row>
    <row r="20" spans="2:82" ht="30" customHeight="1" x14ac:dyDescent="0.35">
      <c r="B20" s="168"/>
      <c r="C20" s="42" t="s">
        <v>53</v>
      </c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5">
        <f>SUMIF(D42:O42,"=1",D20:O20)</f>
        <v>0</v>
      </c>
      <c r="Q20" s="45">
        <f>SUM(D20:O20)</f>
        <v>0</v>
      </c>
      <c r="R20" s="19">
        <v>13</v>
      </c>
      <c r="S20" s="46" t="s">
        <v>53</v>
      </c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5">
        <f>SUMIF(T42:AE42,"=1",T20:AE20)</f>
        <v>0</v>
      </c>
      <c r="AG20" s="45">
        <f>SUM(T20:AE20)</f>
        <v>0</v>
      </c>
      <c r="AH20" s="31"/>
      <c r="AI20" s="46" t="s">
        <v>53</v>
      </c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5">
        <f>SUMIF(AJ42:AU42,"=1",AJ20:AU20)</f>
        <v>0</v>
      </c>
      <c r="AW20" s="45">
        <f>SUM(AJ20:AU20)</f>
        <v>0</v>
      </c>
      <c r="AY20" s="46" t="s">
        <v>53</v>
      </c>
      <c r="AZ20" s="47">
        <v>2</v>
      </c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>
        <v>3</v>
      </c>
      <c r="BL20" s="45">
        <f>SUMIF(AZ42:BK42,"=1",AZ20:BK20)</f>
        <v>5</v>
      </c>
      <c r="BM20" s="45">
        <f>SUM(AZ20:BK20)</f>
        <v>5</v>
      </c>
      <c r="BN20" s="32"/>
      <c r="BO20" s="46" t="s">
        <v>53</v>
      </c>
      <c r="BP20" s="47">
        <v>2</v>
      </c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>
        <v>4</v>
      </c>
      <c r="CB20" s="45">
        <f>SUMIF(BP42:CA42,"=1",BP20:CA20)</f>
        <v>6</v>
      </c>
      <c r="CC20" s="45">
        <f>SUM(BP20:CA20)</f>
        <v>6</v>
      </c>
    </row>
    <row r="21" spans="2:82" ht="30" customHeight="1" x14ac:dyDescent="0.35">
      <c r="B21" s="168"/>
      <c r="C21" s="42" t="s">
        <v>54</v>
      </c>
      <c r="D21" s="48" t="str">
        <f t="shared" ref="D21:Q21" si="5">IF(OR(ISERROR(D20/D19-1),D20=""),"",D20/D19-1)</f>
        <v/>
      </c>
      <c r="E21" s="48" t="str">
        <f t="shared" si="5"/>
        <v/>
      </c>
      <c r="F21" s="49" t="str">
        <f t="shared" si="5"/>
        <v/>
      </c>
      <c r="G21" s="50" t="str">
        <f t="shared" si="5"/>
        <v/>
      </c>
      <c r="H21" s="50" t="str">
        <f t="shared" si="5"/>
        <v/>
      </c>
      <c r="I21" s="50" t="str">
        <f t="shared" si="5"/>
        <v/>
      </c>
      <c r="J21" s="50" t="str">
        <f t="shared" si="5"/>
        <v/>
      </c>
      <c r="K21" s="50" t="str">
        <f t="shared" si="5"/>
        <v/>
      </c>
      <c r="L21" s="50" t="str">
        <f t="shared" si="5"/>
        <v/>
      </c>
      <c r="M21" s="50" t="str">
        <f t="shared" si="5"/>
        <v/>
      </c>
      <c r="N21" s="50" t="str">
        <f t="shared" si="5"/>
        <v/>
      </c>
      <c r="O21" s="50" t="str">
        <f t="shared" si="5"/>
        <v/>
      </c>
      <c r="P21" s="51">
        <f t="shared" si="5"/>
        <v>-1</v>
      </c>
      <c r="Q21" s="51">
        <f t="shared" si="5"/>
        <v>-1</v>
      </c>
      <c r="S21" s="46" t="s">
        <v>54</v>
      </c>
      <c r="T21" s="50" t="str">
        <f t="shared" ref="T21:AG21" si="6">IF(OR(ISERROR(T20/T19-1),T20=""),"",T20/T19-1)</f>
        <v/>
      </c>
      <c r="U21" s="50" t="str">
        <f t="shared" si="6"/>
        <v/>
      </c>
      <c r="V21" s="50" t="str">
        <f t="shared" si="6"/>
        <v/>
      </c>
      <c r="W21" s="50" t="str">
        <f t="shared" si="6"/>
        <v/>
      </c>
      <c r="X21" s="50" t="str">
        <f t="shared" si="6"/>
        <v/>
      </c>
      <c r="Y21" s="50" t="str">
        <f t="shared" si="6"/>
        <v/>
      </c>
      <c r="Z21" s="50" t="str">
        <f t="shared" si="6"/>
        <v/>
      </c>
      <c r="AA21" s="50" t="str">
        <f t="shared" si="6"/>
        <v/>
      </c>
      <c r="AB21" s="50" t="str">
        <f t="shared" si="6"/>
        <v/>
      </c>
      <c r="AC21" s="50" t="str">
        <f t="shared" si="6"/>
        <v/>
      </c>
      <c r="AD21" s="50" t="str">
        <f t="shared" si="6"/>
        <v/>
      </c>
      <c r="AE21" s="50" t="str">
        <f t="shared" si="6"/>
        <v/>
      </c>
      <c r="AF21" s="51">
        <f t="shared" si="6"/>
        <v>-1</v>
      </c>
      <c r="AG21" s="51">
        <f t="shared" si="6"/>
        <v>-1</v>
      </c>
      <c r="AH21" s="31"/>
      <c r="AI21" s="46" t="s">
        <v>54</v>
      </c>
      <c r="AJ21" s="50" t="str">
        <f t="shared" ref="AJ21:AW21" si="7">IF(OR(ISERROR(AJ20/AJ19-1),AJ20=""),"",AJ20/AJ19-1)</f>
        <v/>
      </c>
      <c r="AK21" s="50" t="str">
        <f t="shared" si="7"/>
        <v/>
      </c>
      <c r="AL21" s="50" t="str">
        <f t="shared" si="7"/>
        <v/>
      </c>
      <c r="AM21" s="50" t="str">
        <f t="shared" si="7"/>
        <v/>
      </c>
      <c r="AN21" s="50" t="str">
        <f t="shared" si="7"/>
        <v/>
      </c>
      <c r="AO21" s="50" t="str">
        <f t="shared" si="7"/>
        <v/>
      </c>
      <c r="AP21" s="50" t="str">
        <f t="shared" si="7"/>
        <v/>
      </c>
      <c r="AQ21" s="50" t="str">
        <f t="shared" si="7"/>
        <v/>
      </c>
      <c r="AR21" s="50" t="str">
        <f t="shared" si="7"/>
        <v/>
      </c>
      <c r="AS21" s="50" t="str">
        <f t="shared" si="7"/>
        <v/>
      </c>
      <c r="AT21" s="50" t="str">
        <f t="shared" si="7"/>
        <v/>
      </c>
      <c r="AU21" s="50" t="str">
        <f t="shared" si="7"/>
        <v/>
      </c>
      <c r="AV21" s="51">
        <f t="shared" si="7"/>
        <v>-1</v>
      </c>
      <c r="AW21" s="51">
        <f t="shared" si="7"/>
        <v>-1</v>
      </c>
      <c r="AY21" s="46" t="s">
        <v>54</v>
      </c>
      <c r="AZ21" s="50">
        <f t="shared" ref="AZ21:BM21" si="8">IF(OR(ISERROR(AZ20/AZ19-1),AZ20=""),"",AZ20/AZ19-1)</f>
        <v>0</v>
      </c>
      <c r="BA21" s="50" t="str">
        <f t="shared" si="8"/>
        <v/>
      </c>
      <c r="BB21" s="50" t="str">
        <f t="shared" si="8"/>
        <v/>
      </c>
      <c r="BC21" s="50" t="str">
        <f t="shared" si="8"/>
        <v/>
      </c>
      <c r="BD21" s="50" t="str">
        <f t="shared" si="8"/>
        <v/>
      </c>
      <c r="BE21" s="50" t="str">
        <f t="shared" si="8"/>
        <v/>
      </c>
      <c r="BF21" s="50" t="str">
        <f t="shared" si="8"/>
        <v/>
      </c>
      <c r="BG21" s="50" t="str">
        <f t="shared" si="8"/>
        <v/>
      </c>
      <c r="BH21" s="50" t="str">
        <f t="shared" si="8"/>
        <v/>
      </c>
      <c r="BI21" s="50" t="str">
        <f t="shared" si="8"/>
        <v/>
      </c>
      <c r="BJ21" s="50" t="str">
        <f t="shared" si="8"/>
        <v/>
      </c>
      <c r="BK21" s="50">
        <f t="shared" si="8"/>
        <v>0</v>
      </c>
      <c r="BL21" s="51">
        <f t="shared" si="8"/>
        <v>0</v>
      </c>
      <c r="BM21" s="51">
        <f t="shared" si="8"/>
        <v>0</v>
      </c>
      <c r="BN21" s="32"/>
      <c r="BO21" s="46" t="s">
        <v>54</v>
      </c>
      <c r="BP21" s="50">
        <f t="shared" ref="BP21:CC21" si="9">IF(OR(ISERROR(BP20/BP19-1),BP20=""),"",BP20/BP19-1)</f>
        <v>0</v>
      </c>
      <c r="BQ21" s="50" t="str">
        <f t="shared" si="9"/>
        <v/>
      </c>
      <c r="BR21" s="50" t="str">
        <f t="shared" si="9"/>
        <v/>
      </c>
      <c r="BS21" s="50" t="str">
        <f t="shared" si="9"/>
        <v/>
      </c>
      <c r="BT21" s="50" t="str">
        <f t="shared" si="9"/>
        <v/>
      </c>
      <c r="BU21" s="50" t="str">
        <f t="shared" si="9"/>
        <v/>
      </c>
      <c r="BV21" s="50" t="str">
        <f t="shared" si="9"/>
        <v/>
      </c>
      <c r="BW21" s="50" t="str">
        <f t="shared" si="9"/>
        <v/>
      </c>
      <c r="BX21" s="50" t="str">
        <f t="shared" si="9"/>
        <v/>
      </c>
      <c r="BY21" s="50" t="str">
        <f t="shared" si="9"/>
        <v/>
      </c>
      <c r="BZ21" s="50" t="str">
        <f t="shared" si="9"/>
        <v/>
      </c>
      <c r="CA21" s="50">
        <f t="shared" si="9"/>
        <v>0</v>
      </c>
      <c r="CB21" s="51">
        <f t="shared" si="9"/>
        <v>0</v>
      </c>
      <c r="CC21" s="51">
        <f t="shared" si="9"/>
        <v>0</v>
      </c>
    </row>
    <row r="22" spans="2:82" s="19" customFormat="1" ht="9.75" customHeight="1" x14ac:dyDescent="0.35"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</row>
    <row r="23" spans="2:82" ht="37.5" customHeight="1" x14ac:dyDescent="0.35">
      <c r="B23" s="34" t="s">
        <v>35</v>
      </c>
      <c r="C23" s="35" t="s">
        <v>55</v>
      </c>
      <c r="D23" s="36" t="s">
        <v>37</v>
      </c>
      <c r="E23" s="37" t="s">
        <v>38</v>
      </c>
      <c r="F23" s="37" t="s">
        <v>39</v>
      </c>
      <c r="G23" s="37" t="s">
        <v>40</v>
      </c>
      <c r="H23" s="37" t="s">
        <v>41</v>
      </c>
      <c r="I23" s="37" t="s">
        <v>42</v>
      </c>
      <c r="J23" s="37" t="s">
        <v>43</v>
      </c>
      <c r="K23" s="37" t="s">
        <v>44</v>
      </c>
      <c r="L23" s="37" t="s">
        <v>45</v>
      </c>
      <c r="M23" s="37" t="s">
        <v>46</v>
      </c>
      <c r="N23" s="37" t="s">
        <v>47</v>
      </c>
      <c r="O23" s="37" t="s">
        <v>48</v>
      </c>
      <c r="P23" s="38" t="s">
        <v>49</v>
      </c>
      <c r="Q23" s="38" t="s">
        <v>50</v>
      </c>
      <c r="S23" s="52"/>
      <c r="T23" s="36" t="s">
        <v>37</v>
      </c>
      <c r="U23" s="37" t="s">
        <v>38</v>
      </c>
      <c r="V23" s="37" t="s">
        <v>39</v>
      </c>
      <c r="W23" s="37" t="s">
        <v>40</v>
      </c>
      <c r="X23" s="37" t="s">
        <v>41</v>
      </c>
      <c r="Y23" s="37" t="s">
        <v>42</v>
      </c>
      <c r="Z23" s="37" t="s">
        <v>43</v>
      </c>
      <c r="AA23" s="37" t="s">
        <v>44</v>
      </c>
      <c r="AB23" s="37" t="s">
        <v>45</v>
      </c>
      <c r="AC23" s="37" t="s">
        <v>46</v>
      </c>
      <c r="AD23" s="37" t="s">
        <v>47</v>
      </c>
      <c r="AE23" s="37" t="s">
        <v>48</v>
      </c>
      <c r="AF23" s="38" t="s">
        <v>49</v>
      </c>
      <c r="AG23" s="38" t="s">
        <v>50</v>
      </c>
      <c r="AH23" s="31"/>
      <c r="AI23" s="52"/>
      <c r="AJ23" s="36" t="s">
        <v>37</v>
      </c>
      <c r="AK23" s="37" t="s">
        <v>38</v>
      </c>
      <c r="AL23" s="37" t="s">
        <v>39</v>
      </c>
      <c r="AM23" s="37" t="s">
        <v>40</v>
      </c>
      <c r="AN23" s="37" t="s">
        <v>41</v>
      </c>
      <c r="AO23" s="37" t="s">
        <v>42</v>
      </c>
      <c r="AP23" s="37" t="s">
        <v>43</v>
      </c>
      <c r="AQ23" s="37" t="s">
        <v>44</v>
      </c>
      <c r="AR23" s="37" t="s">
        <v>45</v>
      </c>
      <c r="AS23" s="37" t="s">
        <v>46</v>
      </c>
      <c r="AT23" s="37" t="s">
        <v>47</v>
      </c>
      <c r="AU23" s="37" t="s">
        <v>48</v>
      </c>
      <c r="AV23" s="38" t="s">
        <v>49</v>
      </c>
      <c r="AW23" s="38" t="s">
        <v>50</v>
      </c>
      <c r="AY23" s="52"/>
      <c r="AZ23" s="36" t="s">
        <v>37</v>
      </c>
      <c r="BA23" s="37" t="s">
        <v>38</v>
      </c>
      <c r="BB23" s="37" t="s">
        <v>39</v>
      </c>
      <c r="BC23" s="37" t="s">
        <v>40</v>
      </c>
      <c r="BD23" s="37" t="s">
        <v>41</v>
      </c>
      <c r="BE23" s="37" t="s">
        <v>42</v>
      </c>
      <c r="BF23" s="37" t="s">
        <v>43</v>
      </c>
      <c r="BG23" s="37" t="s">
        <v>44</v>
      </c>
      <c r="BH23" s="37" t="s">
        <v>45</v>
      </c>
      <c r="BI23" s="37" t="s">
        <v>46</v>
      </c>
      <c r="BJ23" s="37" t="s">
        <v>47</v>
      </c>
      <c r="BK23" s="37" t="s">
        <v>48</v>
      </c>
      <c r="BL23" s="38" t="s">
        <v>49</v>
      </c>
      <c r="BM23" s="38" t="s">
        <v>50</v>
      </c>
      <c r="BN23" s="32"/>
      <c r="BO23" s="52"/>
      <c r="BP23" s="36" t="s">
        <v>37</v>
      </c>
      <c r="BQ23" s="37" t="s">
        <v>38</v>
      </c>
      <c r="BR23" s="37" t="s">
        <v>39</v>
      </c>
      <c r="BS23" s="37" t="s">
        <v>40</v>
      </c>
      <c r="BT23" s="37" t="s">
        <v>41</v>
      </c>
      <c r="BU23" s="37" t="s">
        <v>42</v>
      </c>
      <c r="BV23" s="37" t="s">
        <v>43</v>
      </c>
      <c r="BW23" s="37" t="s">
        <v>44</v>
      </c>
      <c r="BX23" s="37" t="s">
        <v>45</v>
      </c>
      <c r="BY23" s="37" t="s">
        <v>46</v>
      </c>
      <c r="BZ23" s="37" t="s">
        <v>47</v>
      </c>
      <c r="CA23" s="37" t="s">
        <v>48</v>
      </c>
      <c r="CB23" s="38" t="s">
        <v>49</v>
      </c>
      <c r="CC23" s="38" t="s">
        <v>50</v>
      </c>
    </row>
    <row r="24" spans="2:82" ht="30" customHeight="1" x14ac:dyDescent="0.35">
      <c r="B24" s="168" t="s">
        <v>182</v>
      </c>
      <c r="C24" s="42" t="s">
        <v>52</v>
      </c>
      <c r="D24" s="47">
        <v>5</v>
      </c>
      <c r="E24" s="47">
        <v>5</v>
      </c>
      <c r="F24" s="47">
        <v>5</v>
      </c>
      <c r="G24" s="47">
        <v>4</v>
      </c>
      <c r="H24" s="47">
        <v>3</v>
      </c>
      <c r="I24" s="47">
        <v>3</v>
      </c>
      <c r="J24" s="47">
        <v>3</v>
      </c>
      <c r="K24" s="47">
        <v>3</v>
      </c>
      <c r="L24" s="47">
        <v>3</v>
      </c>
      <c r="M24" s="47">
        <v>2</v>
      </c>
      <c r="N24" s="47">
        <v>2</v>
      </c>
      <c r="O24" s="47">
        <v>2</v>
      </c>
      <c r="P24" s="45">
        <f>SUMIF(D43:O43,"=1",D24:O24)</f>
        <v>40</v>
      </c>
      <c r="Q24" s="45">
        <f>SUM(D24:O24)</f>
        <v>40</v>
      </c>
      <c r="R24" s="19">
        <v>17</v>
      </c>
      <c r="S24" s="46" t="s">
        <v>52</v>
      </c>
      <c r="T24" s="47">
        <v>5</v>
      </c>
      <c r="U24" s="47">
        <v>5</v>
      </c>
      <c r="V24" s="47">
        <v>5</v>
      </c>
      <c r="W24" s="47">
        <v>4</v>
      </c>
      <c r="X24" s="47">
        <v>3</v>
      </c>
      <c r="Y24" s="47">
        <v>3</v>
      </c>
      <c r="Z24" s="47">
        <v>3</v>
      </c>
      <c r="AA24" s="47">
        <v>3</v>
      </c>
      <c r="AB24" s="47">
        <v>3</v>
      </c>
      <c r="AC24" s="47">
        <v>2</v>
      </c>
      <c r="AD24" s="47">
        <v>2</v>
      </c>
      <c r="AE24" s="47">
        <v>2</v>
      </c>
      <c r="AF24" s="45">
        <f>SUMIF(T43:AE43,"=1",T24:AE24)</f>
        <v>40</v>
      </c>
      <c r="AG24" s="45">
        <f>SUM(T24:AE24)</f>
        <v>40</v>
      </c>
      <c r="AH24" s="31"/>
      <c r="AI24" s="46" t="s">
        <v>52</v>
      </c>
      <c r="AJ24" s="47">
        <v>5</v>
      </c>
      <c r="AK24" s="47">
        <v>5</v>
      </c>
      <c r="AL24" s="47">
        <v>5</v>
      </c>
      <c r="AM24" s="47">
        <v>4</v>
      </c>
      <c r="AN24" s="47">
        <v>3</v>
      </c>
      <c r="AO24" s="47">
        <v>3</v>
      </c>
      <c r="AP24" s="47">
        <v>3</v>
      </c>
      <c r="AQ24" s="47">
        <v>3</v>
      </c>
      <c r="AR24" s="47">
        <v>3</v>
      </c>
      <c r="AS24" s="47">
        <v>2</v>
      </c>
      <c r="AT24" s="47">
        <v>2</v>
      </c>
      <c r="AU24" s="47">
        <v>2</v>
      </c>
      <c r="AV24" s="45">
        <f>SUMIF(AJ43:AU43,"=1",AJ24:AU24)</f>
        <v>40</v>
      </c>
      <c r="AW24" s="45">
        <f>SUM(AJ24:AU24)</f>
        <v>40</v>
      </c>
      <c r="AY24" s="46" t="s">
        <v>52</v>
      </c>
      <c r="AZ24" s="47">
        <v>7</v>
      </c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>
        <v>9</v>
      </c>
      <c r="BL24" s="45">
        <f>SUMIF(AZ43:BK43,"=1",AZ24:BK24)</f>
        <v>16</v>
      </c>
      <c r="BM24" s="45">
        <f>SUM(AZ24:BK24)</f>
        <v>16</v>
      </c>
      <c r="BN24" s="32"/>
      <c r="BO24" s="46" t="s">
        <v>52</v>
      </c>
      <c r="BP24" s="47">
        <v>4</v>
      </c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>
        <v>9</v>
      </c>
      <c r="CB24" s="45">
        <f>SUMIF(BP43:CA43,"=1",BP24:CA24)</f>
        <v>13</v>
      </c>
      <c r="CC24" s="45">
        <f>SUM(BP24:CA24)</f>
        <v>13</v>
      </c>
    </row>
    <row r="25" spans="2:82" ht="30" customHeight="1" x14ac:dyDescent="0.35">
      <c r="B25" s="168"/>
      <c r="C25" s="42" t="s">
        <v>53</v>
      </c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5">
        <f>SUMIF(D44:O44,"=1",D25:O25)</f>
        <v>0</v>
      </c>
      <c r="Q25" s="45">
        <f>SUM(D25:O25)</f>
        <v>0</v>
      </c>
      <c r="R25" s="19">
        <v>18</v>
      </c>
      <c r="S25" s="46" t="s">
        <v>53</v>
      </c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5">
        <f>SUMIF(T44:AE44,"=1",T25:AE25)</f>
        <v>0</v>
      </c>
      <c r="AG25" s="45">
        <f>SUM(T25:AE25)</f>
        <v>0</v>
      </c>
      <c r="AH25" s="31"/>
      <c r="AI25" s="46" t="s">
        <v>53</v>
      </c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5">
        <f>SUMIF(AJ44:AU44,"=1",AJ25:AU25)</f>
        <v>0</v>
      </c>
      <c r="AW25" s="45">
        <f>SUM(AJ25:AU25)</f>
        <v>0</v>
      </c>
      <c r="AY25" s="46" t="s">
        <v>53</v>
      </c>
      <c r="AZ25" s="47">
        <v>8</v>
      </c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>
        <v>10</v>
      </c>
      <c r="BL25" s="45">
        <f>SUMIF(AZ44:BK44,"=1",AZ25:BK25)</f>
        <v>18</v>
      </c>
      <c r="BM25" s="45">
        <f>SUM(AZ25:BK25)</f>
        <v>18</v>
      </c>
      <c r="BN25" s="32"/>
      <c r="BO25" s="46" t="s">
        <v>53</v>
      </c>
      <c r="BP25" s="47">
        <v>9</v>
      </c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>
        <v>10</v>
      </c>
      <c r="CB25" s="45">
        <f>SUMIF(BP44:CA44,"=1",BP25:CA25)</f>
        <v>19</v>
      </c>
      <c r="CC25" s="45">
        <f>SUM(BP25:CA25)</f>
        <v>19</v>
      </c>
    </row>
    <row r="26" spans="2:82" ht="30" customHeight="1" x14ac:dyDescent="0.35">
      <c r="B26" s="168"/>
      <c r="C26" s="42" t="s">
        <v>54</v>
      </c>
      <c r="D26" s="48" t="str">
        <f t="shared" ref="D26:Q26" si="10">IF(OR(ISERROR(D25/D24-1),D25=""),"",D25/D24-1)</f>
        <v/>
      </c>
      <c r="E26" s="48" t="str">
        <f t="shared" si="10"/>
        <v/>
      </c>
      <c r="F26" s="49" t="str">
        <f t="shared" si="10"/>
        <v/>
      </c>
      <c r="G26" s="50" t="str">
        <f t="shared" si="10"/>
        <v/>
      </c>
      <c r="H26" s="50" t="str">
        <f t="shared" si="10"/>
        <v/>
      </c>
      <c r="I26" s="50" t="str">
        <f t="shared" si="10"/>
        <v/>
      </c>
      <c r="J26" s="50" t="str">
        <f t="shared" si="10"/>
        <v/>
      </c>
      <c r="K26" s="50" t="str">
        <f t="shared" si="10"/>
        <v/>
      </c>
      <c r="L26" s="50" t="str">
        <f t="shared" si="10"/>
        <v/>
      </c>
      <c r="M26" s="50" t="str">
        <f t="shared" si="10"/>
        <v/>
      </c>
      <c r="N26" s="50" t="str">
        <f t="shared" si="10"/>
        <v/>
      </c>
      <c r="O26" s="50" t="str">
        <f t="shared" si="10"/>
        <v/>
      </c>
      <c r="P26" s="51">
        <f t="shared" si="10"/>
        <v>-1</v>
      </c>
      <c r="Q26" s="51">
        <f t="shared" si="10"/>
        <v>-1</v>
      </c>
      <c r="S26" s="46" t="s">
        <v>54</v>
      </c>
      <c r="T26" s="50" t="str">
        <f t="shared" ref="T26:AG26" si="11">IF(OR(ISERROR(T25/T24-1),T25=""),"",T25/T24-1)</f>
        <v/>
      </c>
      <c r="U26" s="50" t="str">
        <f t="shared" si="11"/>
        <v/>
      </c>
      <c r="V26" s="50" t="str">
        <f t="shared" si="11"/>
        <v/>
      </c>
      <c r="W26" s="50" t="str">
        <f t="shared" si="11"/>
        <v/>
      </c>
      <c r="X26" s="50" t="str">
        <f t="shared" si="11"/>
        <v/>
      </c>
      <c r="Y26" s="50" t="str">
        <f t="shared" si="11"/>
        <v/>
      </c>
      <c r="Z26" s="50" t="str">
        <f t="shared" si="11"/>
        <v/>
      </c>
      <c r="AA26" s="50" t="str">
        <f t="shared" si="11"/>
        <v/>
      </c>
      <c r="AB26" s="50" t="str">
        <f t="shared" si="11"/>
        <v/>
      </c>
      <c r="AC26" s="50" t="str">
        <f t="shared" si="11"/>
        <v/>
      </c>
      <c r="AD26" s="50" t="str">
        <f t="shared" si="11"/>
        <v/>
      </c>
      <c r="AE26" s="50"/>
      <c r="AF26" s="51">
        <f t="shared" si="11"/>
        <v>-1</v>
      </c>
      <c r="AG26" s="51">
        <f t="shared" si="11"/>
        <v>-1</v>
      </c>
      <c r="AH26" s="31"/>
      <c r="AI26" s="46" t="s">
        <v>54</v>
      </c>
      <c r="AJ26" s="50" t="str">
        <f t="shared" ref="AJ26:AW26" si="12">IF(OR(ISERROR(AJ25/AJ24-1),AJ25=""),"",AJ25/AJ24-1)</f>
        <v/>
      </c>
      <c r="AK26" s="50" t="str">
        <f t="shared" si="12"/>
        <v/>
      </c>
      <c r="AL26" s="50" t="str">
        <f t="shared" si="12"/>
        <v/>
      </c>
      <c r="AM26" s="50" t="str">
        <f t="shared" si="12"/>
        <v/>
      </c>
      <c r="AN26" s="50" t="str">
        <f t="shared" si="12"/>
        <v/>
      </c>
      <c r="AO26" s="50" t="str">
        <f t="shared" si="12"/>
        <v/>
      </c>
      <c r="AP26" s="50" t="str">
        <f t="shared" si="12"/>
        <v/>
      </c>
      <c r="AQ26" s="50" t="str">
        <f t="shared" si="12"/>
        <v/>
      </c>
      <c r="AR26" s="50" t="str">
        <f t="shared" si="12"/>
        <v/>
      </c>
      <c r="AS26" s="50" t="str">
        <f t="shared" si="12"/>
        <v/>
      </c>
      <c r="AT26" s="50" t="str">
        <f t="shared" si="12"/>
        <v/>
      </c>
      <c r="AU26" s="50" t="str">
        <f t="shared" si="12"/>
        <v/>
      </c>
      <c r="AV26" s="51">
        <f t="shared" si="12"/>
        <v>-1</v>
      </c>
      <c r="AW26" s="51">
        <f t="shared" si="12"/>
        <v>-1</v>
      </c>
      <c r="AY26" s="46" t="s">
        <v>54</v>
      </c>
      <c r="AZ26" s="50">
        <f t="shared" ref="AZ26:BM26" si="13">IF(OR(ISERROR(AZ25/AZ24-1),AZ25=""),"",AZ25/AZ24-1)</f>
        <v>0.14285714285714279</v>
      </c>
      <c r="BA26" s="50" t="str">
        <f t="shared" si="13"/>
        <v/>
      </c>
      <c r="BB26" s="50" t="str">
        <f t="shared" si="13"/>
        <v/>
      </c>
      <c r="BC26" s="50" t="str">
        <f t="shared" si="13"/>
        <v/>
      </c>
      <c r="BD26" s="50" t="str">
        <f t="shared" si="13"/>
        <v/>
      </c>
      <c r="BE26" s="50" t="str">
        <f t="shared" si="13"/>
        <v/>
      </c>
      <c r="BF26" s="50" t="str">
        <f t="shared" si="13"/>
        <v/>
      </c>
      <c r="BG26" s="50" t="str">
        <f t="shared" si="13"/>
        <v/>
      </c>
      <c r="BH26" s="50" t="str">
        <f t="shared" si="13"/>
        <v/>
      </c>
      <c r="BI26" s="50" t="str">
        <f t="shared" si="13"/>
        <v/>
      </c>
      <c r="BJ26" s="50" t="str">
        <f t="shared" si="13"/>
        <v/>
      </c>
      <c r="BK26" s="50">
        <f t="shared" si="13"/>
        <v>0.11111111111111116</v>
      </c>
      <c r="BL26" s="51">
        <f t="shared" si="13"/>
        <v>0.125</v>
      </c>
      <c r="BM26" s="51">
        <f t="shared" si="13"/>
        <v>0.125</v>
      </c>
      <c r="BN26" s="32"/>
      <c r="BO26" s="46" t="s">
        <v>54</v>
      </c>
      <c r="BP26" s="50">
        <f t="shared" ref="BP26:CC26" si="14">IF(OR(ISERROR(BP25/BP24-1),BP25=""),"",BP25/BP24-1)</f>
        <v>1.25</v>
      </c>
      <c r="BQ26" s="50" t="str">
        <f t="shared" si="14"/>
        <v/>
      </c>
      <c r="BR26" s="50" t="str">
        <f t="shared" si="14"/>
        <v/>
      </c>
      <c r="BS26" s="50" t="str">
        <f t="shared" si="14"/>
        <v/>
      </c>
      <c r="BT26" s="50" t="str">
        <f t="shared" si="14"/>
        <v/>
      </c>
      <c r="BU26" s="50" t="str">
        <f t="shared" si="14"/>
        <v/>
      </c>
      <c r="BV26" s="50" t="str">
        <f t="shared" si="14"/>
        <v/>
      </c>
      <c r="BW26" s="50" t="str">
        <f t="shared" si="14"/>
        <v/>
      </c>
      <c r="BX26" s="50" t="str">
        <f t="shared" si="14"/>
        <v/>
      </c>
      <c r="BY26" s="50" t="str">
        <f t="shared" si="14"/>
        <v/>
      </c>
      <c r="BZ26" s="50" t="str">
        <f t="shared" si="14"/>
        <v/>
      </c>
      <c r="CA26" s="50">
        <f t="shared" si="14"/>
        <v>0.11111111111111116</v>
      </c>
      <c r="CB26" s="51">
        <f t="shared" si="14"/>
        <v>0.46153846153846145</v>
      </c>
      <c r="CC26" s="51">
        <f t="shared" si="14"/>
        <v>0.46153846153846145</v>
      </c>
    </row>
    <row r="27" spans="2:82" s="19" customFormat="1" ht="9.75" customHeight="1" x14ac:dyDescent="0.35"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</row>
    <row r="28" spans="2:82" ht="37.5" customHeight="1" x14ac:dyDescent="0.35">
      <c r="B28" s="34" t="s">
        <v>35</v>
      </c>
      <c r="C28" s="35" t="s">
        <v>56</v>
      </c>
      <c r="D28" s="36" t="s">
        <v>37</v>
      </c>
      <c r="E28" s="37" t="s">
        <v>38</v>
      </c>
      <c r="F28" s="37" t="s">
        <v>39</v>
      </c>
      <c r="G28" s="37" t="s">
        <v>40</v>
      </c>
      <c r="H28" s="37" t="s">
        <v>41</v>
      </c>
      <c r="I28" s="37" t="s">
        <v>42</v>
      </c>
      <c r="J28" s="37" t="s">
        <v>43</v>
      </c>
      <c r="K28" s="37" t="s">
        <v>44</v>
      </c>
      <c r="L28" s="37" t="s">
        <v>45</v>
      </c>
      <c r="M28" s="37" t="s">
        <v>46</v>
      </c>
      <c r="N28" s="37" t="s">
        <v>47</v>
      </c>
      <c r="O28" s="37" t="s">
        <v>48</v>
      </c>
      <c r="P28" s="38" t="s">
        <v>49</v>
      </c>
      <c r="Q28" s="38" t="s">
        <v>50</v>
      </c>
      <c r="S28" s="52"/>
      <c r="T28" s="36" t="s">
        <v>37</v>
      </c>
      <c r="U28" s="37" t="s">
        <v>38</v>
      </c>
      <c r="V28" s="37" t="s">
        <v>39</v>
      </c>
      <c r="W28" s="37" t="s">
        <v>40</v>
      </c>
      <c r="X28" s="37" t="s">
        <v>41</v>
      </c>
      <c r="Y28" s="37" t="s">
        <v>42</v>
      </c>
      <c r="Z28" s="37" t="s">
        <v>43</v>
      </c>
      <c r="AA28" s="37" t="s">
        <v>44</v>
      </c>
      <c r="AB28" s="37" t="s">
        <v>45</v>
      </c>
      <c r="AC28" s="37" t="s">
        <v>46</v>
      </c>
      <c r="AD28" s="37" t="s">
        <v>47</v>
      </c>
      <c r="AE28" s="37" t="s">
        <v>48</v>
      </c>
      <c r="AF28" s="38" t="s">
        <v>49</v>
      </c>
      <c r="AG28" s="38" t="s">
        <v>50</v>
      </c>
      <c r="AH28" s="31"/>
      <c r="AI28" s="52"/>
      <c r="AJ28" s="36" t="s">
        <v>37</v>
      </c>
      <c r="AK28" s="37" t="s">
        <v>38</v>
      </c>
      <c r="AL28" s="37" t="s">
        <v>39</v>
      </c>
      <c r="AM28" s="37" t="s">
        <v>40</v>
      </c>
      <c r="AN28" s="37" t="s">
        <v>41</v>
      </c>
      <c r="AO28" s="37" t="s">
        <v>42</v>
      </c>
      <c r="AP28" s="37" t="s">
        <v>43</v>
      </c>
      <c r="AQ28" s="37" t="s">
        <v>44</v>
      </c>
      <c r="AR28" s="37" t="s">
        <v>45</v>
      </c>
      <c r="AS28" s="37" t="s">
        <v>46</v>
      </c>
      <c r="AT28" s="37" t="s">
        <v>47</v>
      </c>
      <c r="AU28" s="37" t="s">
        <v>48</v>
      </c>
      <c r="AV28" s="38" t="s">
        <v>49</v>
      </c>
      <c r="AW28" s="38" t="s">
        <v>50</v>
      </c>
      <c r="AY28" s="52"/>
      <c r="AZ28" s="36" t="s">
        <v>37</v>
      </c>
      <c r="BA28" s="37" t="s">
        <v>38</v>
      </c>
      <c r="BB28" s="37" t="s">
        <v>39</v>
      </c>
      <c r="BC28" s="37" t="s">
        <v>40</v>
      </c>
      <c r="BD28" s="37" t="s">
        <v>41</v>
      </c>
      <c r="BE28" s="37" t="s">
        <v>42</v>
      </c>
      <c r="BF28" s="37" t="s">
        <v>43</v>
      </c>
      <c r="BG28" s="37" t="s">
        <v>44</v>
      </c>
      <c r="BH28" s="37" t="s">
        <v>45</v>
      </c>
      <c r="BI28" s="37" t="s">
        <v>46</v>
      </c>
      <c r="BJ28" s="37" t="s">
        <v>47</v>
      </c>
      <c r="BK28" s="37" t="s">
        <v>48</v>
      </c>
      <c r="BL28" s="38" t="s">
        <v>49</v>
      </c>
      <c r="BM28" s="38" t="s">
        <v>50</v>
      </c>
      <c r="BN28" s="32"/>
      <c r="BO28" s="52"/>
      <c r="BP28" s="36" t="s">
        <v>37</v>
      </c>
      <c r="BQ28" s="37" t="s">
        <v>38</v>
      </c>
      <c r="BR28" s="37" t="s">
        <v>39</v>
      </c>
      <c r="BS28" s="37" t="s">
        <v>40</v>
      </c>
      <c r="BT28" s="37" t="s">
        <v>41</v>
      </c>
      <c r="BU28" s="37" t="s">
        <v>42</v>
      </c>
      <c r="BV28" s="37" t="s">
        <v>43</v>
      </c>
      <c r="BW28" s="37" t="s">
        <v>44</v>
      </c>
      <c r="BX28" s="37" t="s">
        <v>45</v>
      </c>
      <c r="BY28" s="37" t="s">
        <v>46</v>
      </c>
      <c r="BZ28" s="37" t="s">
        <v>47</v>
      </c>
      <c r="CA28" s="37" t="s">
        <v>48</v>
      </c>
      <c r="CB28" s="38" t="s">
        <v>49</v>
      </c>
      <c r="CC28" s="38" t="s">
        <v>50</v>
      </c>
    </row>
    <row r="29" spans="2:82" ht="30" customHeight="1" x14ac:dyDescent="0.35">
      <c r="B29" s="168"/>
      <c r="C29" s="42" t="s">
        <v>52</v>
      </c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5">
        <f>SUMIF(D45:O45,"=1",D29:O29)</f>
        <v>0</v>
      </c>
      <c r="Q29" s="45">
        <f>SUM(D29:O29)</f>
        <v>0</v>
      </c>
      <c r="R29" s="19">
        <v>17</v>
      </c>
      <c r="S29" s="46" t="s">
        <v>52</v>
      </c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5">
        <f>SUMIF(T45:AE45,"=1",T29:AE29)</f>
        <v>0</v>
      </c>
      <c r="AG29" s="45">
        <f>SUM(T29:AE29)</f>
        <v>0</v>
      </c>
      <c r="AH29" s="31"/>
      <c r="AI29" s="46" t="s">
        <v>52</v>
      </c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5">
        <f>SUMIF(AJ45:AU45,"=1",AJ29:AU29)</f>
        <v>0</v>
      </c>
      <c r="AW29" s="45">
        <f>SUM(AJ29:AU29)</f>
        <v>0</v>
      </c>
      <c r="AY29" s="46" t="s">
        <v>52</v>
      </c>
      <c r="AZ29" s="47">
        <v>7</v>
      </c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>
        <v>9</v>
      </c>
      <c r="BL29" s="45">
        <f>SUMIF(AZ45:BK45,"=1",AZ29:BK29)</f>
        <v>16</v>
      </c>
      <c r="BM29" s="45">
        <f>SUM(AZ29:BK29)</f>
        <v>16</v>
      </c>
      <c r="BN29" s="32"/>
      <c r="BO29" s="46" t="s">
        <v>52</v>
      </c>
      <c r="BP29" s="47">
        <v>4</v>
      </c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>
        <v>9</v>
      </c>
      <c r="CB29" s="45">
        <f>SUMIF(BP45:CA45,"=1",BP29:CA29)</f>
        <v>13</v>
      </c>
      <c r="CC29" s="45">
        <f>SUM(BP29:CA29)</f>
        <v>13</v>
      </c>
      <c r="CD29" s="32"/>
    </row>
    <row r="30" spans="2:82" ht="30" customHeight="1" x14ac:dyDescent="0.35">
      <c r="B30" s="168"/>
      <c r="C30" s="42" t="s">
        <v>53</v>
      </c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5">
        <f>SUMIF(D46:O46,"=1",D30:O30)</f>
        <v>0</v>
      </c>
      <c r="Q30" s="45">
        <f>SUM(D30:O30)</f>
        <v>0</v>
      </c>
      <c r="R30" s="19">
        <v>18</v>
      </c>
      <c r="S30" s="46" t="s">
        <v>53</v>
      </c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5">
        <f>SUMIF(T46:AE46,"=1",T30:AE30)</f>
        <v>0</v>
      </c>
      <c r="AG30" s="45">
        <f>SUM(T30:AE30)</f>
        <v>0</v>
      </c>
      <c r="AH30" s="31"/>
      <c r="AI30" s="46" t="s">
        <v>53</v>
      </c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5">
        <f>SUMIF(AJ46:AU46,"=1",AJ30:AU30)</f>
        <v>0</v>
      </c>
      <c r="AW30" s="45">
        <f>SUM(AJ30:AU30)</f>
        <v>0</v>
      </c>
      <c r="AY30" s="46" t="s">
        <v>53</v>
      </c>
      <c r="AZ30" s="47">
        <v>8</v>
      </c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>
        <v>10</v>
      </c>
      <c r="BL30" s="45">
        <f>SUMIF(AZ46:BK46,"=1",AZ30:BK30)</f>
        <v>18</v>
      </c>
      <c r="BM30" s="45">
        <f>SUM(AZ30:BK30)</f>
        <v>18</v>
      </c>
      <c r="BN30" s="32"/>
      <c r="BO30" s="46" t="s">
        <v>53</v>
      </c>
      <c r="BP30" s="47">
        <v>9</v>
      </c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>
        <v>10</v>
      </c>
      <c r="CB30" s="45">
        <f>SUMIF(BP46:CA46,"=1",BP30:CA30)</f>
        <v>19</v>
      </c>
      <c r="CC30" s="45">
        <f>SUM(BP30:CA30)</f>
        <v>19</v>
      </c>
      <c r="CD30" s="32"/>
    </row>
    <row r="31" spans="2:82" ht="30" customHeight="1" x14ac:dyDescent="0.35">
      <c r="B31" s="168"/>
      <c r="C31" s="42" t="s">
        <v>54</v>
      </c>
      <c r="D31" s="48" t="str">
        <f t="shared" ref="D31:Q31" si="15">IF(OR(ISERROR(D30/D29-1),D30=""),"",D30/D29-1)</f>
        <v/>
      </c>
      <c r="E31" s="48" t="str">
        <f t="shared" si="15"/>
        <v/>
      </c>
      <c r="F31" s="49" t="str">
        <f t="shared" si="15"/>
        <v/>
      </c>
      <c r="G31" s="50" t="str">
        <f t="shared" si="15"/>
        <v/>
      </c>
      <c r="H31" s="50" t="str">
        <f t="shared" si="15"/>
        <v/>
      </c>
      <c r="I31" s="50" t="str">
        <f t="shared" si="15"/>
        <v/>
      </c>
      <c r="J31" s="50" t="str">
        <f t="shared" si="15"/>
        <v/>
      </c>
      <c r="K31" s="50" t="str">
        <f t="shared" si="15"/>
        <v/>
      </c>
      <c r="L31" s="50" t="str">
        <f t="shared" si="15"/>
        <v/>
      </c>
      <c r="M31" s="50" t="str">
        <f t="shared" si="15"/>
        <v/>
      </c>
      <c r="N31" s="50" t="str">
        <f t="shared" si="15"/>
        <v/>
      </c>
      <c r="O31" s="50" t="str">
        <f t="shared" si="15"/>
        <v/>
      </c>
      <c r="P31" s="51" t="str">
        <f t="shared" si="15"/>
        <v/>
      </c>
      <c r="Q31" s="51" t="str">
        <f t="shared" si="15"/>
        <v/>
      </c>
      <c r="S31" s="46" t="s">
        <v>54</v>
      </c>
      <c r="T31" s="50" t="str">
        <f t="shared" ref="T31:AG31" si="16">IF(OR(ISERROR(T30/T29-1),T30=""),"",T30/T29-1)</f>
        <v/>
      </c>
      <c r="U31" s="50" t="str">
        <f t="shared" si="16"/>
        <v/>
      </c>
      <c r="V31" s="50" t="str">
        <f t="shared" si="16"/>
        <v/>
      </c>
      <c r="W31" s="50" t="str">
        <f t="shared" si="16"/>
        <v/>
      </c>
      <c r="X31" s="50" t="str">
        <f t="shared" si="16"/>
        <v/>
      </c>
      <c r="Y31" s="50" t="str">
        <f t="shared" si="16"/>
        <v/>
      </c>
      <c r="Z31" s="50" t="str">
        <f t="shared" si="16"/>
        <v/>
      </c>
      <c r="AA31" s="50" t="str">
        <f t="shared" si="16"/>
        <v/>
      </c>
      <c r="AB31" s="50" t="str">
        <f t="shared" si="16"/>
        <v/>
      </c>
      <c r="AC31" s="50" t="str">
        <f t="shared" si="16"/>
        <v/>
      </c>
      <c r="AD31" s="50" t="str">
        <f t="shared" si="16"/>
        <v/>
      </c>
      <c r="AE31" s="50" t="str">
        <f t="shared" si="16"/>
        <v/>
      </c>
      <c r="AF31" s="51" t="str">
        <f t="shared" si="16"/>
        <v/>
      </c>
      <c r="AG31" s="51" t="str">
        <f t="shared" si="16"/>
        <v/>
      </c>
      <c r="AH31" s="31"/>
      <c r="AI31" s="46" t="s">
        <v>54</v>
      </c>
      <c r="AJ31" s="50" t="str">
        <f t="shared" ref="AJ31:AW31" si="17">IF(OR(ISERROR(AJ30/AJ29-1),AJ30=""),"",AJ30/AJ29-1)</f>
        <v/>
      </c>
      <c r="AK31" s="50" t="str">
        <f t="shared" si="17"/>
        <v/>
      </c>
      <c r="AL31" s="50" t="str">
        <f t="shared" si="17"/>
        <v/>
      </c>
      <c r="AM31" s="50" t="str">
        <f t="shared" si="17"/>
        <v/>
      </c>
      <c r="AN31" s="50" t="str">
        <f t="shared" si="17"/>
        <v/>
      </c>
      <c r="AO31" s="50" t="str">
        <f t="shared" si="17"/>
        <v/>
      </c>
      <c r="AP31" s="50" t="str">
        <f t="shared" si="17"/>
        <v/>
      </c>
      <c r="AQ31" s="50" t="str">
        <f t="shared" si="17"/>
        <v/>
      </c>
      <c r="AR31" s="50" t="str">
        <f t="shared" si="17"/>
        <v/>
      </c>
      <c r="AS31" s="50" t="str">
        <f t="shared" si="17"/>
        <v/>
      </c>
      <c r="AT31" s="50" t="str">
        <f t="shared" si="17"/>
        <v/>
      </c>
      <c r="AU31" s="50" t="str">
        <f t="shared" si="17"/>
        <v/>
      </c>
      <c r="AV31" s="51" t="str">
        <f t="shared" si="17"/>
        <v/>
      </c>
      <c r="AW31" s="51" t="str">
        <f t="shared" si="17"/>
        <v/>
      </c>
      <c r="AY31" s="46" t="s">
        <v>54</v>
      </c>
      <c r="AZ31" s="50">
        <f t="shared" ref="AZ31:BM31" si="18">IF(OR(ISERROR(AZ30/AZ29-1),AZ30=""),"",AZ30/AZ29-1)</f>
        <v>0.14285714285714279</v>
      </c>
      <c r="BA31" s="50" t="str">
        <f t="shared" si="18"/>
        <v/>
      </c>
      <c r="BB31" s="50" t="str">
        <f t="shared" si="18"/>
        <v/>
      </c>
      <c r="BC31" s="50" t="str">
        <f t="shared" si="18"/>
        <v/>
      </c>
      <c r="BD31" s="50" t="str">
        <f t="shared" si="18"/>
        <v/>
      </c>
      <c r="BE31" s="50" t="str">
        <f t="shared" si="18"/>
        <v/>
      </c>
      <c r="BF31" s="50" t="str">
        <f t="shared" si="18"/>
        <v/>
      </c>
      <c r="BG31" s="50" t="str">
        <f t="shared" si="18"/>
        <v/>
      </c>
      <c r="BH31" s="50" t="str">
        <f t="shared" si="18"/>
        <v/>
      </c>
      <c r="BI31" s="50" t="str">
        <f t="shared" si="18"/>
        <v/>
      </c>
      <c r="BJ31" s="50" t="str">
        <f t="shared" si="18"/>
        <v/>
      </c>
      <c r="BK31" s="50">
        <f t="shared" si="18"/>
        <v>0.11111111111111116</v>
      </c>
      <c r="BL31" s="51">
        <f t="shared" si="18"/>
        <v>0.125</v>
      </c>
      <c r="BM31" s="51">
        <f t="shared" si="18"/>
        <v>0.125</v>
      </c>
      <c r="BN31" s="32"/>
      <c r="BO31" s="46" t="s">
        <v>54</v>
      </c>
      <c r="BP31" s="50">
        <f t="shared" ref="BP31:CC31" si="19">IF(OR(ISERROR(BP30/BP29-1),BP30=""),"",BP30/BP29-1)</f>
        <v>1.25</v>
      </c>
      <c r="BQ31" s="50" t="str">
        <f t="shared" si="19"/>
        <v/>
      </c>
      <c r="BR31" s="50" t="str">
        <f t="shared" si="19"/>
        <v/>
      </c>
      <c r="BS31" s="50" t="str">
        <f t="shared" si="19"/>
        <v/>
      </c>
      <c r="BT31" s="50" t="str">
        <f t="shared" si="19"/>
        <v/>
      </c>
      <c r="BU31" s="50" t="str">
        <f t="shared" si="19"/>
        <v/>
      </c>
      <c r="BV31" s="50" t="str">
        <f t="shared" si="19"/>
        <v/>
      </c>
      <c r="BW31" s="50" t="str">
        <f t="shared" si="19"/>
        <v/>
      </c>
      <c r="BX31" s="50" t="str">
        <f t="shared" si="19"/>
        <v/>
      </c>
      <c r="BY31" s="50" t="str">
        <f t="shared" si="19"/>
        <v/>
      </c>
      <c r="BZ31" s="50" t="str">
        <f t="shared" si="19"/>
        <v/>
      </c>
      <c r="CA31" s="50">
        <f t="shared" si="19"/>
        <v>0.11111111111111116</v>
      </c>
      <c r="CB31" s="51">
        <f t="shared" si="19"/>
        <v>0.46153846153846145</v>
      </c>
      <c r="CC31" s="51">
        <f t="shared" si="19"/>
        <v>0.46153846153846145</v>
      </c>
    </row>
    <row r="32" spans="2:82" s="19" customFormat="1" ht="9.75" customHeight="1" x14ac:dyDescent="0.35"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</row>
    <row r="33" spans="2:88" ht="37.5" customHeight="1" x14ac:dyDescent="0.35">
      <c r="B33" s="34" t="s">
        <v>35</v>
      </c>
      <c r="C33" s="35" t="s">
        <v>56</v>
      </c>
      <c r="D33" s="36" t="s">
        <v>37</v>
      </c>
      <c r="E33" s="37" t="s">
        <v>38</v>
      </c>
      <c r="F33" s="37" t="s">
        <v>39</v>
      </c>
      <c r="G33" s="37" t="s">
        <v>40</v>
      </c>
      <c r="H33" s="37" t="s">
        <v>41</v>
      </c>
      <c r="I33" s="37" t="s">
        <v>42</v>
      </c>
      <c r="J33" s="37" t="s">
        <v>43</v>
      </c>
      <c r="K33" s="37" t="s">
        <v>44</v>
      </c>
      <c r="L33" s="37" t="s">
        <v>45</v>
      </c>
      <c r="M33" s="37" t="s">
        <v>46</v>
      </c>
      <c r="N33" s="37" t="s">
        <v>47</v>
      </c>
      <c r="O33" s="37" t="s">
        <v>48</v>
      </c>
      <c r="P33" s="38" t="s">
        <v>49</v>
      </c>
      <c r="Q33" s="38" t="s">
        <v>50</v>
      </c>
      <c r="S33" s="52"/>
      <c r="T33" s="36" t="s">
        <v>37</v>
      </c>
      <c r="U33" s="37" t="s">
        <v>38</v>
      </c>
      <c r="V33" s="37" t="s">
        <v>39</v>
      </c>
      <c r="W33" s="37" t="s">
        <v>40</v>
      </c>
      <c r="X33" s="37" t="s">
        <v>41</v>
      </c>
      <c r="Y33" s="37" t="s">
        <v>42</v>
      </c>
      <c r="Z33" s="37" t="s">
        <v>43</v>
      </c>
      <c r="AA33" s="37" t="s">
        <v>44</v>
      </c>
      <c r="AB33" s="37" t="s">
        <v>45</v>
      </c>
      <c r="AC33" s="37" t="s">
        <v>46</v>
      </c>
      <c r="AD33" s="37" t="s">
        <v>47</v>
      </c>
      <c r="AE33" s="37" t="s">
        <v>48</v>
      </c>
      <c r="AF33" s="38" t="s">
        <v>49</v>
      </c>
      <c r="AG33" s="38" t="s">
        <v>50</v>
      </c>
      <c r="AH33" s="31"/>
      <c r="AI33" s="52"/>
      <c r="AJ33" s="36" t="s">
        <v>37</v>
      </c>
      <c r="AK33" s="37" t="s">
        <v>38</v>
      </c>
      <c r="AL33" s="37" t="s">
        <v>39</v>
      </c>
      <c r="AM33" s="37" t="s">
        <v>40</v>
      </c>
      <c r="AN33" s="37" t="s">
        <v>41</v>
      </c>
      <c r="AO33" s="37" t="s">
        <v>42</v>
      </c>
      <c r="AP33" s="37" t="s">
        <v>43</v>
      </c>
      <c r="AQ33" s="37" t="s">
        <v>44</v>
      </c>
      <c r="AR33" s="37" t="s">
        <v>45</v>
      </c>
      <c r="AS33" s="37" t="s">
        <v>46</v>
      </c>
      <c r="AT33" s="37" t="s">
        <v>47</v>
      </c>
      <c r="AU33" s="37" t="s">
        <v>48</v>
      </c>
      <c r="AV33" s="38" t="s">
        <v>49</v>
      </c>
      <c r="AW33" s="38" t="s">
        <v>50</v>
      </c>
      <c r="AY33" s="52"/>
      <c r="AZ33" s="36" t="s">
        <v>37</v>
      </c>
      <c r="BA33" s="37" t="s">
        <v>38</v>
      </c>
      <c r="BB33" s="37" t="s">
        <v>39</v>
      </c>
      <c r="BC33" s="37" t="s">
        <v>40</v>
      </c>
      <c r="BD33" s="37" t="s">
        <v>41</v>
      </c>
      <c r="BE33" s="37" t="s">
        <v>42</v>
      </c>
      <c r="BF33" s="37" t="s">
        <v>43</v>
      </c>
      <c r="BG33" s="37" t="s">
        <v>44</v>
      </c>
      <c r="BH33" s="37" t="s">
        <v>45</v>
      </c>
      <c r="BI33" s="37" t="s">
        <v>46</v>
      </c>
      <c r="BJ33" s="37" t="s">
        <v>47</v>
      </c>
      <c r="BK33" s="37" t="s">
        <v>48</v>
      </c>
      <c r="BL33" s="38" t="s">
        <v>49</v>
      </c>
      <c r="BM33" s="38" t="s">
        <v>50</v>
      </c>
      <c r="BN33" s="32"/>
      <c r="BO33" s="52"/>
      <c r="BP33" s="36" t="s">
        <v>37</v>
      </c>
      <c r="BQ33" s="37" t="s">
        <v>38</v>
      </c>
      <c r="BR33" s="37" t="s">
        <v>39</v>
      </c>
      <c r="BS33" s="37" t="s">
        <v>40</v>
      </c>
      <c r="BT33" s="37" t="s">
        <v>41</v>
      </c>
      <c r="BU33" s="37" t="s">
        <v>42</v>
      </c>
      <c r="BV33" s="37" t="s">
        <v>43</v>
      </c>
      <c r="BW33" s="37" t="s">
        <v>44</v>
      </c>
      <c r="BX33" s="37" t="s">
        <v>45</v>
      </c>
      <c r="BY33" s="37" t="s">
        <v>46</v>
      </c>
      <c r="BZ33" s="37" t="s">
        <v>47</v>
      </c>
      <c r="CA33" s="37" t="s">
        <v>48</v>
      </c>
      <c r="CB33" s="38" t="s">
        <v>49</v>
      </c>
      <c r="CC33" s="38" t="s">
        <v>50</v>
      </c>
    </row>
    <row r="34" spans="2:88" ht="30" customHeight="1" x14ac:dyDescent="0.35">
      <c r="B34" s="168"/>
      <c r="C34" s="42" t="s">
        <v>52</v>
      </c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5">
        <f>SUMIF(D47:O47,"=1",D34:O34)</f>
        <v>0</v>
      </c>
      <c r="Q34" s="45">
        <f>SUM(D34:O34)</f>
        <v>0</v>
      </c>
      <c r="R34" s="19">
        <v>17</v>
      </c>
      <c r="S34" s="46" t="s">
        <v>52</v>
      </c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5">
        <f>SUMIF(T47:AE47,"=1",T34:AE34)</f>
        <v>0</v>
      </c>
      <c r="AG34" s="45">
        <f>SUM(T34:AE34)</f>
        <v>0</v>
      </c>
      <c r="AH34" s="31"/>
      <c r="AI34" s="46" t="s">
        <v>52</v>
      </c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5">
        <f>SUMIF(AJ47:AU47,"=1",AJ34:AU34)</f>
        <v>0</v>
      </c>
      <c r="AW34" s="45">
        <f>SUM(AJ34:AU34)</f>
        <v>0</v>
      </c>
      <c r="AY34" s="46" t="s">
        <v>52</v>
      </c>
      <c r="AZ34" s="47">
        <v>7</v>
      </c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>
        <v>9</v>
      </c>
      <c r="BL34" s="45">
        <f>SUMIF(AZ47:BK47,"=1",AZ34:BK34)</f>
        <v>16</v>
      </c>
      <c r="BM34" s="45">
        <f>SUM(AZ34:BK34)</f>
        <v>16</v>
      </c>
      <c r="BN34" s="32"/>
      <c r="BO34" s="46" t="s">
        <v>52</v>
      </c>
      <c r="BP34" s="47">
        <v>4</v>
      </c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>
        <v>9</v>
      </c>
      <c r="CB34" s="45">
        <f>SUMIF(BP47:CA47,"=1",BP34:CA34)</f>
        <v>13</v>
      </c>
      <c r="CC34" s="45">
        <f>SUM(BP34:CA34)</f>
        <v>13</v>
      </c>
    </row>
    <row r="35" spans="2:88" ht="30" customHeight="1" x14ac:dyDescent="0.35">
      <c r="B35" s="168"/>
      <c r="C35" s="42" t="s">
        <v>53</v>
      </c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5">
        <f>SUMIF(D48:O48,"=1",D35:O35)</f>
        <v>0</v>
      </c>
      <c r="Q35" s="45">
        <f>SUM(D35:O35)</f>
        <v>0</v>
      </c>
      <c r="R35" s="19">
        <v>18</v>
      </c>
      <c r="S35" s="46" t="s">
        <v>53</v>
      </c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5">
        <f>SUMIF(T48:AE48,"=1",T35:AE35)</f>
        <v>0</v>
      </c>
      <c r="AG35" s="45">
        <f>SUM(T35:AE35)</f>
        <v>0</v>
      </c>
      <c r="AH35" s="31"/>
      <c r="AI35" s="46" t="s">
        <v>53</v>
      </c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5">
        <f>SUMIF(AJ48:AU48,"=1",AJ35:AU35)</f>
        <v>0</v>
      </c>
      <c r="AW35" s="45">
        <f>SUM(AJ35:AU35)</f>
        <v>0</v>
      </c>
      <c r="AY35" s="46" t="s">
        <v>53</v>
      </c>
      <c r="AZ35" s="47">
        <v>8</v>
      </c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>
        <v>10</v>
      </c>
      <c r="BL35" s="45">
        <f>SUMIF(AZ48:BK48,"=1",AZ35:BK35)</f>
        <v>18</v>
      </c>
      <c r="BM35" s="45">
        <f>SUM(AZ35:BK35)</f>
        <v>18</v>
      </c>
      <c r="BN35" s="32"/>
      <c r="BO35" s="46" t="s">
        <v>53</v>
      </c>
      <c r="BP35" s="47">
        <v>9</v>
      </c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>
        <v>10</v>
      </c>
      <c r="CB35" s="45">
        <f>SUMIF(BP48:CA48,"=1",BP35:CA35)</f>
        <v>19</v>
      </c>
      <c r="CC35" s="45">
        <f>SUM(BP35:CA35)</f>
        <v>19</v>
      </c>
    </row>
    <row r="36" spans="2:88" ht="30" customHeight="1" x14ac:dyDescent="0.35">
      <c r="B36" s="168"/>
      <c r="C36" s="42" t="s">
        <v>54</v>
      </c>
      <c r="D36" s="48" t="str">
        <f t="shared" ref="D36:Q36" si="20">IF(OR(ISERROR(D35/D34-1),D35=""),"",D35/D34-1)</f>
        <v/>
      </c>
      <c r="E36" s="48" t="str">
        <f t="shared" si="20"/>
        <v/>
      </c>
      <c r="F36" s="49" t="str">
        <f t="shared" si="20"/>
        <v/>
      </c>
      <c r="G36" s="50" t="str">
        <f t="shared" si="20"/>
        <v/>
      </c>
      <c r="H36" s="50" t="str">
        <f t="shared" si="20"/>
        <v/>
      </c>
      <c r="I36" s="50" t="str">
        <f t="shared" si="20"/>
        <v/>
      </c>
      <c r="J36" s="50" t="str">
        <f t="shared" si="20"/>
        <v/>
      </c>
      <c r="K36" s="50" t="str">
        <f t="shared" si="20"/>
        <v/>
      </c>
      <c r="L36" s="50" t="str">
        <f t="shared" si="20"/>
        <v/>
      </c>
      <c r="M36" s="50" t="str">
        <f t="shared" si="20"/>
        <v/>
      </c>
      <c r="N36" s="50" t="str">
        <f t="shared" si="20"/>
        <v/>
      </c>
      <c r="O36" s="50" t="str">
        <f t="shared" si="20"/>
        <v/>
      </c>
      <c r="P36" s="51" t="str">
        <f t="shared" si="20"/>
        <v/>
      </c>
      <c r="Q36" s="51" t="str">
        <f t="shared" si="20"/>
        <v/>
      </c>
      <c r="S36" s="46" t="s">
        <v>54</v>
      </c>
      <c r="T36" s="50" t="str">
        <f t="shared" ref="T36:AG36" si="21">IF(OR(ISERROR(T35/T34-1),T35=""),"",T35/T34-1)</f>
        <v/>
      </c>
      <c r="U36" s="50" t="str">
        <f t="shared" si="21"/>
        <v/>
      </c>
      <c r="V36" s="50" t="str">
        <f t="shared" si="21"/>
        <v/>
      </c>
      <c r="W36" s="50" t="str">
        <f t="shared" si="21"/>
        <v/>
      </c>
      <c r="X36" s="50" t="str">
        <f t="shared" si="21"/>
        <v/>
      </c>
      <c r="Y36" s="50" t="str">
        <f t="shared" si="21"/>
        <v/>
      </c>
      <c r="Z36" s="50" t="str">
        <f t="shared" si="21"/>
        <v/>
      </c>
      <c r="AA36" s="50" t="str">
        <f t="shared" si="21"/>
        <v/>
      </c>
      <c r="AB36" s="50" t="str">
        <f t="shared" si="21"/>
        <v/>
      </c>
      <c r="AC36" s="50" t="str">
        <f t="shared" si="21"/>
        <v/>
      </c>
      <c r="AD36" s="50" t="str">
        <f t="shared" si="21"/>
        <v/>
      </c>
      <c r="AE36" s="50"/>
      <c r="AF36" s="51" t="str">
        <f t="shared" si="21"/>
        <v/>
      </c>
      <c r="AG36" s="51" t="str">
        <f t="shared" si="21"/>
        <v/>
      </c>
      <c r="AH36" s="31"/>
      <c r="AI36" s="46" t="s">
        <v>54</v>
      </c>
      <c r="AJ36" s="50" t="str">
        <f t="shared" ref="AJ36:AW36" si="22">IF(OR(ISERROR(AJ35/AJ34-1),AJ35=""),"",AJ35/AJ34-1)</f>
        <v/>
      </c>
      <c r="AK36" s="50" t="str">
        <f t="shared" si="22"/>
        <v/>
      </c>
      <c r="AL36" s="50" t="str">
        <f t="shared" si="22"/>
        <v/>
      </c>
      <c r="AM36" s="50" t="str">
        <f t="shared" si="22"/>
        <v/>
      </c>
      <c r="AN36" s="50" t="str">
        <f t="shared" si="22"/>
        <v/>
      </c>
      <c r="AO36" s="50" t="str">
        <f t="shared" si="22"/>
        <v/>
      </c>
      <c r="AP36" s="50" t="str">
        <f t="shared" si="22"/>
        <v/>
      </c>
      <c r="AQ36" s="50" t="str">
        <f t="shared" si="22"/>
        <v/>
      </c>
      <c r="AR36" s="50" t="str">
        <f t="shared" si="22"/>
        <v/>
      </c>
      <c r="AS36" s="50" t="str">
        <f t="shared" si="22"/>
        <v/>
      </c>
      <c r="AT36" s="50" t="str">
        <f t="shared" si="22"/>
        <v/>
      </c>
      <c r="AU36" s="50" t="str">
        <f t="shared" si="22"/>
        <v/>
      </c>
      <c r="AV36" s="51" t="str">
        <f t="shared" si="22"/>
        <v/>
      </c>
      <c r="AW36" s="51" t="str">
        <f t="shared" si="22"/>
        <v/>
      </c>
      <c r="AY36" s="46" t="s">
        <v>54</v>
      </c>
      <c r="AZ36" s="50">
        <f t="shared" ref="AZ36:BM36" si="23">IF(OR(ISERROR(AZ35/AZ34-1),AZ35=""),"",AZ35/AZ34-1)</f>
        <v>0.14285714285714279</v>
      </c>
      <c r="BA36" s="50" t="str">
        <f t="shared" si="23"/>
        <v/>
      </c>
      <c r="BB36" s="50" t="str">
        <f t="shared" si="23"/>
        <v/>
      </c>
      <c r="BC36" s="50" t="str">
        <f t="shared" si="23"/>
        <v/>
      </c>
      <c r="BD36" s="50" t="str">
        <f t="shared" si="23"/>
        <v/>
      </c>
      <c r="BE36" s="50" t="str">
        <f t="shared" si="23"/>
        <v/>
      </c>
      <c r="BF36" s="50" t="str">
        <f t="shared" si="23"/>
        <v/>
      </c>
      <c r="BG36" s="50" t="str">
        <f t="shared" si="23"/>
        <v/>
      </c>
      <c r="BH36" s="50" t="str">
        <f t="shared" si="23"/>
        <v/>
      </c>
      <c r="BI36" s="50" t="str">
        <f t="shared" si="23"/>
        <v/>
      </c>
      <c r="BJ36" s="50" t="str">
        <f t="shared" si="23"/>
        <v/>
      </c>
      <c r="BK36" s="50">
        <f t="shared" si="23"/>
        <v>0.11111111111111116</v>
      </c>
      <c r="BL36" s="51">
        <f t="shared" si="23"/>
        <v>0.125</v>
      </c>
      <c r="BM36" s="51">
        <f t="shared" si="23"/>
        <v>0.125</v>
      </c>
      <c r="BN36" s="32"/>
      <c r="BO36" s="46" t="s">
        <v>54</v>
      </c>
      <c r="BP36" s="50">
        <f t="shared" ref="BP36:CC36" si="24">IF(OR(ISERROR(BP35/BP34-1),BP35=""),"",BP35/BP34-1)</f>
        <v>1.25</v>
      </c>
      <c r="BQ36" s="50" t="str">
        <f t="shared" si="24"/>
        <v/>
      </c>
      <c r="BR36" s="50" t="str">
        <f t="shared" si="24"/>
        <v/>
      </c>
      <c r="BS36" s="50" t="str">
        <f t="shared" si="24"/>
        <v/>
      </c>
      <c r="BT36" s="50" t="str">
        <f t="shared" si="24"/>
        <v/>
      </c>
      <c r="BU36" s="50" t="str">
        <f t="shared" si="24"/>
        <v/>
      </c>
      <c r="BV36" s="50" t="str">
        <f t="shared" si="24"/>
        <v/>
      </c>
      <c r="BW36" s="50" t="str">
        <f t="shared" si="24"/>
        <v/>
      </c>
      <c r="BX36" s="50" t="str">
        <f t="shared" si="24"/>
        <v/>
      </c>
      <c r="BY36" s="50" t="str">
        <f t="shared" si="24"/>
        <v/>
      </c>
      <c r="BZ36" s="50" t="str">
        <f t="shared" si="24"/>
        <v/>
      </c>
      <c r="CA36" s="50">
        <f t="shared" si="24"/>
        <v>0.11111111111111116</v>
      </c>
      <c r="CB36" s="51">
        <f t="shared" si="24"/>
        <v>0.46153846153846145</v>
      </c>
      <c r="CC36" s="51">
        <f t="shared" si="24"/>
        <v>0.46153846153846145</v>
      </c>
    </row>
    <row r="37" spans="2:88" s="54" customFormat="1" ht="30" customHeight="1" x14ac:dyDescent="0.3"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19"/>
      <c r="AF37" s="19"/>
      <c r="AV37" s="19"/>
      <c r="BL37" s="19"/>
      <c r="CB37" s="19"/>
    </row>
    <row r="38" spans="2:88" s="54" customFormat="1" ht="30" customHeight="1" x14ac:dyDescent="0.3">
      <c r="B38" s="19"/>
      <c r="C38" s="19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</row>
    <row r="39" spans="2:88" s="54" customFormat="1" ht="30" customHeight="1" x14ac:dyDescent="0.3">
      <c r="B39" s="19"/>
      <c r="C39" s="19"/>
      <c r="D39" s="55" t="str">
        <f t="shared" ref="D39:O39" si="25">IF(D14="","",1)</f>
        <v/>
      </c>
      <c r="E39" s="55" t="str">
        <f t="shared" si="25"/>
        <v/>
      </c>
      <c r="F39" s="55" t="str">
        <f t="shared" si="25"/>
        <v/>
      </c>
      <c r="G39" s="55" t="str">
        <f t="shared" si="25"/>
        <v/>
      </c>
      <c r="H39" s="55" t="str">
        <f t="shared" si="25"/>
        <v/>
      </c>
      <c r="I39" s="55" t="str">
        <f t="shared" si="25"/>
        <v/>
      </c>
      <c r="J39" s="55" t="str">
        <f t="shared" si="25"/>
        <v/>
      </c>
      <c r="K39" s="55" t="str">
        <f t="shared" si="25"/>
        <v/>
      </c>
      <c r="L39" s="55" t="str">
        <f t="shared" si="25"/>
        <v/>
      </c>
      <c r="M39" s="55" t="str">
        <f t="shared" si="25"/>
        <v/>
      </c>
      <c r="N39" s="55" t="str">
        <f t="shared" si="25"/>
        <v/>
      </c>
      <c r="O39" s="55" t="str">
        <f t="shared" si="25"/>
        <v/>
      </c>
      <c r="P39" s="19"/>
      <c r="Q39" s="19"/>
      <c r="R39" s="19"/>
      <c r="S39" s="19"/>
      <c r="T39" s="55" t="str">
        <f t="shared" ref="T39:AE39" si="26">IF(T14="","",1)</f>
        <v/>
      </c>
      <c r="U39" s="55" t="str">
        <f t="shared" si="26"/>
        <v/>
      </c>
      <c r="V39" s="55" t="str">
        <f t="shared" si="26"/>
        <v/>
      </c>
      <c r="W39" s="55" t="str">
        <f t="shared" si="26"/>
        <v/>
      </c>
      <c r="X39" s="55" t="str">
        <f t="shared" si="26"/>
        <v/>
      </c>
      <c r="Y39" s="55" t="str">
        <f t="shared" si="26"/>
        <v/>
      </c>
      <c r="Z39" s="55" t="str">
        <f t="shared" si="26"/>
        <v/>
      </c>
      <c r="AA39" s="55" t="str">
        <f t="shared" si="26"/>
        <v/>
      </c>
      <c r="AB39" s="55" t="str">
        <f t="shared" si="26"/>
        <v/>
      </c>
      <c r="AC39" s="55" t="str">
        <f t="shared" si="26"/>
        <v/>
      </c>
      <c r="AD39" s="55" t="str">
        <f t="shared" si="26"/>
        <v/>
      </c>
      <c r="AE39" s="55" t="str">
        <f t="shared" si="26"/>
        <v/>
      </c>
      <c r="AF39" s="19"/>
      <c r="AG39" s="19"/>
      <c r="AH39" s="19"/>
      <c r="AI39" s="19"/>
      <c r="AJ39" s="55" t="str">
        <f t="shared" ref="AJ39:AU39" si="27">IF(AJ14="","",1)</f>
        <v/>
      </c>
      <c r="AK39" s="55" t="str">
        <f t="shared" si="27"/>
        <v/>
      </c>
      <c r="AL39" s="55" t="str">
        <f t="shared" si="27"/>
        <v/>
      </c>
      <c r="AM39" s="55" t="str">
        <f t="shared" si="27"/>
        <v/>
      </c>
      <c r="AN39" s="55" t="str">
        <f t="shared" si="27"/>
        <v/>
      </c>
      <c r="AO39" s="55" t="str">
        <f t="shared" si="27"/>
        <v/>
      </c>
      <c r="AP39" s="55" t="str">
        <f t="shared" si="27"/>
        <v/>
      </c>
      <c r="AQ39" s="55" t="str">
        <f t="shared" si="27"/>
        <v/>
      </c>
      <c r="AR39" s="55" t="str">
        <f t="shared" si="27"/>
        <v/>
      </c>
      <c r="AS39" s="55" t="str">
        <f t="shared" si="27"/>
        <v/>
      </c>
      <c r="AT39" s="55" t="str">
        <f t="shared" si="27"/>
        <v/>
      </c>
      <c r="AU39" s="55" t="str">
        <f t="shared" si="27"/>
        <v/>
      </c>
      <c r="AV39" s="19"/>
      <c r="AW39" s="19"/>
      <c r="AX39" s="19"/>
      <c r="AY39" s="19"/>
      <c r="AZ39" s="55">
        <f t="shared" ref="AZ39:BK39" si="28">IF(AZ14="","",1)</f>
        <v>1</v>
      </c>
      <c r="BA39" s="55" t="str">
        <f t="shared" si="28"/>
        <v/>
      </c>
      <c r="BB39" s="55" t="str">
        <f t="shared" si="28"/>
        <v/>
      </c>
      <c r="BC39" s="55" t="str">
        <f t="shared" si="28"/>
        <v/>
      </c>
      <c r="BD39" s="55" t="str">
        <f t="shared" si="28"/>
        <v/>
      </c>
      <c r="BE39" s="55" t="str">
        <f t="shared" si="28"/>
        <v/>
      </c>
      <c r="BF39" s="55" t="str">
        <f t="shared" si="28"/>
        <v/>
      </c>
      <c r="BG39" s="55" t="str">
        <f t="shared" si="28"/>
        <v/>
      </c>
      <c r="BH39" s="55" t="str">
        <f t="shared" si="28"/>
        <v/>
      </c>
      <c r="BI39" s="55" t="str">
        <f t="shared" si="28"/>
        <v/>
      </c>
      <c r="BJ39" s="55" t="str">
        <f t="shared" si="28"/>
        <v/>
      </c>
      <c r="BK39" s="55">
        <f t="shared" si="28"/>
        <v>1</v>
      </c>
      <c r="BL39" s="19"/>
      <c r="BM39" s="19"/>
      <c r="BN39" s="19"/>
      <c r="BO39" s="19"/>
      <c r="BP39" s="55">
        <f t="shared" ref="BP39:CA39" si="29">IF(BP14="","",1)</f>
        <v>1</v>
      </c>
      <c r="BQ39" s="55" t="str">
        <f t="shared" si="29"/>
        <v/>
      </c>
      <c r="BR39" s="55" t="str">
        <f t="shared" si="29"/>
        <v/>
      </c>
      <c r="BS39" s="55" t="str">
        <f t="shared" si="29"/>
        <v/>
      </c>
      <c r="BT39" s="55" t="str">
        <f t="shared" si="29"/>
        <v/>
      </c>
      <c r="BU39" s="55" t="str">
        <f t="shared" si="29"/>
        <v/>
      </c>
      <c r="BV39" s="55" t="str">
        <f t="shared" si="29"/>
        <v/>
      </c>
      <c r="BW39" s="55" t="str">
        <f t="shared" si="29"/>
        <v/>
      </c>
      <c r="BX39" s="55" t="str">
        <f t="shared" si="29"/>
        <v/>
      </c>
      <c r="BY39" s="55" t="str">
        <f t="shared" si="29"/>
        <v/>
      </c>
      <c r="BZ39" s="55" t="str">
        <f t="shared" si="29"/>
        <v/>
      </c>
      <c r="CA39" s="55">
        <f t="shared" si="29"/>
        <v>1</v>
      </c>
      <c r="CB39" s="19"/>
      <c r="CC39" s="19"/>
      <c r="CD39" s="19"/>
      <c r="CE39" s="19"/>
      <c r="CF39" s="19"/>
      <c r="CG39" s="19"/>
      <c r="CH39" s="19"/>
      <c r="CI39" s="19"/>
      <c r="CJ39" s="19"/>
    </row>
    <row r="40" spans="2:88" s="54" customFormat="1" ht="30" customHeight="1" x14ac:dyDescent="0.3">
      <c r="B40" s="19"/>
      <c r="C40" s="19"/>
      <c r="D40" s="53" t="str">
        <f t="shared" ref="D40:O40" si="30">IF(D15="","",1)</f>
        <v/>
      </c>
      <c r="E40" s="53" t="str">
        <f t="shared" si="30"/>
        <v/>
      </c>
      <c r="F40" s="53" t="str">
        <f t="shared" si="30"/>
        <v/>
      </c>
      <c r="G40" s="53" t="str">
        <f t="shared" si="30"/>
        <v/>
      </c>
      <c r="H40" s="53" t="str">
        <f t="shared" si="30"/>
        <v/>
      </c>
      <c r="I40" s="53" t="str">
        <f t="shared" si="30"/>
        <v/>
      </c>
      <c r="J40" s="53" t="str">
        <f t="shared" si="30"/>
        <v/>
      </c>
      <c r="K40" s="53" t="str">
        <f t="shared" si="30"/>
        <v/>
      </c>
      <c r="L40" s="53" t="str">
        <f t="shared" si="30"/>
        <v/>
      </c>
      <c r="M40" s="53" t="str">
        <f t="shared" si="30"/>
        <v/>
      </c>
      <c r="N40" s="53" t="str">
        <f t="shared" si="30"/>
        <v/>
      </c>
      <c r="O40" s="53" t="str">
        <f t="shared" si="30"/>
        <v/>
      </c>
      <c r="P40" s="19"/>
      <c r="Q40" s="19"/>
      <c r="R40" s="19"/>
      <c r="S40" s="19"/>
      <c r="T40" s="53" t="str">
        <f t="shared" ref="T40:AE40" si="31">IF(T15="","",1)</f>
        <v/>
      </c>
      <c r="U40" s="53" t="str">
        <f t="shared" si="31"/>
        <v/>
      </c>
      <c r="V40" s="53" t="str">
        <f t="shared" si="31"/>
        <v/>
      </c>
      <c r="W40" s="53" t="str">
        <f t="shared" si="31"/>
        <v/>
      </c>
      <c r="X40" s="53" t="str">
        <f t="shared" si="31"/>
        <v/>
      </c>
      <c r="Y40" s="53" t="str">
        <f t="shared" si="31"/>
        <v/>
      </c>
      <c r="Z40" s="53" t="str">
        <f t="shared" si="31"/>
        <v/>
      </c>
      <c r="AA40" s="53" t="str">
        <f t="shared" si="31"/>
        <v/>
      </c>
      <c r="AB40" s="53" t="str">
        <f t="shared" si="31"/>
        <v/>
      </c>
      <c r="AC40" s="53" t="str">
        <f t="shared" si="31"/>
        <v/>
      </c>
      <c r="AD40" s="53" t="str">
        <f t="shared" si="31"/>
        <v/>
      </c>
      <c r="AE40" s="53" t="str">
        <f t="shared" si="31"/>
        <v/>
      </c>
      <c r="AF40" s="19"/>
      <c r="AG40" s="19"/>
      <c r="AH40" s="19"/>
      <c r="AI40" s="19"/>
      <c r="AJ40" s="53" t="str">
        <f t="shared" ref="AJ40:AU40" si="32">IF(AJ15="","",1)</f>
        <v/>
      </c>
      <c r="AK40" s="53" t="str">
        <f t="shared" si="32"/>
        <v/>
      </c>
      <c r="AL40" s="53" t="str">
        <f t="shared" si="32"/>
        <v/>
      </c>
      <c r="AM40" s="53" t="str">
        <f t="shared" si="32"/>
        <v/>
      </c>
      <c r="AN40" s="53" t="str">
        <f t="shared" si="32"/>
        <v/>
      </c>
      <c r="AO40" s="53" t="str">
        <f t="shared" si="32"/>
        <v/>
      </c>
      <c r="AP40" s="53" t="str">
        <f t="shared" si="32"/>
        <v/>
      </c>
      <c r="AQ40" s="53" t="str">
        <f t="shared" si="32"/>
        <v/>
      </c>
      <c r="AR40" s="53" t="str">
        <f t="shared" si="32"/>
        <v/>
      </c>
      <c r="AS40" s="53" t="str">
        <f t="shared" si="32"/>
        <v/>
      </c>
      <c r="AT40" s="53" t="str">
        <f t="shared" si="32"/>
        <v/>
      </c>
      <c r="AU40" s="53" t="str">
        <f t="shared" si="32"/>
        <v/>
      </c>
      <c r="AV40" s="19"/>
      <c r="AW40" s="19"/>
      <c r="AX40" s="19"/>
      <c r="AY40" s="19"/>
      <c r="AZ40" s="53">
        <f t="shared" ref="AZ40:BK40" si="33">IF(AZ15="","",1)</f>
        <v>1</v>
      </c>
      <c r="BA40" s="53" t="str">
        <f t="shared" si="33"/>
        <v/>
      </c>
      <c r="BB40" s="53" t="str">
        <f t="shared" si="33"/>
        <v/>
      </c>
      <c r="BC40" s="53" t="str">
        <f t="shared" si="33"/>
        <v/>
      </c>
      <c r="BD40" s="53" t="str">
        <f t="shared" si="33"/>
        <v/>
      </c>
      <c r="BE40" s="53" t="str">
        <f t="shared" si="33"/>
        <v/>
      </c>
      <c r="BF40" s="53" t="str">
        <f t="shared" si="33"/>
        <v/>
      </c>
      <c r="BG40" s="53" t="str">
        <f t="shared" si="33"/>
        <v/>
      </c>
      <c r="BH40" s="53" t="str">
        <f t="shared" si="33"/>
        <v/>
      </c>
      <c r="BI40" s="53" t="str">
        <f t="shared" si="33"/>
        <v/>
      </c>
      <c r="BJ40" s="53" t="str">
        <f t="shared" si="33"/>
        <v/>
      </c>
      <c r="BK40" s="53">
        <f t="shared" si="33"/>
        <v>1</v>
      </c>
      <c r="BL40" s="19"/>
      <c r="BM40" s="19"/>
      <c r="BN40" s="19"/>
      <c r="BO40" s="19"/>
      <c r="BP40" s="53">
        <f t="shared" ref="BP40:CA40" si="34">IF(BP15="","",1)</f>
        <v>1</v>
      </c>
      <c r="BQ40" s="53" t="str">
        <f t="shared" si="34"/>
        <v/>
      </c>
      <c r="BR40" s="53" t="str">
        <f t="shared" si="34"/>
        <v/>
      </c>
      <c r="BS40" s="53" t="str">
        <f t="shared" si="34"/>
        <v/>
      </c>
      <c r="BT40" s="53" t="str">
        <f t="shared" si="34"/>
        <v/>
      </c>
      <c r="BU40" s="53" t="str">
        <f t="shared" si="34"/>
        <v/>
      </c>
      <c r="BV40" s="53" t="str">
        <f t="shared" si="34"/>
        <v/>
      </c>
      <c r="BW40" s="53" t="str">
        <f t="shared" si="34"/>
        <v/>
      </c>
      <c r="BX40" s="53" t="str">
        <f t="shared" si="34"/>
        <v/>
      </c>
      <c r="BY40" s="53" t="str">
        <f t="shared" si="34"/>
        <v/>
      </c>
      <c r="BZ40" s="53" t="str">
        <f t="shared" si="34"/>
        <v/>
      </c>
      <c r="CA40" s="53">
        <f t="shared" si="34"/>
        <v>1</v>
      </c>
      <c r="CB40" s="19"/>
      <c r="CC40" s="19"/>
      <c r="CD40" s="19"/>
      <c r="CE40" s="19"/>
      <c r="CF40" s="19"/>
      <c r="CG40" s="19"/>
      <c r="CH40" s="19"/>
      <c r="CI40" s="19"/>
      <c r="CJ40" s="19"/>
    </row>
    <row r="41" spans="2:88" s="54" customFormat="1" ht="30" customHeight="1" x14ac:dyDescent="0.3">
      <c r="B41" s="19"/>
      <c r="C41" s="19"/>
      <c r="D41" s="53" t="str">
        <f t="shared" ref="D41:O41" si="35">IF(D19="","",1)</f>
        <v/>
      </c>
      <c r="E41" s="53" t="str">
        <f t="shared" si="35"/>
        <v/>
      </c>
      <c r="F41" s="53" t="str">
        <f t="shared" si="35"/>
        <v/>
      </c>
      <c r="G41" s="53" t="str">
        <f t="shared" si="35"/>
        <v/>
      </c>
      <c r="H41" s="53" t="str">
        <f t="shared" si="35"/>
        <v/>
      </c>
      <c r="I41" s="53" t="str">
        <f t="shared" si="35"/>
        <v/>
      </c>
      <c r="J41" s="53">
        <f t="shared" si="35"/>
        <v>1</v>
      </c>
      <c r="K41" s="53" t="str">
        <f t="shared" si="35"/>
        <v/>
      </c>
      <c r="L41" s="53" t="str">
        <f t="shared" si="35"/>
        <v/>
      </c>
      <c r="M41" s="53" t="str">
        <f t="shared" si="35"/>
        <v/>
      </c>
      <c r="N41" s="53" t="str">
        <f t="shared" si="35"/>
        <v/>
      </c>
      <c r="O41" s="53">
        <f t="shared" si="35"/>
        <v>1</v>
      </c>
      <c r="P41" s="19"/>
      <c r="Q41" s="19"/>
      <c r="R41" s="19"/>
      <c r="S41" s="19"/>
      <c r="T41" s="53" t="str">
        <f t="shared" ref="T41:AE41" si="36">IF(T19="","",1)</f>
        <v/>
      </c>
      <c r="U41" s="53" t="str">
        <f t="shared" si="36"/>
        <v/>
      </c>
      <c r="V41" s="53" t="str">
        <f t="shared" si="36"/>
        <v/>
      </c>
      <c r="W41" s="53" t="str">
        <f t="shared" si="36"/>
        <v/>
      </c>
      <c r="X41" s="53" t="str">
        <f t="shared" si="36"/>
        <v/>
      </c>
      <c r="Y41" s="53">
        <f t="shared" si="36"/>
        <v>1</v>
      </c>
      <c r="Z41" s="53" t="str">
        <f t="shared" si="36"/>
        <v/>
      </c>
      <c r="AA41" s="53" t="str">
        <f t="shared" si="36"/>
        <v/>
      </c>
      <c r="AB41" s="53" t="str">
        <f t="shared" si="36"/>
        <v/>
      </c>
      <c r="AC41" s="53" t="str">
        <f t="shared" si="36"/>
        <v/>
      </c>
      <c r="AD41" s="53" t="str">
        <f t="shared" si="36"/>
        <v/>
      </c>
      <c r="AE41" s="53">
        <f t="shared" si="36"/>
        <v>1</v>
      </c>
      <c r="AF41" s="19"/>
      <c r="AG41" s="19"/>
      <c r="AH41" s="19"/>
      <c r="AI41" s="19"/>
      <c r="AJ41" s="53" t="str">
        <f t="shared" ref="AJ41:AU41" si="37">IF(AJ19="","",1)</f>
        <v/>
      </c>
      <c r="AK41" s="53" t="str">
        <f t="shared" si="37"/>
        <v/>
      </c>
      <c r="AL41" s="53" t="str">
        <f t="shared" si="37"/>
        <v/>
      </c>
      <c r="AM41" s="53" t="str">
        <f t="shared" si="37"/>
        <v/>
      </c>
      <c r="AN41" s="53" t="str">
        <f t="shared" si="37"/>
        <v/>
      </c>
      <c r="AO41" s="53">
        <f t="shared" si="37"/>
        <v>1</v>
      </c>
      <c r="AP41" s="53" t="str">
        <f t="shared" si="37"/>
        <v/>
      </c>
      <c r="AQ41" s="53" t="str">
        <f t="shared" si="37"/>
        <v/>
      </c>
      <c r="AR41" s="53" t="str">
        <f t="shared" si="37"/>
        <v/>
      </c>
      <c r="AS41" s="53" t="str">
        <f t="shared" si="37"/>
        <v/>
      </c>
      <c r="AT41" s="53" t="str">
        <f t="shared" si="37"/>
        <v/>
      </c>
      <c r="AU41" s="53">
        <f t="shared" si="37"/>
        <v>1</v>
      </c>
      <c r="AV41" s="19"/>
      <c r="AW41" s="19"/>
      <c r="AX41" s="19"/>
      <c r="AY41" s="19"/>
      <c r="AZ41" s="53">
        <f t="shared" ref="AZ41:BK41" si="38">IF(AZ19="","",1)</f>
        <v>1</v>
      </c>
      <c r="BA41" s="53" t="str">
        <f t="shared" si="38"/>
        <v/>
      </c>
      <c r="BB41" s="53" t="str">
        <f t="shared" si="38"/>
        <v/>
      </c>
      <c r="BC41" s="53" t="str">
        <f t="shared" si="38"/>
        <v/>
      </c>
      <c r="BD41" s="53" t="str">
        <f t="shared" si="38"/>
        <v/>
      </c>
      <c r="BE41" s="53" t="str">
        <f t="shared" si="38"/>
        <v/>
      </c>
      <c r="BF41" s="53" t="str">
        <f t="shared" si="38"/>
        <v/>
      </c>
      <c r="BG41" s="53" t="str">
        <f t="shared" si="38"/>
        <v/>
      </c>
      <c r="BH41" s="53" t="str">
        <f t="shared" si="38"/>
        <v/>
      </c>
      <c r="BI41" s="53" t="str">
        <f t="shared" si="38"/>
        <v/>
      </c>
      <c r="BJ41" s="53" t="str">
        <f t="shared" si="38"/>
        <v/>
      </c>
      <c r="BK41" s="53">
        <f t="shared" si="38"/>
        <v>1</v>
      </c>
      <c r="BL41" s="19"/>
      <c r="BM41" s="19"/>
      <c r="BN41" s="19"/>
      <c r="BO41" s="19"/>
      <c r="BP41" s="53">
        <f t="shared" ref="BP41:CA41" si="39">IF(BP19="","",1)</f>
        <v>1</v>
      </c>
      <c r="BQ41" s="53" t="str">
        <f t="shared" si="39"/>
        <v/>
      </c>
      <c r="BR41" s="53" t="str">
        <f t="shared" si="39"/>
        <v/>
      </c>
      <c r="BS41" s="53" t="str">
        <f t="shared" si="39"/>
        <v/>
      </c>
      <c r="BT41" s="53" t="str">
        <f t="shared" si="39"/>
        <v/>
      </c>
      <c r="BU41" s="53" t="str">
        <f t="shared" si="39"/>
        <v/>
      </c>
      <c r="BV41" s="53" t="str">
        <f t="shared" si="39"/>
        <v/>
      </c>
      <c r="BW41" s="53" t="str">
        <f t="shared" si="39"/>
        <v/>
      </c>
      <c r="BX41" s="53" t="str">
        <f t="shared" si="39"/>
        <v/>
      </c>
      <c r="BY41" s="53" t="str">
        <f t="shared" si="39"/>
        <v/>
      </c>
      <c r="BZ41" s="53" t="str">
        <f t="shared" si="39"/>
        <v/>
      </c>
      <c r="CA41" s="53">
        <f t="shared" si="39"/>
        <v>1</v>
      </c>
      <c r="CB41" s="19"/>
      <c r="CC41" s="19"/>
      <c r="CD41" s="19"/>
      <c r="CE41" s="19"/>
      <c r="CF41" s="19"/>
      <c r="CG41" s="19"/>
      <c r="CH41" s="19"/>
      <c r="CI41" s="19"/>
      <c r="CJ41" s="19"/>
    </row>
    <row r="42" spans="2:88" s="54" customFormat="1" ht="30" customHeight="1" x14ac:dyDescent="0.3">
      <c r="B42" s="19"/>
      <c r="C42" s="19"/>
      <c r="D42" s="53" t="str">
        <f t="shared" ref="D42:O42" si="40">IF(D20="","",1)</f>
        <v/>
      </c>
      <c r="E42" s="53" t="str">
        <f t="shared" si="40"/>
        <v/>
      </c>
      <c r="F42" s="53" t="str">
        <f t="shared" si="40"/>
        <v/>
      </c>
      <c r="G42" s="53" t="str">
        <f t="shared" si="40"/>
        <v/>
      </c>
      <c r="H42" s="53" t="str">
        <f t="shared" si="40"/>
        <v/>
      </c>
      <c r="I42" s="53" t="str">
        <f t="shared" si="40"/>
        <v/>
      </c>
      <c r="J42" s="53" t="str">
        <f t="shared" si="40"/>
        <v/>
      </c>
      <c r="K42" s="53" t="str">
        <f t="shared" si="40"/>
        <v/>
      </c>
      <c r="L42" s="53" t="str">
        <f t="shared" si="40"/>
        <v/>
      </c>
      <c r="M42" s="53" t="str">
        <f t="shared" si="40"/>
        <v/>
      </c>
      <c r="N42" s="53" t="str">
        <f t="shared" si="40"/>
        <v/>
      </c>
      <c r="O42" s="53" t="str">
        <f t="shared" si="40"/>
        <v/>
      </c>
      <c r="P42" s="19"/>
      <c r="Q42" s="19"/>
      <c r="R42" s="19"/>
      <c r="S42" s="19"/>
      <c r="T42" s="53" t="str">
        <f t="shared" ref="T42:AE42" si="41">IF(T20="","",1)</f>
        <v/>
      </c>
      <c r="U42" s="53" t="str">
        <f t="shared" si="41"/>
        <v/>
      </c>
      <c r="V42" s="53" t="str">
        <f t="shared" si="41"/>
        <v/>
      </c>
      <c r="W42" s="53" t="str">
        <f t="shared" si="41"/>
        <v/>
      </c>
      <c r="X42" s="53" t="str">
        <f t="shared" si="41"/>
        <v/>
      </c>
      <c r="Y42" s="53" t="str">
        <f t="shared" si="41"/>
        <v/>
      </c>
      <c r="Z42" s="53" t="str">
        <f t="shared" si="41"/>
        <v/>
      </c>
      <c r="AA42" s="53" t="str">
        <f t="shared" si="41"/>
        <v/>
      </c>
      <c r="AB42" s="53" t="str">
        <f t="shared" si="41"/>
        <v/>
      </c>
      <c r="AC42" s="53" t="str">
        <f t="shared" si="41"/>
        <v/>
      </c>
      <c r="AD42" s="53" t="str">
        <f t="shared" si="41"/>
        <v/>
      </c>
      <c r="AE42" s="53" t="str">
        <f t="shared" si="41"/>
        <v/>
      </c>
      <c r="AF42" s="19"/>
      <c r="AG42" s="19"/>
      <c r="AH42" s="19"/>
      <c r="AI42" s="19"/>
      <c r="AJ42" s="53" t="str">
        <f t="shared" ref="AJ42:AU42" si="42">IF(AJ20="","",1)</f>
        <v/>
      </c>
      <c r="AK42" s="53" t="str">
        <f t="shared" si="42"/>
        <v/>
      </c>
      <c r="AL42" s="53" t="str">
        <f t="shared" si="42"/>
        <v/>
      </c>
      <c r="AM42" s="53" t="str">
        <f t="shared" si="42"/>
        <v/>
      </c>
      <c r="AN42" s="53" t="str">
        <f t="shared" si="42"/>
        <v/>
      </c>
      <c r="AO42" s="53" t="str">
        <f t="shared" si="42"/>
        <v/>
      </c>
      <c r="AP42" s="53" t="str">
        <f t="shared" si="42"/>
        <v/>
      </c>
      <c r="AQ42" s="53" t="str">
        <f t="shared" si="42"/>
        <v/>
      </c>
      <c r="AR42" s="53" t="str">
        <f t="shared" si="42"/>
        <v/>
      </c>
      <c r="AS42" s="53" t="str">
        <f t="shared" si="42"/>
        <v/>
      </c>
      <c r="AT42" s="53" t="str">
        <f t="shared" si="42"/>
        <v/>
      </c>
      <c r="AU42" s="53" t="str">
        <f t="shared" si="42"/>
        <v/>
      </c>
      <c r="AV42" s="19"/>
      <c r="AW42" s="19"/>
      <c r="AX42" s="19"/>
      <c r="AY42" s="19"/>
      <c r="AZ42" s="53">
        <f t="shared" ref="AZ42:BK42" si="43">IF(AZ20="","",1)</f>
        <v>1</v>
      </c>
      <c r="BA42" s="53" t="str">
        <f t="shared" si="43"/>
        <v/>
      </c>
      <c r="BB42" s="53" t="str">
        <f t="shared" si="43"/>
        <v/>
      </c>
      <c r="BC42" s="53" t="str">
        <f t="shared" si="43"/>
        <v/>
      </c>
      <c r="BD42" s="53" t="str">
        <f t="shared" si="43"/>
        <v/>
      </c>
      <c r="BE42" s="53" t="str">
        <f t="shared" si="43"/>
        <v/>
      </c>
      <c r="BF42" s="53" t="str">
        <f t="shared" si="43"/>
        <v/>
      </c>
      <c r="BG42" s="53" t="str">
        <f t="shared" si="43"/>
        <v/>
      </c>
      <c r="BH42" s="53" t="str">
        <f t="shared" si="43"/>
        <v/>
      </c>
      <c r="BI42" s="53" t="str">
        <f t="shared" si="43"/>
        <v/>
      </c>
      <c r="BJ42" s="53" t="str">
        <f t="shared" si="43"/>
        <v/>
      </c>
      <c r="BK42" s="53">
        <f t="shared" si="43"/>
        <v>1</v>
      </c>
      <c r="BL42" s="19"/>
      <c r="BM42" s="19"/>
      <c r="BN42" s="19"/>
      <c r="BO42" s="19"/>
      <c r="BP42" s="53">
        <f t="shared" ref="BP42:CA42" si="44">IF(BP20="","",1)</f>
        <v>1</v>
      </c>
      <c r="BQ42" s="53" t="str">
        <f t="shared" si="44"/>
        <v/>
      </c>
      <c r="BR42" s="53" t="str">
        <f t="shared" si="44"/>
        <v/>
      </c>
      <c r="BS42" s="53" t="str">
        <f t="shared" si="44"/>
        <v/>
      </c>
      <c r="BT42" s="53" t="str">
        <f t="shared" si="44"/>
        <v/>
      </c>
      <c r="BU42" s="53" t="str">
        <f t="shared" si="44"/>
        <v/>
      </c>
      <c r="BV42" s="53" t="str">
        <f t="shared" si="44"/>
        <v/>
      </c>
      <c r="BW42" s="53" t="str">
        <f t="shared" si="44"/>
        <v/>
      </c>
      <c r="BX42" s="53" t="str">
        <f t="shared" si="44"/>
        <v/>
      </c>
      <c r="BY42" s="53" t="str">
        <f t="shared" si="44"/>
        <v/>
      </c>
      <c r="BZ42" s="53" t="str">
        <f t="shared" si="44"/>
        <v/>
      </c>
      <c r="CA42" s="53">
        <f t="shared" si="44"/>
        <v>1</v>
      </c>
      <c r="CB42" s="19"/>
      <c r="CC42" s="19"/>
      <c r="CD42" s="19"/>
      <c r="CE42" s="19"/>
      <c r="CF42" s="19"/>
      <c r="CG42" s="19"/>
      <c r="CH42" s="19"/>
      <c r="CI42" s="19"/>
      <c r="CJ42" s="19"/>
    </row>
    <row r="43" spans="2:88" s="54" customFormat="1" ht="30" customHeight="1" x14ac:dyDescent="0.3">
      <c r="B43" s="19"/>
      <c r="C43" s="19"/>
      <c r="D43" s="55">
        <f t="shared" ref="D43:O43" si="45">IF(D24="","",1)</f>
        <v>1</v>
      </c>
      <c r="E43" s="55">
        <f t="shared" si="45"/>
        <v>1</v>
      </c>
      <c r="F43" s="55">
        <f t="shared" si="45"/>
        <v>1</v>
      </c>
      <c r="G43" s="55">
        <f t="shared" si="45"/>
        <v>1</v>
      </c>
      <c r="H43" s="55">
        <f t="shared" si="45"/>
        <v>1</v>
      </c>
      <c r="I43" s="55">
        <f t="shared" si="45"/>
        <v>1</v>
      </c>
      <c r="J43" s="55">
        <f t="shared" si="45"/>
        <v>1</v>
      </c>
      <c r="K43" s="55">
        <f t="shared" si="45"/>
        <v>1</v>
      </c>
      <c r="L43" s="55">
        <f t="shared" si="45"/>
        <v>1</v>
      </c>
      <c r="M43" s="55">
        <f t="shared" si="45"/>
        <v>1</v>
      </c>
      <c r="N43" s="55">
        <f t="shared" si="45"/>
        <v>1</v>
      </c>
      <c r="O43" s="55">
        <f t="shared" si="45"/>
        <v>1</v>
      </c>
      <c r="P43" s="19"/>
      <c r="Q43" s="19"/>
      <c r="R43" s="19"/>
      <c r="S43" s="19"/>
      <c r="T43" s="55">
        <f t="shared" ref="T43:AE43" si="46">IF(T24="","",1)</f>
        <v>1</v>
      </c>
      <c r="U43" s="55">
        <f t="shared" si="46"/>
        <v>1</v>
      </c>
      <c r="V43" s="55">
        <f t="shared" si="46"/>
        <v>1</v>
      </c>
      <c r="W43" s="55">
        <f t="shared" si="46"/>
        <v>1</v>
      </c>
      <c r="X43" s="55">
        <f t="shared" si="46"/>
        <v>1</v>
      </c>
      <c r="Y43" s="55">
        <f t="shared" si="46"/>
        <v>1</v>
      </c>
      <c r="Z43" s="55">
        <f t="shared" si="46"/>
        <v>1</v>
      </c>
      <c r="AA43" s="55">
        <f t="shared" si="46"/>
        <v>1</v>
      </c>
      <c r="AB43" s="55">
        <f t="shared" si="46"/>
        <v>1</v>
      </c>
      <c r="AC43" s="55">
        <f t="shared" si="46"/>
        <v>1</v>
      </c>
      <c r="AD43" s="55">
        <f t="shared" si="46"/>
        <v>1</v>
      </c>
      <c r="AE43" s="55">
        <f t="shared" si="46"/>
        <v>1</v>
      </c>
      <c r="AF43" s="19"/>
      <c r="AG43" s="19"/>
      <c r="AH43" s="19"/>
      <c r="AI43" s="19"/>
      <c r="AJ43" s="55">
        <f t="shared" ref="AJ43:AU43" si="47">IF(AJ24="","",1)</f>
        <v>1</v>
      </c>
      <c r="AK43" s="55">
        <f t="shared" si="47"/>
        <v>1</v>
      </c>
      <c r="AL43" s="55">
        <f t="shared" si="47"/>
        <v>1</v>
      </c>
      <c r="AM43" s="55">
        <f t="shared" si="47"/>
        <v>1</v>
      </c>
      <c r="AN43" s="55">
        <f t="shared" si="47"/>
        <v>1</v>
      </c>
      <c r="AO43" s="55">
        <f t="shared" si="47"/>
        <v>1</v>
      </c>
      <c r="AP43" s="55">
        <f t="shared" si="47"/>
        <v>1</v>
      </c>
      <c r="AQ43" s="55">
        <f t="shared" si="47"/>
        <v>1</v>
      </c>
      <c r="AR43" s="55">
        <f t="shared" si="47"/>
        <v>1</v>
      </c>
      <c r="AS43" s="55">
        <f t="shared" si="47"/>
        <v>1</v>
      </c>
      <c r="AT43" s="55">
        <f t="shared" si="47"/>
        <v>1</v>
      </c>
      <c r="AU43" s="55">
        <f t="shared" si="47"/>
        <v>1</v>
      </c>
      <c r="AV43" s="19"/>
      <c r="AW43" s="19"/>
      <c r="AX43" s="19"/>
      <c r="AY43" s="19"/>
      <c r="AZ43" s="55">
        <f t="shared" ref="AZ43:BK43" si="48">IF(AZ24="","",1)</f>
        <v>1</v>
      </c>
      <c r="BA43" s="55" t="str">
        <f t="shared" si="48"/>
        <v/>
      </c>
      <c r="BB43" s="55" t="str">
        <f t="shared" si="48"/>
        <v/>
      </c>
      <c r="BC43" s="55" t="str">
        <f t="shared" si="48"/>
        <v/>
      </c>
      <c r="BD43" s="55" t="str">
        <f t="shared" si="48"/>
        <v/>
      </c>
      <c r="BE43" s="55" t="str">
        <f t="shared" si="48"/>
        <v/>
      </c>
      <c r="BF43" s="55" t="str">
        <f t="shared" si="48"/>
        <v/>
      </c>
      <c r="BG43" s="55" t="str">
        <f t="shared" si="48"/>
        <v/>
      </c>
      <c r="BH43" s="55" t="str">
        <f t="shared" si="48"/>
        <v/>
      </c>
      <c r="BI43" s="55" t="str">
        <f t="shared" si="48"/>
        <v/>
      </c>
      <c r="BJ43" s="55" t="str">
        <f t="shared" si="48"/>
        <v/>
      </c>
      <c r="BK43" s="55">
        <f t="shared" si="48"/>
        <v>1</v>
      </c>
      <c r="BL43" s="19"/>
      <c r="BM43" s="19"/>
      <c r="BN43" s="19"/>
      <c r="BO43" s="19"/>
      <c r="BP43" s="55">
        <f t="shared" ref="BP43:CA43" si="49">IF(BP24="","",1)</f>
        <v>1</v>
      </c>
      <c r="BQ43" s="55" t="str">
        <f t="shared" si="49"/>
        <v/>
      </c>
      <c r="BR43" s="55" t="str">
        <f t="shared" si="49"/>
        <v/>
      </c>
      <c r="BS43" s="55" t="str">
        <f t="shared" si="49"/>
        <v/>
      </c>
      <c r="BT43" s="55" t="str">
        <f t="shared" si="49"/>
        <v/>
      </c>
      <c r="BU43" s="55" t="str">
        <f t="shared" si="49"/>
        <v/>
      </c>
      <c r="BV43" s="55" t="str">
        <f t="shared" si="49"/>
        <v/>
      </c>
      <c r="BW43" s="55" t="str">
        <f t="shared" si="49"/>
        <v/>
      </c>
      <c r="BX43" s="55" t="str">
        <f t="shared" si="49"/>
        <v/>
      </c>
      <c r="BY43" s="55" t="str">
        <f t="shared" si="49"/>
        <v/>
      </c>
      <c r="BZ43" s="55" t="str">
        <f t="shared" si="49"/>
        <v/>
      </c>
      <c r="CA43" s="55">
        <f t="shared" si="49"/>
        <v>1</v>
      </c>
      <c r="CB43" s="19"/>
      <c r="CC43" s="19"/>
      <c r="CD43" s="19"/>
      <c r="CE43" s="19"/>
      <c r="CF43" s="19"/>
      <c r="CG43" s="19"/>
      <c r="CH43" s="19"/>
      <c r="CI43" s="19"/>
      <c r="CJ43" s="19"/>
    </row>
    <row r="44" spans="2:88" s="54" customFormat="1" ht="30" customHeight="1" x14ac:dyDescent="0.3">
      <c r="B44" s="19"/>
      <c r="C44" s="19"/>
      <c r="D44" s="53" t="str">
        <f t="shared" ref="D44:O44" si="50">IF(D25="","",1)</f>
        <v/>
      </c>
      <c r="E44" s="53" t="str">
        <f t="shared" si="50"/>
        <v/>
      </c>
      <c r="F44" s="53" t="str">
        <f t="shared" si="50"/>
        <v/>
      </c>
      <c r="G44" s="53" t="str">
        <f t="shared" si="50"/>
        <v/>
      </c>
      <c r="H44" s="53" t="str">
        <f t="shared" si="50"/>
        <v/>
      </c>
      <c r="I44" s="53" t="str">
        <f t="shared" si="50"/>
        <v/>
      </c>
      <c r="J44" s="53" t="str">
        <f t="shared" si="50"/>
        <v/>
      </c>
      <c r="K44" s="53" t="str">
        <f t="shared" si="50"/>
        <v/>
      </c>
      <c r="L44" s="53" t="str">
        <f t="shared" si="50"/>
        <v/>
      </c>
      <c r="M44" s="53" t="str">
        <f t="shared" si="50"/>
        <v/>
      </c>
      <c r="N44" s="53" t="str">
        <f t="shared" si="50"/>
        <v/>
      </c>
      <c r="O44" s="53" t="str">
        <f t="shared" si="50"/>
        <v/>
      </c>
      <c r="P44" s="19"/>
      <c r="Q44" s="19"/>
      <c r="R44" s="19"/>
      <c r="S44" s="19"/>
      <c r="T44" s="53" t="str">
        <f t="shared" ref="T44:AE44" si="51">IF(T25="","",1)</f>
        <v/>
      </c>
      <c r="U44" s="53" t="str">
        <f t="shared" si="51"/>
        <v/>
      </c>
      <c r="V44" s="53" t="str">
        <f t="shared" si="51"/>
        <v/>
      </c>
      <c r="W44" s="53" t="str">
        <f t="shared" si="51"/>
        <v/>
      </c>
      <c r="X44" s="53" t="str">
        <f t="shared" si="51"/>
        <v/>
      </c>
      <c r="Y44" s="53" t="str">
        <f t="shared" si="51"/>
        <v/>
      </c>
      <c r="Z44" s="53" t="str">
        <f t="shared" si="51"/>
        <v/>
      </c>
      <c r="AA44" s="53" t="str">
        <f t="shared" si="51"/>
        <v/>
      </c>
      <c r="AB44" s="53" t="str">
        <f t="shared" si="51"/>
        <v/>
      </c>
      <c r="AC44" s="53" t="str">
        <f t="shared" si="51"/>
        <v/>
      </c>
      <c r="AD44" s="53" t="str">
        <f t="shared" si="51"/>
        <v/>
      </c>
      <c r="AE44" s="53" t="str">
        <f t="shared" si="51"/>
        <v/>
      </c>
      <c r="AF44" s="19"/>
      <c r="AG44" s="19"/>
      <c r="AH44" s="19"/>
      <c r="AI44" s="19"/>
      <c r="AJ44" s="53" t="str">
        <f t="shared" ref="AJ44:AU44" si="52">IF(AJ25="","",1)</f>
        <v/>
      </c>
      <c r="AK44" s="53" t="str">
        <f t="shared" si="52"/>
        <v/>
      </c>
      <c r="AL44" s="53" t="str">
        <f t="shared" si="52"/>
        <v/>
      </c>
      <c r="AM44" s="53" t="str">
        <f t="shared" si="52"/>
        <v/>
      </c>
      <c r="AN44" s="53" t="str">
        <f t="shared" si="52"/>
        <v/>
      </c>
      <c r="AO44" s="53" t="str">
        <f t="shared" si="52"/>
        <v/>
      </c>
      <c r="AP44" s="53" t="str">
        <f t="shared" si="52"/>
        <v/>
      </c>
      <c r="AQ44" s="53" t="str">
        <f t="shared" si="52"/>
        <v/>
      </c>
      <c r="AR44" s="53" t="str">
        <f t="shared" si="52"/>
        <v/>
      </c>
      <c r="AS44" s="53" t="str">
        <f t="shared" si="52"/>
        <v/>
      </c>
      <c r="AT44" s="53" t="str">
        <f t="shared" si="52"/>
        <v/>
      </c>
      <c r="AU44" s="53" t="str">
        <f t="shared" si="52"/>
        <v/>
      </c>
      <c r="AV44" s="19"/>
      <c r="AW44" s="19"/>
      <c r="AX44" s="19"/>
      <c r="AY44" s="19"/>
      <c r="AZ44" s="53">
        <f t="shared" ref="AZ44:BK44" si="53">IF(AZ25="","",1)</f>
        <v>1</v>
      </c>
      <c r="BA44" s="53" t="str">
        <f t="shared" si="53"/>
        <v/>
      </c>
      <c r="BB44" s="53" t="str">
        <f t="shared" si="53"/>
        <v/>
      </c>
      <c r="BC44" s="53" t="str">
        <f t="shared" si="53"/>
        <v/>
      </c>
      <c r="BD44" s="53" t="str">
        <f t="shared" si="53"/>
        <v/>
      </c>
      <c r="BE44" s="53" t="str">
        <f t="shared" si="53"/>
        <v/>
      </c>
      <c r="BF44" s="53" t="str">
        <f t="shared" si="53"/>
        <v/>
      </c>
      <c r="BG44" s="53" t="str">
        <f t="shared" si="53"/>
        <v/>
      </c>
      <c r="BH44" s="53" t="str">
        <f t="shared" si="53"/>
        <v/>
      </c>
      <c r="BI44" s="53" t="str">
        <f t="shared" si="53"/>
        <v/>
      </c>
      <c r="BJ44" s="53" t="str">
        <f t="shared" si="53"/>
        <v/>
      </c>
      <c r="BK44" s="53">
        <f t="shared" si="53"/>
        <v>1</v>
      </c>
      <c r="BL44" s="19"/>
      <c r="BM44" s="19"/>
      <c r="BN44" s="19"/>
      <c r="BO44" s="19"/>
      <c r="BP44" s="53">
        <f t="shared" ref="BP44:CA44" si="54">IF(BP25="","",1)</f>
        <v>1</v>
      </c>
      <c r="BQ44" s="53" t="str">
        <f t="shared" si="54"/>
        <v/>
      </c>
      <c r="BR44" s="53" t="str">
        <f t="shared" si="54"/>
        <v/>
      </c>
      <c r="BS44" s="53" t="str">
        <f t="shared" si="54"/>
        <v/>
      </c>
      <c r="BT44" s="53" t="str">
        <f t="shared" si="54"/>
        <v/>
      </c>
      <c r="BU44" s="53" t="str">
        <f t="shared" si="54"/>
        <v/>
      </c>
      <c r="BV44" s="53" t="str">
        <f t="shared" si="54"/>
        <v/>
      </c>
      <c r="BW44" s="53" t="str">
        <f t="shared" si="54"/>
        <v/>
      </c>
      <c r="BX44" s="53" t="str">
        <f t="shared" si="54"/>
        <v/>
      </c>
      <c r="BY44" s="53" t="str">
        <f t="shared" si="54"/>
        <v/>
      </c>
      <c r="BZ44" s="53" t="str">
        <f t="shared" si="54"/>
        <v/>
      </c>
      <c r="CA44" s="53">
        <f t="shared" si="54"/>
        <v>1</v>
      </c>
      <c r="CB44" s="19"/>
      <c r="CC44" s="19"/>
      <c r="CD44" s="19"/>
      <c r="CE44" s="19"/>
      <c r="CF44" s="19"/>
      <c r="CG44" s="19"/>
      <c r="CH44" s="19"/>
      <c r="CI44" s="19"/>
      <c r="CJ44" s="19"/>
    </row>
    <row r="45" spans="2:88" s="54" customFormat="1" ht="30" customHeight="1" x14ac:dyDescent="0.3">
      <c r="B45" s="19"/>
      <c r="C45" s="19"/>
      <c r="D45" s="53" t="str">
        <f t="shared" ref="D45:O45" si="55">IF(D29="","",1)</f>
        <v/>
      </c>
      <c r="E45" s="53" t="str">
        <f t="shared" si="55"/>
        <v/>
      </c>
      <c r="F45" s="53" t="str">
        <f t="shared" si="55"/>
        <v/>
      </c>
      <c r="G45" s="53" t="str">
        <f t="shared" si="55"/>
        <v/>
      </c>
      <c r="H45" s="53" t="str">
        <f t="shared" si="55"/>
        <v/>
      </c>
      <c r="I45" s="53" t="str">
        <f t="shared" si="55"/>
        <v/>
      </c>
      <c r="J45" s="53" t="str">
        <f t="shared" si="55"/>
        <v/>
      </c>
      <c r="K45" s="53" t="str">
        <f t="shared" si="55"/>
        <v/>
      </c>
      <c r="L45" s="53" t="str">
        <f t="shared" si="55"/>
        <v/>
      </c>
      <c r="M45" s="53" t="str">
        <f t="shared" si="55"/>
        <v/>
      </c>
      <c r="N45" s="53" t="str">
        <f t="shared" si="55"/>
        <v/>
      </c>
      <c r="O45" s="53" t="str">
        <f t="shared" si="55"/>
        <v/>
      </c>
      <c r="P45" s="19"/>
      <c r="Q45" s="19"/>
      <c r="R45" s="19"/>
      <c r="S45" s="19"/>
      <c r="T45" s="53" t="str">
        <f t="shared" ref="T45:AE45" si="56">IF(T29="","",1)</f>
        <v/>
      </c>
      <c r="U45" s="53" t="str">
        <f t="shared" si="56"/>
        <v/>
      </c>
      <c r="V45" s="53" t="str">
        <f t="shared" si="56"/>
        <v/>
      </c>
      <c r="W45" s="53" t="str">
        <f t="shared" si="56"/>
        <v/>
      </c>
      <c r="X45" s="53" t="str">
        <f t="shared" si="56"/>
        <v/>
      </c>
      <c r="Y45" s="53" t="str">
        <f t="shared" si="56"/>
        <v/>
      </c>
      <c r="Z45" s="53" t="str">
        <f t="shared" si="56"/>
        <v/>
      </c>
      <c r="AA45" s="53" t="str">
        <f t="shared" si="56"/>
        <v/>
      </c>
      <c r="AB45" s="53" t="str">
        <f t="shared" si="56"/>
        <v/>
      </c>
      <c r="AC45" s="53" t="str">
        <f t="shared" si="56"/>
        <v/>
      </c>
      <c r="AD45" s="53" t="str">
        <f t="shared" si="56"/>
        <v/>
      </c>
      <c r="AE45" s="53" t="str">
        <f t="shared" si="56"/>
        <v/>
      </c>
      <c r="AF45" s="19"/>
      <c r="AG45" s="19"/>
      <c r="AH45" s="19"/>
      <c r="AI45" s="19"/>
      <c r="AJ45" s="53" t="str">
        <f t="shared" ref="AJ45:AU45" si="57">IF(AJ29="","",1)</f>
        <v/>
      </c>
      <c r="AK45" s="53" t="str">
        <f t="shared" si="57"/>
        <v/>
      </c>
      <c r="AL45" s="53" t="str">
        <f t="shared" si="57"/>
        <v/>
      </c>
      <c r="AM45" s="53" t="str">
        <f t="shared" si="57"/>
        <v/>
      </c>
      <c r="AN45" s="53" t="str">
        <f t="shared" si="57"/>
        <v/>
      </c>
      <c r="AO45" s="53" t="str">
        <f t="shared" si="57"/>
        <v/>
      </c>
      <c r="AP45" s="53" t="str">
        <f t="shared" si="57"/>
        <v/>
      </c>
      <c r="AQ45" s="53" t="str">
        <f t="shared" si="57"/>
        <v/>
      </c>
      <c r="AR45" s="53" t="str">
        <f t="shared" si="57"/>
        <v/>
      </c>
      <c r="AS45" s="53" t="str">
        <f t="shared" si="57"/>
        <v/>
      </c>
      <c r="AT45" s="53" t="str">
        <f t="shared" si="57"/>
        <v/>
      </c>
      <c r="AU45" s="53" t="str">
        <f t="shared" si="57"/>
        <v/>
      </c>
      <c r="AV45" s="19"/>
      <c r="AW45" s="19"/>
      <c r="AX45" s="19"/>
      <c r="AY45" s="19"/>
      <c r="AZ45" s="53">
        <f t="shared" ref="AZ45:BK45" si="58">IF(AZ29="","",1)</f>
        <v>1</v>
      </c>
      <c r="BA45" s="53" t="str">
        <f t="shared" si="58"/>
        <v/>
      </c>
      <c r="BB45" s="53" t="str">
        <f t="shared" si="58"/>
        <v/>
      </c>
      <c r="BC45" s="53" t="str">
        <f t="shared" si="58"/>
        <v/>
      </c>
      <c r="BD45" s="53" t="str">
        <f t="shared" si="58"/>
        <v/>
      </c>
      <c r="BE45" s="53" t="str">
        <f t="shared" si="58"/>
        <v/>
      </c>
      <c r="BF45" s="53" t="str">
        <f t="shared" si="58"/>
        <v/>
      </c>
      <c r="BG45" s="53" t="str">
        <f t="shared" si="58"/>
        <v/>
      </c>
      <c r="BH45" s="53" t="str">
        <f t="shared" si="58"/>
        <v/>
      </c>
      <c r="BI45" s="53" t="str">
        <f t="shared" si="58"/>
        <v/>
      </c>
      <c r="BJ45" s="53" t="str">
        <f t="shared" si="58"/>
        <v/>
      </c>
      <c r="BK45" s="53">
        <f t="shared" si="58"/>
        <v>1</v>
      </c>
      <c r="BL45" s="19"/>
      <c r="BM45" s="19"/>
      <c r="BN45" s="19"/>
      <c r="BO45" s="19"/>
      <c r="BP45" s="53">
        <f t="shared" ref="BP45:CA45" si="59">IF(BP29="","",1)</f>
        <v>1</v>
      </c>
      <c r="BQ45" s="53" t="str">
        <f t="shared" si="59"/>
        <v/>
      </c>
      <c r="BR45" s="53" t="str">
        <f t="shared" si="59"/>
        <v/>
      </c>
      <c r="BS45" s="53" t="str">
        <f t="shared" si="59"/>
        <v/>
      </c>
      <c r="BT45" s="53" t="str">
        <f t="shared" si="59"/>
        <v/>
      </c>
      <c r="BU45" s="53" t="str">
        <f t="shared" si="59"/>
        <v/>
      </c>
      <c r="BV45" s="53" t="str">
        <f t="shared" si="59"/>
        <v/>
      </c>
      <c r="BW45" s="53" t="str">
        <f t="shared" si="59"/>
        <v/>
      </c>
      <c r="BX45" s="53" t="str">
        <f t="shared" si="59"/>
        <v/>
      </c>
      <c r="BY45" s="53" t="str">
        <f t="shared" si="59"/>
        <v/>
      </c>
      <c r="BZ45" s="53" t="str">
        <f t="shared" si="59"/>
        <v/>
      </c>
      <c r="CA45" s="53">
        <f t="shared" si="59"/>
        <v>1</v>
      </c>
      <c r="CB45" s="19"/>
      <c r="CC45" s="19"/>
      <c r="CD45" s="19"/>
      <c r="CE45" s="19"/>
      <c r="CF45" s="19"/>
      <c r="CG45" s="19"/>
      <c r="CH45" s="19"/>
      <c r="CI45" s="19"/>
      <c r="CJ45" s="19"/>
    </row>
    <row r="46" spans="2:88" s="54" customFormat="1" ht="30" customHeight="1" x14ac:dyDescent="0.3">
      <c r="B46" s="19"/>
      <c r="C46" s="19"/>
      <c r="D46" s="53" t="str">
        <f t="shared" ref="D46:O46" si="60">IF(D30="","",1)</f>
        <v/>
      </c>
      <c r="E46" s="53" t="str">
        <f t="shared" si="60"/>
        <v/>
      </c>
      <c r="F46" s="53" t="str">
        <f t="shared" si="60"/>
        <v/>
      </c>
      <c r="G46" s="53" t="str">
        <f t="shared" si="60"/>
        <v/>
      </c>
      <c r="H46" s="53" t="str">
        <f t="shared" si="60"/>
        <v/>
      </c>
      <c r="I46" s="53" t="str">
        <f t="shared" si="60"/>
        <v/>
      </c>
      <c r="J46" s="53" t="str">
        <f t="shared" si="60"/>
        <v/>
      </c>
      <c r="K46" s="53" t="str">
        <f t="shared" si="60"/>
        <v/>
      </c>
      <c r="L46" s="53" t="str">
        <f t="shared" si="60"/>
        <v/>
      </c>
      <c r="M46" s="53" t="str">
        <f t="shared" si="60"/>
        <v/>
      </c>
      <c r="N46" s="53" t="str">
        <f t="shared" si="60"/>
        <v/>
      </c>
      <c r="O46" s="53" t="str">
        <f t="shared" si="60"/>
        <v/>
      </c>
      <c r="P46" s="19"/>
      <c r="Q46" s="19"/>
      <c r="R46" s="19"/>
      <c r="S46" s="19"/>
      <c r="T46" s="53" t="str">
        <f t="shared" ref="T46:AE46" si="61">IF(T30="","",1)</f>
        <v/>
      </c>
      <c r="U46" s="53" t="str">
        <f t="shared" si="61"/>
        <v/>
      </c>
      <c r="V46" s="53" t="str">
        <f t="shared" si="61"/>
        <v/>
      </c>
      <c r="W46" s="53" t="str">
        <f t="shared" si="61"/>
        <v/>
      </c>
      <c r="X46" s="53" t="str">
        <f t="shared" si="61"/>
        <v/>
      </c>
      <c r="Y46" s="53" t="str">
        <f t="shared" si="61"/>
        <v/>
      </c>
      <c r="Z46" s="53" t="str">
        <f t="shared" si="61"/>
        <v/>
      </c>
      <c r="AA46" s="53" t="str">
        <f t="shared" si="61"/>
        <v/>
      </c>
      <c r="AB46" s="53" t="str">
        <f t="shared" si="61"/>
        <v/>
      </c>
      <c r="AC46" s="53" t="str">
        <f t="shared" si="61"/>
        <v/>
      </c>
      <c r="AD46" s="53" t="str">
        <f t="shared" si="61"/>
        <v/>
      </c>
      <c r="AE46" s="53" t="str">
        <f t="shared" si="61"/>
        <v/>
      </c>
      <c r="AF46" s="19"/>
      <c r="AG46" s="19"/>
      <c r="AH46" s="19"/>
      <c r="AI46" s="19"/>
      <c r="AJ46" s="53" t="str">
        <f t="shared" ref="AJ46:AU46" si="62">IF(AJ30="","",1)</f>
        <v/>
      </c>
      <c r="AK46" s="53" t="str">
        <f t="shared" si="62"/>
        <v/>
      </c>
      <c r="AL46" s="53" t="str">
        <f t="shared" si="62"/>
        <v/>
      </c>
      <c r="AM46" s="53" t="str">
        <f t="shared" si="62"/>
        <v/>
      </c>
      <c r="AN46" s="53" t="str">
        <f t="shared" si="62"/>
        <v/>
      </c>
      <c r="AO46" s="53" t="str">
        <f t="shared" si="62"/>
        <v/>
      </c>
      <c r="AP46" s="53" t="str">
        <f t="shared" si="62"/>
        <v/>
      </c>
      <c r="AQ46" s="53" t="str">
        <f t="shared" si="62"/>
        <v/>
      </c>
      <c r="AR46" s="53" t="str">
        <f t="shared" si="62"/>
        <v/>
      </c>
      <c r="AS46" s="53" t="str">
        <f t="shared" si="62"/>
        <v/>
      </c>
      <c r="AT46" s="53" t="str">
        <f t="shared" si="62"/>
        <v/>
      </c>
      <c r="AU46" s="53" t="str">
        <f t="shared" si="62"/>
        <v/>
      </c>
      <c r="AV46" s="19"/>
      <c r="AW46" s="19"/>
      <c r="AX46" s="19"/>
      <c r="AY46" s="19"/>
      <c r="AZ46" s="53">
        <f t="shared" ref="AZ46:BK46" si="63">IF(AZ30="","",1)</f>
        <v>1</v>
      </c>
      <c r="BA46" s="53" t="str">
        <f t="shared" si="63"/>
        <v/>
      </c>
      <c r="BB46" s="53" t="str">
        <f t="shared" si="63"/>
        <v/>
      </c>
      <c r="BC46" s="53" t="str">
        <f t="shared" si="63"/>
        <v/>
      </c>
      <c r="BD46" s="53" t="str">
        <f t="shared" si="63"/>
        <v/>
      </c>
      <c r="BE46" s="53" t="str">
        <f t="shared" si="63"/>
        <v/>
      </c>
      <c r="BF46" s="53" t="str">
        <f t="shared" si="63"/>
        <v/>
      </c>
      <c r="BG46" s="53" t="str">
        <f t="shared" si="63"/>
        <v/>
      </c>
      <c r="BH46" s="53" t="str">
        <f t="shared" si="63"/>
        <v/>
      </c>
      <c r="BI46" s="53" t="str">
        <f t="shared" si="63"/>
        <v/>
      </c>
      <c r="BJ46" s="53" t="str">
        <f t="shared" si="63"/>
        <v/>
      </c>
      <c r="BK46" s="53">
        <f t="shared" si="63"/>
        <v>1</v>
      </c>
      <c r="BL46" s="19"/>
      <c r="BM46" s="19"/>
      <c r="BN46" s="19"/>
      <c r="BO46" s="19"/>
      <c r="BP46" s="53">
        <f t="shared" ref="BP46:CA46" si="64">IF(BP30="","",1)</f>
        <v>1</v>
      </c>
      <c r="BQ46" s="53" t="str">
        <f t="shared" si="64"/>
        <v/>
      </c>
      <c r="BR46" s="53" t="str">
        <f t="shared" si="64"/>
        <v/>
      </c>
      <c r="BS46" s="53" t="str">
        <f t="shared" si="64"/>
        <v/>
      </c>
      <c r="BT46" s="53" t="str">
        <f t="shared" si="64"/>
        <v/>
      </c>
      <c r="BU46" s="53" t="str">
        <f t="shared" si="64"/>
        <v/>
      </c>
      <c r="BV46" s="53" t="str">
        <f t="shared" si="64"/>
        <v/>
      </c>
      <c r="BW46" s="53" t="str">
        <f t="shared" si="64"/>
        <v/>
      </c>
      <c r="BX46" s="53" t="str">
        <f t="shared" si="64"/>
        <v/>
      </c>
      <c r="BY46" s="53" t="str">
        <f t="shared" si="64"/>
        <v/>
      </c>
      <c r="BZ46" s="53" t="str">
        <f t="shared" si="64"/>
        <v/>
      </c>
      <c r="CA46" s="53">
        <f t="shared" si="64"/>
        <v>1</v>
      </c>
      <c r="CB46" s="19"/>
      <c r="CC46" s="19"/>
      <c r="CD46" s="19"/>
      <c r="CE46" s="19"/>
      <c r="CF46" s="19"/>
      <c r="CG46" s="19"/>
      <c r="CH46" s="19"/>
      <c r="CI46" s="19"/>
      <c r="CJ46" s="19"/>
    </row>
    <row r="47" spans="2:88" s="54" customFormat="1" ht="30" customHeight="1" x14ac:dyDescent="0.3">
      <c r="B47" s="19"/>
      <c r="C47" s="19"/>
      <c r="D47" s="53" t="str">
        <f t="shared" ref="D47:O47" si="65">IF(D34="","",1)</f>
        <v/>
      </c>
      <c r="E47" s="53" t="str">
        <f t="shared" si="65"/>
        <v/>
      </c>
      <c r="F47" s="53" t="str">
        <f t="shared" si="65"/>
        <v/>
      </c>
      <c r="G47" s="53" t="str">
        <f t="shared" si="65"/>
        <v/>
      </c>
      <c r="H47" s="53" t="str">
        <f t="shared" si="65"/>
        <v/>
      </c>
      <c r="I47" s="53" t="str">
        <f t="shared" si="65"/>
        <v/>
      </c>
      <c r="J47" s="53" t="str">
        <f t="shared" si="65"/>
        <v/>
      </c>
      <c r="K47" s="53" t="str">
        <f t="shared" si="65"/>
        <v/>
      </c>
      <c r="L47" s="53" t="str">
        <f t="shared" si="65"/>
        <v/>
      </c>
      <c r="M47" s="53" t="str">
        <f t="shared" si="65"/>
        <v/>
      </c>
      <c r="N47" s="53" t="str">
        <f t="shared" si="65"/>
        <v/>
      </c>
      <c r="O47" s="53" t="str">
        <f t="shared" si="65"/>
        <v/>
      </c>
      <c r="P47" s="19"/>
      <c r="Q47" s="19"/>
      <c r="R47" s="19"/>
      <c r="S47" s="19"/>
      <c r="T47" s="53" t="str">
        <f t="shared" ref="T47:AE47" si="66">IF(T34="","",1)</f>
        <v/>
      </c>
      <c r="U47" s="53" t="str">
        <f t="shared" si="66"/>
        <v/>
      </c>
      <c r="V47" s="53" t="str">
        <f t="shared" si="66"/>
        <v/>
      </c>
      <c r="W47" s="53" t="str">
        <f t="shared" si="66"/>
        <v/>
      </c>
      <c r="X47" s="53" t="str">
        <f t="shared" si="66"/>
        <v/>
      </c>
      <c r="Y47" s="53" t="str">
        <f t="shared" si="66"/>
        <v/>
      </c>
      <c r="Z47" s="53" t="str">
        <f t="shared" si="66"/>
        <v/>
      </c>
      <c r="AA47" s="53" t="str">
        <f t="shared" si="66"/>
        <v/>
      </c>
      <c r="AB47" s="53" t="str">
        <f t="shared" si="66"/>
        <v/>
      </c>
      <c r="AC47" s="53" t="str">
        <f t="shared" si="66"/>
        <v/>
      </c>
      <c r="AD47" s="53" t="str">
        <f t="shared" si="66"/>
        <v/>
      </c>
      <c r="AE47" s="53" t="str">
        <f t="shared" si="66"/>
        <v/>
      </c>
      <c r="AF47" s="19"/>
      <c r="AG47" s="19"/>
      <c r="AH47" s="19"/>
      <c r="AI47" s="19"/>
      <c r="AJ47" s="53" t="str">
        <f t="shared" ref="AJ47:AU47" si="67">IF(AJ34="","",1)</f>
        <v/>
      </c>
      <c r="AK47" s="53" t="str">
        <f t="shared" si="67"/>
        <v/>
      </c>
      <c r="AL47" s="53" t="str">
        <f t="shared" si="67"/>
        <v/>
      </c>
      <c r="AM47" s="53" t="str">
        <f t="shared" si="67"/>
        <v/>
      </c>
      <c r="AN47" s="53" t="str">
        <f t="shared" si="67"/>
        <v/>
      </c>
      <c r="AO47" s="53" t="str">
        <f t="shared" si="67"/>
        <v/>
      </c>
      <c r="AP47" s="53" t="str">
        <f t="shared" si="67"/>
        <v/>
      </c>
      <c r="AQ47" s="53" t="str">
        <f t="shared" si="67"/>
        <v/>
      </c>
      <c r="AR47" s="53" t="str">
        <f t="shared" si="67"/>
        <v/>
      </c>
      <c r="AS47" s="53" t="str">
        <f t="shared" si="67"/>
        <v/>
      </c>
      <c r="AT47" s="53" t="str">
        <f t="shared" si="67"/>
        <v/>
      </c>
      <c r="AU47" s="53" t="str">
        <f t="shared" si="67"/>
        <v/>
      </c>
      <c r="AV47" s="19"/>
      <c r="AW47" s="19"/>
      <c r="AX47" s="19"/>
      <c r="AY47" s="19"/>
      <c r="AZ47" s="53">
        <f t="shared" ref="AZ47:BK47" si="68">IF(AZ34="","",1)</f>
        <v>1</v>
      </c>
      <c r="BA47" s="53" t="str">
        <f t="shared" si="68"/>
        <v/>
      </c>
      <c r="BB47" s="53" t="str">
        <f t="shared" si="68"/>
        <v/>
      </c>
      <c r="BC47" s="53" t="str">
        <f t="shared" si="68"/>
        <v/>
      </c>
      <c r="BD47" s="53" t="str">
        <f t="shared" si="68"/>
        <v/>
      </c>
      <c r="BE47" s="53" t="str">
        <f t="shared" si="68"/>
        <v/>
      </c>
      <c r="BF47" s="53" t="str">
        <f t="shared" si="68"/>
        <v/>
      </c>
      <c r="BG47" s="53" t="str">
        <f t="shared" si="68"/>
        <v/>
      </c>
      <c r="BH47" s="53" t="str">
        <f t="shared" si="68"/>
        <v/>
      </c>
      <c r="BI47" s="53" t="str">
        <f t="shared" si="68"/>
        <v/>
      </c>
      <c r="BJ47" s="53" t="str">
        <f t="shared" si="68"/>
        <v/>
      </c>
      <c r="BK47" s="53">
        <f t="shared" si="68"/>
        <v>1</v>
      </c>
      <c r="BL47" s="19"/>
      <c r="BM47" s="19"/>
      <c r="BN47" s="19"/>
      <c r="BO47" s="19"/>
      <c r="BP47" s="53">
        <f t="shared" ref="BP47:CA47" si="69">IF(BP34="","",1)</f>
        <v>1</v>
      </c>
      <c r="BQ47" s="53" t="str">
        <f t="shared" si="69"/>
        <v/>
      </c>
      <c r="BR47" s="53" t="str">
        <f t="shared" si="69"/>
        <v/>
      </c>
      <c r="BS47" s="53" t="str">
        <f t="shared" si="69"/>
        <v/>
      </c>
      <c r="BT47" s="53" t="str">
        <f t="shared" si="69"/>
        <v/>
      </c>
      <c r="BU47" s="53" t="str">
        <f t="shared" si="69"/>
        <v/>
      </c>
      <c r="BV47" s="53" t="str">
        <f t="shared" si="69"/>
        <v/>
      </c>
      <c r="BW47" s="53" t="str">
        <f t="shared" si="69"/>
        <v/>
      </c>
      <c r="BX47" s="53" t="str">
        <f t="shared" si="69"/>
        <v/>
      </c>
      <c r="BY47" s="53" t="str">
        <f t="shared" si="69"/>
        <v/>
      </c>
      <c r="BZ47" s="53" t="str">
        <f t="shared" si="69"/>
        <v/>
      </c>
      <c r="CA47" s="53">
        <f t="shared" si="69"/>
        <v>1</v>
      </c>
      <c r="CB47" s="19"/>
      <c r="CC47" s="19"/>
      <c r="CD47" s="19"/>
      <c r="CE47" s="19"/>
      <c r="CF47" s="19"/>
      <c r="CG47" s="19"/>
      <c r="CH47" s="19"/>
      <c r="CI47" s="19"/>
      <c r="CJ47" s="19"/>
    </row>
    <row r="48" spans="2:88" s="54" customFormat="1" ht="30" customHeight="1" x14ac:dyDescent="0.3">
      <c r="B48" s="19"/>
      <c r="C48" s="19"/>
      <c r="D48" s="53" t="str">
        <f t="shared" ref="D48:O48" si="70">IF(D35="","",1)</f>
        <v/>
      </c>
      <c r="E48" s="53" t="str">
        <f t="shared" si="70"/>
        <v/>
      </c>
      <c r="F48" s="53" t="str">
        <f t="shared" si="70"/>
        <v/>
      </c>
      <c r="G48" s="53" t="str">
        <f t="shared" si="70"/>
        <v/>
      </c>
      <c r="H48" s="53" t="str">
        <f t="shared" si="70"/>
        <v/>
      </c>
      <c r="I48" s="53" t="str">
        <f t="shared" si="70"/>
        <v/>
      </c>
      <c r="J48" s="53" t="str">
        <f t="shared" si="70"/>
        <v/>
      </c>
      <c r="K48" s="53" t="str">
        <f t="shared" si="70"/>
        <v/>
      </c>
      <c r="L48" s="53" t="str">
        <f t="shared" si="70"/>
        <v/>
      </c>
      <c r="M48" s="53" t="str">
        <f t="shared" si="70"/>
        <v/>
      </c>
      <c r="N48" s="53" t="str">
        <f t="shared" si="70"/>
        <v/>
      </c>
      <c r="O48" s="53" t="str">
        <f t="shared" si="70"/>
        <v/>
      </c>
      <c r="P48" s="19"/>
      <c r="Q48" s="19"/>
      <c r="R48" s="19"/>
      <c r="S48" s="19"/>
      <c r="T48" s="53" t="str">
        <f t="shared" ref="T48:AE48" si="71">IF(T35="","",1)</f>
        <v/>
      </c>
      <c r="U48" s="53" t="str">
        <f t="shared" si="71"/>
        <v/>
      </c>
      <c r="V48" s="53" t="str">
        <f t="shared" si="71"/>
        <v/>
      </c>
      <c r="W48" s="53" t="str">
        <f t="shared" si="71"/>
        <v/>
      </c>
      <c r="X48" s="53" t="str">
        <f t="shared" si="71"/>
        <v/>
      </c>
      <c r="Y48" s="53" t="str">
        <f t="shared" si="71"/>
        <v/>
      </c>
      <c r="Z48" s="53" t="str">
        <f t="shared" si="71"/>
        <v/>
      </c>
      <c r="AA48" s="53" t="str">
        <f t="shared" si="71"/>
        <v/>
      </c>
      <c r="AB48" s="53" t="str">
        <f t="shared" si="71"/>
        <v/>
      </c>
      <c r="AC48" s="53" t="str">
        <f t="shared" si="71"/>
        <v/>
      </c>
      <c r="AD48" s="53" t="str">
        <f t="shared" si="71"/>
        <v/>
      </c>
      <c r="AE48" s="53" t="str">
        <f t="shared" si="71"/>
        <v/>
      </c>
      <c r="AF48" s="19"/>
      <c r="AG48" s="19"/>
      <c r="AH48" s="19"/>
      <c r="AI48" s="19"/>
      <c r="AJ48" s="53" t="str">
        <f t="shared" ref="AJ48:AU48" si="72">IF(AJ35="","",1)</f>
        <v/>
      </c>
      <c r="AK48" s="53" t="str">
        <f t="shared" si="72"/>
        <v/>
      </c>
      <c r="AL48" s="53" t="str">
        <f t="shared" si="72"/>
        <v/>
      </c>
      <c r="AM48" s="53" t="str">
        <f t="shared" si="72"/>
        <v/>
      </c>
      <c r="AN48" s="53" t="str">
        <f t="shared" si="72"/>
        <v/>
      </c>
      <c r="AO48" s="53" t="str">
        <f t="shared" si="72"/>
        <v/>
      </c>
      <c r="AP48" s="53" t="str">
        <f t="shared" si="72"/>
        <v/>
      </c>
      <c r="AQ48" s="53" t="str">
        <f t="shared" si="72"/>
        <v/>
      </c>
      <c r="AR48" s="53" t="str">
        <f t="shared" si="72"/>
        <v/>
      </c>
      <c r="AS48" s="53" t="str">
        <f t="shared" si="72"/>
        <v/>
      </c>
      <c r="AT48" s="53" t="str">
        <f t="shared" si="72"/>
        <v/>
      </c>
      <c r="AU48" s="53" t="str">
        <f t="shared" si="72"/>
        <v/>
      </c>
      <c r="AV48" s="19"/>
      <c r="AW48" s="19"/>
      <c r="AX48" s="19"/>
      <c r="AY48" s="19"/>
      <c r="AZ48" s="53">
        <f t="shared" ref="AZ48:BK48" si="73">IF(AZ35="","",1)</f>
        <v>1</v>
      </c>
      <c r="BA48" s="53" t="str">
        <f t="shared" si="73"/>
        <v/>
      </c>
      <c r="BB48" s="53" t="str">
        <f t="shared" si="73"/>
        <v/>
      </c>
      <c r="BC48" s="53" t="str">
        <f t="shared" si="73"/>
        <v/>
      </c>
      <c r="BD48" s="53" t="str">
        <f t="shared" si="73"/>
        <v/>
      </c>
      <c r="BE48" s="53" t="str">
        <f t="shared" si="73"/>
        <v/>
      </c>
      <c r="BF48" s="53" t="str">
        <f t="shared" si="73"/>
        <v/>
      </c>
      <c r="BG48" s="53" t="str">
        <f t="shared" si="73"/>
        <v/>
      </c>
      <c r="BH48" s="53" t="str">
        <f t="shared" si="73"/>
        <v/>
      </c>
      <c r="BI48" s="53" t="str">
        <f t="shared" si="73"/>
        <v/>
      </c>
      <c r="BJ48" s="53" t="str">
        <f t="shared" si="73"/>
        <v/>
      </c>
      <c r="BK48" s="53">
        <f t="shared" si="73"/>
        <v>1</v>
      </c>
      <c r="BL48" s="19"/>
      <c r="BM48" s="19"/>
      <c r="BN48" s="19"/>
      <c r="BO48" s="19"/>
      <c r="BP48" s="53">
        <f t="shared" ref="BP48:CA48" si="74">IF(BP35="","",1)</f>
        <v>1</v>
      </c>
      <c r="BQ48" s="53" t="str">
        <f t="shared" si="74"/>
        <v/>
      </c>
      <c r="BR48" s="53" t="str">
        <f t="shared" si="74"/>
        <v/>
      </c>
      <c r="BS48" s="53" t="str">
        <f t="shared" si="74"/>
        <v/>
      </c>
      <c r="BT48" s="53" t="str">
        <f t="shared" si="74"/>
        <v/>
      </c>
      <c r="BU48" s="53" t="str">
        <f t="shared" si="74"/>
        <v/>
      </c>
      <c r="BV48" s="53" t="str">
        <f t="shared" si="74"/>
        <v/>
      </c>
      <c r="BW48" s="53" t="str">
        <f t="shared" si="74"/>
        <v/>
      </c>
      <c r="BX48" s="53" t="str">
        <f t="shared" si="74"/>
        <v/>
      </c>
      <c r="BY48" s="53" t="str">
        <f t="shared" si="74"/>
        <v/>
      </c>
      <c r="BZ48" s="53" t="str">
        <f t="shared" si="74"/>
        <v/>
      </c>
      <c r="CA48" s="53">
        <f t="shared" si="74"/>
        <v>1</v>
      </c>
      <c r="CB48" s="19"/>
      <c r="CC48" s="19"/>
      <c r="CD48" s="19"/>
      <c r="CE48" s="19"/>
      <c r="CF48" s="19"/>
      <c r="CG48" s="19"/>
      <c r="CH48" s="19"/>
      <c r="CI48" s="19"/>
      <c r="CJ48" s="19"/>
    </row>
    <row r="49" spans="2:88" s="54" customFormat="1" ht="30" customHeight="1" x14ac:dyDescent="0.3">
      <c r="B49" s="19"/>
      <c r="C49" s="19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</row>
    <row r="50" spans="2:88" s="54" customFormat="1" ht="30" customHeight="1" x14ac:dyDescent="0.3">
      <c r="B50" s="19"/>
      <c r="C50" s="19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</row>
    <row r="51" spans="2:88" s="54" customFormat="1" ht="30" customHeight="1" x14ac:dyDescent="0.3">
      <c r="B51" s="19"/>
      <c r="C51" s="19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</row>
    <row r="52" spans="2:88" s="54" customFormat="1" ht="30" customHeight="1" x14ac:dyDescent="0.3">
      <c r="B52" s="19"/>
      <c r="C52" s="19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</row>
    <row r="53" spans="2:88" s="54" customFormat="1" ht="30" customHeight="1" x14ac:dyDescent="0.3">
      <c r="B53" s="19"/>
      <c r="C53" s="19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</row>
    <row r="54" spans="2:88" s="54" customFormat="1" ht="30" customHeight="1" x14ac:dyDescent="0.3">
      <c r="B54" s="19"/>
      <c r="C54" s="19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</row>
    <row r="55" spans="2:88" s="54" customFormat="1" ht="30" customHeight="1" x14ac:dyDescent="0.3">
      <c r="B55" s="19"/>
      <c r="C55" s="19"/>
      <c r="D55" s="53" t="str">
        <f>IF(OR(D29="",D30=""),"Não","ok")</f>
        <v>Não</v>
      </c>
      <c r="E55" s="53" t="str">
        <f>IF(OR(E29="",E30=""),"Não","ok")</f>
        <v>Não</v>
      </c>
      <c r="F55" s="53" t="str">
        <f>IF(OR(F29="",F30=""),"Não","ok")</f>
        <v>Não</v>
      </c>
      <c r="G55" s="53" t="s">
        <v>57</v>
      </c>
      <c r="H55" s="53" t="s">
        <v>57</v>
      </c>
      <c r="I55" s="53" t="s">
        <v>57</v>
      </c>
      <c r="J55" s="53" t="s">
        <v>57</v>
      </c>
      <c r="K55" s="53" t="s">
        <v>58</v>
      </c>
      <c r="L55" s="53" t="s">
        <v>58</v>
      </c>
      <c r="M55" s="53" t="s">
        <v>58</v>
      </c>
      <c r="N55" s="53" t="s">
        <v>58</v>
      </c>
      <c r="O55" s="53" t="s">
        <v>58</v>
      </c>
      <c r="P55" s="19"/>
      <c r="Q55" s="19"/>
      <c r="R55" s="19"/>
      <c r="S55" s="19"/>
      <c r="T55" s="19" t="s">
        <v>58</v>
      </c>
      <c r="U55" s="19" t="s">
        <v>58</v>
      </c>
      <c r="V55" s="19" t="s">
        <v>58</v>
      </c>
      <c r="W55" s="19" t="s">
        <v>58</v>
      </c>
      <c r="X55" s="19" t="s">
        <v>58</v>
      </c>
      <c r="Y55" s="19" t="s">
        <v>58</v>
      </c>
      <c r="Z55" s="19" t="s">
        <v>58</v>
      </c>
      <c r="AA55" s="19" t="s">
        <v>58</v>
      </c>
      <c r="AB55" s="19" t="s">
        <v>58</v>
      </c>
      <c r="AC55" s="19" t="s">
        <v>58</v>
      </c>
      <c r="AD55" s="19" t="s">
        <v>58</v>
      </c>
      <c r="AE55" s="19" t="s">
        <v>58</v>
      </c>
      <c r="AF55" s="19"/>
      <c r="AG55" s="19"/>
      <c r="AH55" s="19"/>
      <c r="AI55" s="19"/>
      <c r="AJ55" s="19" t="s">
        <v>58</v>
      </c>
      <c r="AK55" s="19" t="s">
        <v>58</v>
      </c>
      <c r="AL55" s="19" t="s">
        <v>58</v>
      </c>
      <c r="AM55" s="19" t="s">
        <v>58</v>
      </c>
      <c r="AN55" s="19" t="s">
        <v>58</v>
      </c>
      <c r="AO55" s="19" t="s">
        <v>58</v>
      </c>
      <c r="AP55" s="19" t="s">
        <v>58</v>
      </c>
      <c r="AQ55" s="19" t="s">
        <v>58</v>
      </c>
      <c r="AR55" s="19" t="s">
        <v>58</v>
      </c>
      <c r="AS55" s="19" t="s">
        <v>58</v>
      </c>
      <c r="AT55" s="19" t="s">
        <v>58</v>
      </c>
      <c r="AU55" s="19" t="s">
        <v>58</v>
      </c>
      <c r="AV55" s="19"/>
      <c r="AW55" s="19"/>
      <c r="AX55" s="19"/>
      <c r="AY55" s="19"/>
      <c r="AZ55" s="19" t="s">
        <v>58</v>
      </c>
      <c r="BA55" s="19" t="s">
        <v>58</v>
      </c>
      <c r="BB55" s="19" t="s">
        <v>58</v>
      </c>
      <c r="BC55" s="19" t="s">
        <v>58</v>
      </c>
      <c r="BD55" s="19" t="s">
        <v>58</v>
      </c>
      <c r="BE55" s="19" t="s">
        <v>58</v>
      </c>
      <c r="BF55" s="19" t="s">
        <v>58</v>
      </c>
      <c r="BG55" s="19" t="s">
        <v>58</v>
      </c>
      <c r="BH55" s="19" t="s">
        <v>58</v>
      </c>
      <c r="BI55" s="19" t="s">
        <v>58</v>
      </c>
      <c r="BJ55" s="19" t="s">
        <v>58</v>
      </c>
      <c r="BK55" s="19" t="s">
        <v>58</v>
      </c>
      <c r="BL55" s="19"/>
      <c r="BM55" s="19"/>
      <c r="BN55" s="19"/>
      <c r="BO55" s="19"/>
      <c r="BP55" s="19" t="s">
        <v>58</v>
      </c>
      <c r="BQ55" s="19" t="s">
        <v>58</v>
      </c>
      <c r="BR55" s="19" t="s">
        <v>58</v>
      </c>
      <c r="BS55" s="19" t="s">
        <v>58</v>
      </c>
      <c r="BT55" s="19" t="s">
        <v>58</v>
      </c>
      <c r="BU55" s="19" t="s">
        <v>58</v>
      </c>
      <c r="BV55" s="19" t="s">
        <v>58</v>
      </c>
      <c r="BW55" s="19" t="s">
        <v>58</v>
      </c>
      <c r="BX55" s="19" t="s">
        <v>58</v>
      </c>
      <c r="BY55" s="19" t="s">
        <v>58</v>
      </c>
      <c r="BZ55" s="19" t="s">
        <v>58</v>
      </c>
      <c r="CA55" s="19" t="s">
        <v>58</v>
      </c>
      <c r="CB55" s="19"/>
      <c r="CC55" s="19"/>
      <c r="CD55" s="19"/>
      <c r="CE55" s="19"/>
      <c r="CF55" s="19"/>
      <c r="CG55" s="19"/>
      <c r="CH55" s="19"/>
      <c r="CI55" s="19"/>
      <c r="CJ55" s="19"/>
    </row>
    <row r="56" spans="2:88" s="54" customFormat="1" ht="30" customHeight="1" x14ac:dyDescent="0.3">
      <c r="B56" s="19"/>
      <c r="C56" s="19"/>
      <c r="D56" s="53" t="str">
        <f>IF(D55="ok",COLUMN(#REF!),"")</f>
        <v/>
      </c>
      <c r="E56" s="53" t="str">
        <f>IF(E55="ok",COLUMN(A77),"")</f>
        <v/>
      </c>
      <c r="F56" s="53" t="str">
        <f>IF(F55="ok",COLUMN(B77),"")</f>
        <v/>
      </c>
      <c r="G56" s="53">
        <v>4</v>
      </c>
      <c r="H56" s="53">
        <v>5</v>
      </c>
      <c r="I56" s="53">
        <v>6</v>
      </c>
      <c r="J56" s="53">
        <v>7</v>
      </c>
      <c r="K56" s="53"/>
      <c r="L56" s="53"/>
      <c r="M56" s="53"/>
      <c r="N56" s="53"/>
      <c r="O56" s="53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</row>
    <row r="57" spans="2:88" s="54" customFormat="1" ht="30" customHeight="1" x14ac:dyDescent="0.3">
      <c r="B57" s="19"/>
      <c r="C57" s="19"/>
      <c r="D57" s="53" t="str">
        <f>IF(OR(D31="",D32=""),"Não","ok")</f>
        <v>Não</v>
      </c>
      <c r="E57" s="53" t="str">
        <f>IF(OR(E31="",E32=""),"Não","ok")</f>
        <v>Não</v>
      </c>
      <c r="F57" s="53" t="str">
        <f>IF(OR(F31="",F32=""),"Não","ok")</f>
        <v>Não</v>
      </c>
      <c r="G57" s="53" t="s">
        <v>57</v>
      </c>
      <c r="H57" s="53" t="s">
        <v>58</v>
      </c>
      <c r="I57" s="53" t="s">
        <v>58</v>
      </c>
      <c r="J57" s="53" t="s">
        <v>58</v>
      </c>
      <c r="K57" s="53" t="s">
        <v>58</v>
      </c>
      <c r="L57" s="53" t="s">
        <v>58</v>
      </c>
      <c r="M57" s="53" t="s">
        <v>58</v>
      </c>
      <c r="N57" s="53" t="s">
        <v>58</v>
      </c>
      <c r="O57" s="53" t="s">
        <v>58</v>
      </c>
      <c r="P57" s="19"/>
      <c r="Q57" s="19"/>
      <c r="R57" s="19"/>
      <c r="S57" s="19"/>
      <c r="T57" s="19" t="s">
        <v>58</v>
      </c>
      <c r="U57" s="19" t="s">
        <v>58</v>
      </c>
      <c r="V57" s="19" t="s">
        <v>58</v>
      </c>
      <c r="W57" s="19" t="s">
        <v>58</v>
      </c>
      <c r="X57" s="19" t="s">
        <v>58</v>
      </c>
      <c r="Y57" s="19" t="s">
        <v>58</v>
      </c>
      <c r="Z57" s="19" t="s">
        <v>58</v>
      </c>
      <c r="AA57" s="19" t="s">
        <v>58</v>
      </c>
      <c r="AB57" s="19" t="s">
        <v>58</v>
      </c>
      <c r="AC57" s="19" t="s">
        <v>58</v>
      </c>
      <c r="AD57" s="19" t="s">
        <v>58</v>
      </c>
      <c r="AE57" s="19" t="s">
        <v>58</v>
      </c>
      <c r="AF57" s="19"/>
      <c r="AG57" s="19"/>
      <c r="AH57" s="19"/>
      <c r="AI57" s="19"/>
      <c r="AJ57" s="19" t="s">
        <v>58</v>
      </c>
      <c r="AK57" s="19" t="s">
        <v>58</v>
      </c>
      <c r="AL57" s="19" t="s">
        <v>58</v>
      </c>
      <c r="AM57" s="19" t="s">
        <v>58</v>
      </c>
      <c r="AN57" s="19" t="s">
        <v>58</v>
      </c>
      <c r="AO57" s="19" t="s">
        <v>58</v>
      </c>
      <c r="AP57" s="19" t="s">
        <v>58</v>
      </c>
      <c r="AQ57" s="19" t="s">
        <v>58</v>
      </c>
      <c r="AR57" s="19" t="s">
        <v>58</v>
      </c>
      <c r="AS57" s="19" t="s">
        <v>58</v>
      </c>
      <c r="AT57" s="19" t="s">
        <v>58</v>
      </c>
      <c r="AU57" s="19" t="s">
        <v>58</v>
      </c>
      <c r="AV57" s="19" t="s">
        <v>58</v>
      </c>
      <c r="AW57" s="19" t="s">
        <v>58</v>
      </c>
      <c r="AX57" s="19" t="s">
        <v>58</v>
      </c>
      <c r="AY57" s="19" t="s">
        <v>58</v>
      </c>
      <c r="AZ57" s="19" t="s">
        <v>58</v>
      </c>
      <c r="BA57" s="19" t="s">
        <v>58</v>
      </c>
      <c r="BB57" s="19" t="s">
        <v>58</v>
      </c>
      <c r="BC57" s="19" t="s">
        <v>58</v>
      </c>
      <c r="BD57" s="19" t="s">
        <v>58</v>
      </c>
      <c r="BE57" s="19" t="s">
        <v>58</v>
      </c>
      <c r="BF57" s="19" t="s">
        <v>58</v>
      </c>
      <c r="BG57" s="19" t="s">
        <v>58</v>
      </c>
      <c r="BH57" s="19" t="s">
        <v>58</v>
      </c>
      <c r="BI57" s="19" t="s">
        <v>58</v>
      </c>
      <c r="BJ57" s="19" t="s">
        <v>58</v>
      </c>
      <c r="BK57" s="19" t="s">
        <v>58</v>
      </c>
      <c r="BL57" s="19"/>
      <c r="BM57" s="19"/>
      <c r="BN57" s="19"/>
      <c r="BO57" s="19"/>
      <c r="BP57" s="19" t="s">
        <v>58</v>
      </c>
      <c r="BQ57" s="19" t="s">
        <v>58</v>
      </c>
      <c r="BR57" s="19" t="s">
        <v>58</v>
      </c>
      <c r="BS57" s="19" t="s">
        <v>58</v>
      </c>
      <c r="BT57" s="19" t="s">
        <v>58</v>
      </c>
      <c r="BU57" s="19" t="s">
        <v>58</v>
      </c>
      <c r="BV57" s="19" t="s">
        <v>58</v>
      </c>
      <c r="BW57" s="19" t="s">
        <v>58</v>
      </c>
      <c r="BX57" s="19" t="s">
        <v>58</v>
      </c>
      <c r="BY57" s="19" t="s">
        <v>58</v>
      </c>
      <c r="BZ57" s="19" t="s">
        <v>58</v>
      </c>
      <c r="CA57" s="19" t="s">
        <v>58</v>
      </c>
      <c r="CB57" s="19"/>
      <c r="CC57" s="19"/>
      <c r="CD57" s="19"/>
      <c r="CE57" s="19"/>
      <c r="CF57" s="19"/>
      <c r="CG57" s="19"/>
      <c r="CH57" s="19"/>
      <c r="CI57" s="19"/>
      <c r="CJ57" s="19"/>
    </row>
    <row r="58" spans="2:88" s="54" customFormat="1" ht="30" customHeight="1" x14ac:dyDescent="0.3">
      <c r="B58" s="19"/>
      <c r="C58" s="19"/>
      <c r="D58" s="53" t="str">
        <f>IF(D57="ok",COLUMN(#REF!),"")</f>
        <v/>
      </c>
      <c r="E58" s="53" t="str">
        <f>IF(E57="ok",COLUMN(A78),"")</f>
        <v/>
      </c>
      <c r="F58" s="53" t="str">
        <f>IF(F57="ok",COLUMN(B78),"")</f>
        <v/>
      </c>
      <c r="G58" s="53">
        <v>4</v>
      </c>
      <c r="H58" s="53"/>
      <c r="I58" s="53"/>
      <c r="J58" s="53"/>
      <c r="K58" s="53"/>
      <c r="L58" s="53"/>
      <c r="M58" s="53"/>
      <c r="N58" s="53"/>
      <c r="O58" s="53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</row>
    <row r="59" spans="2:88" s="54" customFormat="1" ht="30" customHeight="1" x14ac:dyDescent="0.3">
      <c r="B59" s="19"/>
      <c r="C59" s="19"/>
      <c r="D59" s="53" t="str">
        <f>IF(OR(D33="",D34=""),"Não","ok")</f>
        <v>Não</v>
      </c>
      <c r="E59" s="53" t="str">
        <f>IF(OR(E33="",E34=""),"Não","ok")</f>
        <v>Não</v>
      </c>
      <c r="F59" s="53" t="str">
        <f>IF(OR(F33="",F34=""),"Não","ok")</f>
        <v>Não</v>
      </c>
      <c r="G59" s="53" t="s">
        <v>57</v>
      </c>
      <c r="H59" s="53" t="s">
        <v>58</v>
      </c>
      <c r="I59" s="53" t="s">
        <v>58</v>
      </c>
      <c r="J59" s="53" t="s">
        <v>58</v>
      </c>
      <c r="K59" s="53" t="s">
        <v>58</v>
      </c>
      <c r="L59" s="53" t="s">
        <v>58</v>
      </c>
      <c r="M59" s="53" t="s">
        <v>58</v>
      </c>
      <c r="N59" s="53" t="s">
        <v>58</v>
      </c>
      <c r="O59" s="53" t="s">
        <v>58</v>
      </c>
      <c r="P59" s="19"/>
      <c r="Q59" s="19"/>
      <c r="R59" s="19"/>
      <c r="S59" s="19"/>
      <c r="T59" s="19" t="s">
        <v>58</v>
      </c>
      <c r="U59" s="19" t="s">
        <v>58</v>
      </c>
      <c r="V59" s="19" t="s">
        <v>58</v>
      </c>
      <c r="W59" s="19" t="s">
        <v>58</v>
      </c>
      <c r="X59" s="19" t="s">
        <v>58</v>
      </c>
      <c r="Y59" s="19" t="s">
        <v>58</v>
      </c>
      <c r="Z59" s="19" t="s">
        <v>58</v>
      </c>
      <c r="AA59" s="19" t="s">
        <v>58</v>
      </c>
      <c r="AB59" s="19" t="s">
        <v>58</v>
      </c>
      <c r="AC59" s="19" t="s">
        <v>58</v>
      </c>
      <c r="AD59" s="19" t="s">
        <v>58</v>
      </c>
      <c r="AE59" s="19" t="s">
        <v>58</v>
      </c>
      <c r="AF59" s="19"/>
      <c r="AG59" s="19"/>
      <c r="AH59" s="19"/>
      <c r="AI59" s="19"/>
      <c r="AJ59" s="19" t="s">
        <v>58</v>
      </c>
      <c r="AK59" s="19" t="s">
        <v>58</v>
      </c>
      <c r="AL59" s="19" t="s">
        <v>58</v>
      </c>
      <c r="AM59" s="19" t="s">
        <v>58</v>
      </c>
      <c r="AN59" s="19" t="s">
        <v>58</v>
      </c>
      <c r="AO59" s="19" t="s">
        <v>58</v>
      </c>
      <c r="AP59" s="19" t="s">
        <v>58</v>
      </c>
      <c r="AQ59" s="19" t="s">
        <v>58</v>
      </c>
      <c r="AR59" s="19" t="s">
        <v>58</v>
      </c>
      <c r="AS59" s="19" t="s">
        <v>58</v>
      </c>
      <c r="AT59" s="19" t="s">
        <v>58</v>
      </c>
      <c r="AU59" s="19" t="s">
        <v>58</v>
      </c>
      <c r="AV59" s="19" t="s">
        <v>58</v>
      </c>
      <c r="AW59" s="19" t="s">
        <v>58</v>
      </c>
      <c r="AX59" s="19" t="s">
        <v>58</v>
      </c>
      <c r="AY59" s="19" t="s">
        <v>58</v>
      </c>
      <c r="AZ59" s="19" t="s">
        <v>58</v>
      </c>
      <c r="BA59" s="19" t="s">
        <v>58</v>
      </c>
      <c r="BB59" s="19" t="s">
        <v>58</v>
      </c>
      <c r="BC59" s="19" t="s">
        <v>58</v>
      </c>
      <c r="BD59" s="19" t="s">
        <v>58</v>
      </c>
      <c r="BE59" s="19" t="s">
        <v>58</v>
      </c>
      <c r="BF59" s="19" t="s">
        <v>58</v>
      </c>
      <c r="BG59" s="19" t="s">
        <v>58</v>
      </c>
      <c r="BH59" s="19" t="s">
        <v>58</v>
      </c>
      <c r="BI59" s="19" t="s">
        <v>58</v>
      </c>
      <c r="BJ59" s="19" t="s">
        <v>58</v>
      </c>
      <c r="BK59" s="19" t="s">
        <v>58</v>
      </c>
      <c r="BL59" s="19"/>
      <c r="BM59" s="19"/>
      <c r="BN59" s="19"/>
      <c r="BO59" s="19"/>
      <c r="BP59" s="19" t="s">
        <v>58</v>
      </c>
      <c r="BQ59" s="19" t="s">
        <v>58</v>
      </c>
      <c r="BR59" s="19" t="s">
        <v>58</v>
      </c>
      <c r="BS59" s="19" t="s">
        <v>58</v>
      </c>
      <c r="BT59" s="19" t="s">
        <v>58</v>
      </c>
      <c r="BU59" s="19" t="s">
        <v>58</v>
      </c>
      <c r="BV59" s="19" t="s">
        <v>58</v>
      </c>
      <c r="BW59" s="19" t="s">
        <v>58</v>
      </c>
      <c r="BX59" s="19" t="s">
        <v>58</v>
      </c>
      <c r="BY59" s="19" t="s">
        <v>58</v>
      </c>
      <c r="BZ59" s="19" t="s">
        <v>58</v>
      </c>
      <c r="CA59" s="19" t="s">
        <v>58</v>
      </c>
      <c r="CB59" s="19"/>
      <c r="CC59" s="19"/>
      <c r="CD59" s="19"/>
      <c r="CE59" s="19"/>
      <c r="CF59" s="19"/>
      <c r="CG59" s="19"/>
      <c r="CH59" s="19"/>
      <c r="CI59" s="19"/>
      <c r="CJ59" s="19"/>
    </row>
    <row r="60" spans="2:88" s="54" customFormat="1" ht="30" customHeight="1" x14ac:dyDescent="0.3">
      <c r="B60" s="19"/>
      <c r="C60" s="19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</row>
    <row r="61" spans="2:88" s="54" customFormat="1" ht="30" customHeight="1" x14ac:dyDescent="0.3">
      <c r="B61" s="19"/>
      <c r="C61" s="19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</row>
    <row r="62" spans="2:88" s="54" customFormat="1" ht="30" customHeight="1" x14ac:dyDescent="0.3">
      <c r="B62" s="19"/>
      <c r="C62" s="19"/>
      <c r="D62" s="53" t="str">
        <f>IF(D59="ok",COLUMN(#REF!),"")</f>
        <v/>
      </c>
      <c r="E62" s="53" t="str">
        <f>IF(E59="ok",COLUMN(A79),"")</f>
        <v/>
      </c>
      <c r="F62" s="53" t="str">
        <f>IF(F59="ok",COLUMN(B79),"")</f>
        <v/>
      </c>
      <c r="G62" s="53">
        <v>4</v>
      </c>
      <c r="H62" s="53"/>
      <c r="I62" s="53"/>
      <c r="J62" s="53"/>
      <c r="K62" s="53"/>
      <c r="L62" s="53"/>
      <c r="M62" s="53"/>
      <c r="N62" s="53"/>
      <c r="O62" s="53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</row>
    <row r="63" spans="2:88" s="54" customFormat="1" ht="30" customHeight="1" x14ac:dyDescent="0.3">
      <c r="B63" s="19" t="str">
        <f>DA!J26&amp;": "&amp;DA!K26</f>
        <v>Aumentar: Horas de capacitação</v>
      </c>
      <c r="C63" s="19" t="str">
        <f>DA!H13</f>
        <v>Perspectiva Financeira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</row>
    <row r="64" spans="2:88" s="54" customFormat="1" ht="30" customHeight="1" x14ac:dyDescent="0.3">
      <c r="B64" s="19" t="str">
        <f>DA!J27&amp;": "&amp;DA!K27</f>
        <v>Aumentar: Número de inovações</v>
      </c>
      <c r="C64" s="19" t="str">
        <f>DA!K13</f>
        <v>Perspectiva de Clientes</v>
      </c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</row>
    <row r="65" spans="2:88" s="54" customFormat="1" ht="30" customHeight="1" x14ac:dyDescent="0.3">
      <c r="B65" s="19" t="str">
        <f>DA!J28&amp;": "&amp;DA!K28</f>
        <v xml:space="preserve">: </v>
      </c>
      <c r="C65" s="19" t="str">
        <f>DA!H24</f>
        <v>Perspectiva de Processos Internos</v>
      </c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</row>
    <row r="66" spans="2:88" s="54" customFormat="1" ht="30" customHeight="1" x14ac:dyDescent="0.3">
      <c r="B66" s="19" t="str">
        <f>DA!J29&amp;": "&amp;DA!K29</f>
        <v xml:space="preserve">: </v>
      </c>
      <c r="C66" s="19" t="str">
        <f>DA!K24</f>
        <v>Perspectiva de Aprendizagem</v>
      </c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</row>
    <row r="67" spans="2:88" s="54" customFormat="1" ht="30" customHeight="1" x14ac:dyDescent="0.3">
      <c r="B67" s="19" t="str">
        <f>DA!J30&amp;": "&amp;DA!K30</f>
        <v xml:space="preserve">: </v>
      </c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</row>
    <row r="68" spans="2:88" s="54" customFormat="1" ht="30" customHeight="1" x14ac:dyDescent="0.3">
      <c r="B68" s="19" t="str">
        <f>DA!J31&amp;": "&amp;DA!K31</f>
        <v xml:space="preserve">: </v>
      </c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</row>
    <row r="69" spans="2:88" s="54" customFormat="1" ht="30" customHeight="1" x14ac:dyDescent="0.3">
      <c r="B69" s="19" t="str">
        <f>DA!J32&amp;": "&amp;DA!K32</f>
        <v xml:space="preserve">: </v>
      </c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</row>
    <row r="70" spans="2:88" s="54" customFormat="1" ht="30" customHeight="1" x14ac:dyDescent="0.3">
      <c r="B70" s="19" t="str">
        <f>DA!J33&amp;": "&amp;DA!K33</f>
        <v xml:space="preserve">: </v>
      </c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</row>
    <row r="71" spans="2:88" s="54" customFormat="1" ht="30" customHeight="1" x14ac:dyDescent="0.3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</row>
    <row r="72" spans="2:88" s="54" customFormat="1" ht="30" customHeight="1" x14ac:dyDescent="0.3"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</row>
    <row r="73" spans="2:88" s="54" customFormat="1" ht="30" customHeight="1" x14ac:dyDescent="0.3"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</row>
    <row r="74" spans="2:88" s="54" customFormat="1" ht="30" customHeight="1" x14ac:dyDescent="0.3"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</row>
    <row r="75" spans="2:88" s="54" customFormat="1" ht="30" customHeight="1" x14ac:dyDescent="0.3"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</row>
    <row r="76" spans="2:88" s="54" customFormat="1" ht="30" customHeight="1" x14ac:dyDescent="0.3"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</row>
    <row r="77" spans="2:88" s="54" customFormat="1" ht="30" customHeight="1" x14ac:dyDescent="0.3"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</row>
    <row r="78" spans="2:88" s="54" customFormat="1" ht="30" customHeight="1" x14ac:dyDescent="0.3"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</row>
    <row r="79" spans="2:88" s="54" customFormat="1" ht="30" customHeight="1" x14ac:dyDescent="0.3"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</row>
    <row r="80" spans="2:88" s="54" customFormat="1" ht="30" customHeight="1" x14ac:dyDescent="0.3"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</row>
    <row r="81" spans="2:88" s="54" customFormat="1" ht="30" customHeight="1" x14ac:dyDescent="0.3"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</row>
    <row r="82" spans="2:88" s="54" customFormat="1" ht="30" customHeight="1" x14ac:dyDescent="0.3"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</row>
    <row r="83" spans="2:88" s="54" customFormat="1" ht="30" customHeight="1" x14ac:dyDescent="0.3"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</row>
    <row r="84" spans="2:88" s="54" customFormat="1" ht="30" customHeight="1" x14ac:dyDescent="0.3"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</row>
    <row r="85" spans="2:88" s="54" customFormat="1" ht="30" customHeight="1" x14ac:dyDescent="0.3"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</row>
    <row r="86" spans="2:88" s="54" customFormat="1" ht="30" customHeight="1" x14ac:dyDescent="0.3"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</row>
    <row r="87" spans="2:88" s="54" customFormat="1" ht="30" customHeight="1" x14ac:dyDescent="0.3"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</row>
    <row r="88" spans="2:88" s="54" customFormat="1" ht="30" customHeight="1" x14ac:dyDescent="0.3"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</row>
    <row r="89" spans="2:88" s="54" customFormat="1" ht="30" customHeight="1" x14ac:dyDescent="0.3"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</row>
    <row r="90" spans="2:88" s="54" customFormat="1" ht="30" customHeight="1" x14ac:dyDescent="0.3"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</row>
    <row r="91" spans="2:88" s="54" customFormat="1" ht="30" customHeight="1" x14ac:dyDescent="0.3"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9"/>
      <c r="CG91" s="19"/>
      <c r="CH91" s="19"/>
      <c r="CI91" s="19"/>
      <c r="CJ91" s="19"/>
    </row>
    <row r="92" spans="2:88" s="54" customFormat="1" ht="30" customHeight="1" x14ac:dyDescent="0.3"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19"/>
    </row>
    <row r="93" spans="2:88" s="54" customFormat="1" ht="30" customHeight="1" x14ac:dyDescent="0.3"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19"/>
    </row>
    <row r="94" spans="2:88" s="54" customFormat="1" ht="30" customHeight="1" x14ac:dyDescent="0.3"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/>
    </row>
    <row r="95" spans="2:88" s="54" customFormat="1" ht="30" customHeight="1" x14ac:dyDescent="0.3"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</row>
    <row r="96" spans="2:88" s="54" customFormat="1" ht="30" customHeight="1" x14ac:dyDescent="0.3"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19"/>
    </row>
    <row r="97" spans="2:88" s="54" customFormat="1" ht="30" customHeight="1" x14ac:dyDescent="0.3"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</row>
    <row r="98" spans="2:88" s="54" customFormat="1" ht="30" customHeight="1" x14ac:dyDescent="0.3"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</row>
    <row r="99" spans="2:88" s="54" customFormat="1" ht="30" customHeight="1" x14ac:dyDescent="0.3"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9"/>
      <c r="CG99" s="19"/>
      <c r="CH99" s="19"/>
      <c r="CI99" s="19"/>
      <c r="CJ99" s="19"/>
    </row>
    <row r="100" spans="2:88" s="54" customFormat="1" ht="30" customHeight="1" x14ac:dyDescent="0.3"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9"/>
      <c r="CG100" s="19"/>
      <c r="CH100" s="19"/>
      <c r="CI100" s="19"/>
      <c r="CJ100" s="19"/>
    </row>
    <row r="101" spans="2:88" s="54" customFormat="1" ht="30" customHeight="1" x14ac:dyDescent="0.3"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</row>
    <row r="102" spans="2:88" s="54" customFormat="1" ht="30" customHeight="1" x14ac:dyDescent="0.3"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</row>
    <row r="103" spans="2:88" s="54" customFormat="1" ht="30" customHeight="1" x14ac:dyDescent="0.3"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</row>
    <row r="104" spans="2:88" s="54" customFormat="1" ht="30" customHeight="1" x14ac:dyDescent="0.3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</row>
    <row r="105" spans="2:88" s="54" customFormat="1" ht="30" customHeight="1" x14ac:dyDescent="0.3"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</row>
    <row r="106" spans="2:88" s="54" customFormat="1" ht="30" customHeight="1" x14ac:dyDescent="0.3"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</row>
    <row r="107" spans="2:88" s="54" customFormat="1" ht="30" customHeight="1" x14ac:dyDescent="0.3"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</row>
    <row r="108" spans="2:88" s="54" customFormat="1" ht="30" customHeight="1" x14ac:dyDescent="0.3"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</row>
    <row r="109" spans="2:88" s="54" customFormat="1" ht="30" customHeight="1" x14ac:dyDescent="0.3"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</row>
    <row r="110" spans="2:88" s="54" customFormat="1" ht="30" customHeight="1" x14ac:dyDescent="0.3"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</row>
    <row r="111" spans="2:88" s="54" customFormat="1" ht="30" customHeight="1" x14ac:dyDescent="0.3"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</row>
    <row r="112" spans="2:88" s="54" customFormat="1" ht="30" customHeight="1" x14ac:dyDescent="0.3"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</row>
    <row r="113" spans="2:88" s="54" customFormat="1" ht="30" customHeight="1" x14ac:dyDescent="0.3"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</row>
    <row r="114" spans="2:88" s="54" customFormat="1" ht="30" customHeight="1" x14ac:dyDescent="0.3"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</row>
    <row r="115" spans="2:88" s="54" customFormat="1" ht="30" customHeight="1" x14ac:dyDescent="0.3"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</row>
    <row r="116" spans="2:88" s="54" customFormat="1" ht="30" customHeight="1" x14ac:dyDescent="0.3"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</row>
    <row r="117" spans="2:88" s="54" customFormat="1" ht="30" customHeight="1" x14ac:dyDescent="0.3"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</row>
    <row r="118" spans="2:88" s="54" customFormat="1" ht="30" customHeight="1" x14ac:dyDescent="0.3"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</row>
    <row r="119" spans="2:88" s="54" customFormat="1" ht="30" customHeight="1" x14ac:dyDescent="0.3"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</row>
    <row r="120" spans="2:88" s="54" customFormat="1" ht="30" customHeight="1" x14ac:dyDescent="0.3"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</row>
    <row r="121" spans="2:88" s="54" customFormat="1" ht="30" customHeight="1" x14ac:dyDescent="0.3"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</row>
    <row r="122" spans="2:88" s="54" customFormat="1" ht="30" customHeight="1" x14ac:dyDescent="0.3"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</row>
    <row r="123" spans="2:88" s="54" customFormat="1" ht="30" customHeight="1" x14ac:dyDescent="0.3"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</row>
    <row r="124" spans="2:88" s="54" customFormat="1" ht="30" customHeight="1" x14ac:dyDescent="0.3"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</row>
    <row r="125" spans="2:88" s="54" customFormat="1" ht="30" customHeight="1" x14ac:dyDescent="0.3"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</row>
    <row r="126" spans="2:88" s="54" customFormat="1" ht="30" customHeight="1" x14ac:dyDescent="0.3"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</row>
    <row r="127" spans="2:88" s="54" customFormat="1" ht="30" customHeight="1" x14ac:dyDescent="0.3"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</row>
    <row r="128" spans="2:88" s="54" customFormat="1" ht="30" customHeight="1" x14ac:dyDescent="0.3"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</row>
    <row r="129" spans="2:88" s="54" customFormat="1" ht="30" customHeight="1" x14ac:dyDescent="0.3"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</row>
    <row r="130" spans="2:88" s="54" customFormat="1" ht="30" customHeight="1" x14ac:dyDescent="0.3"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</row>
    <row r="131" spans="2:88" s="54" customFormat="1" x14ac:dyDescent="0.3"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</row>
    <row r="132" spans="2:88" s="19" customFormat="1" hidden="1" x14ac:dyDescent="0.3">
      <c r="P132" s="54"/>
      <c r="AF132" s="54"/>
      <c r="AV132" s="54"/>
      <c r="BL132" s="54"/>
      <c r="CB132" s="54"/>
    </row>
    <row r="133" spans="2:88" s="19" customFormat="1" hidden="1" x14ac:dyDescent="0.3">
      <c r="P133" s="54"/>
      <c r="AF133" s="54"/>
      <c r="AV133" s="54"/>
      <c r="BL133" s="54"/>
      <c r="CB133" s="54"/>
    </row>
    <row r="134" spans="2:88" s="19" customFormat="1" hidden="1" x14ac:dyDescent="0.3">
      <c r="P134" s="54"/>
      <c r="AF134" s="54"/>
      <c r="AV134" s="54"/>
      <c r="BL134" s="54"/>
      <c r="CB134" s="54"/>
    </row>
    <row r="135" spans="2:88" s="19" customFormat="1" hidden="1" x14ac:dyDescent="0.3">
      <c r="P135" s="54"/>
      <c r="AF135" s="54"/>
      <c r="AV135" s="54"/>
      <c r="BL135" s="54"/>
      <c r="CB135" s="54"/>
    </row>
    <row r="136" spans="2:88" s="19" customFormat="1" hidden="1" x14ac:dyDescent="0.3">
      <c r="P136" s="54"/>
      <c r="AF136" s="54"/>
      <c r="AV136" s="54"/>
      <c r="BL136" s="54"/>
      <c r="CB136" s="54"/>
    </row>
    <row r="137" spans="2:88" s="19" customFormat="1" hidden="1" x14ac:dyDescent="0.3">
      <c r="P137" s="54"/>
      <c r="AF137" s="54"/>
      <c r="AV137" s="54"/>
      <c r="BL137" s="54"/>
      <c r="CB137" s="54"/>
    </row>
    <row r="138" spans="2:88" s="19" customFormat="1" hidden="1" x14ac:dyDescent="0.3">
      <c r="P138" s="54"/>
      <c r="AF138" s="54"/>
      <c r="AV138" s="54"/>
      <c r="BL138" s="54"/>
      <c r="CB138" s="54"/>
    </row>
    <row r="139" spans="2:88" s="19" customFormat="1" hidden="1" x14ac:dyDescent="0.3">
      <c r="P139" s="54"/>
      <c r="AF139" s="54"/>
      <c r="AV139" s="54"/>
      <c r="BL139" s="54"/>
      <c r="CB139" s="54"/>
    </row>
    <row r="140" spans="2:88" s="19" customFormat="1" hidden="1" x14ac:dyDescent="0.3">
      <c r="P140" s="54"/>
      <c r="AF140" s="54"/>
      <c r="AV140" s="54"/>
      <c r="BL140" s="54"/>
      <c r="CB140" s="54"/>
    </row>
  </sheetData>
  <mergeCells count="10">
    <mergeCell ref="C12:Q12"/>
    <mergeCell ref="S12:AG12"/>
    <mergeCell ref="AI12:AW12"/>
    <mergeCell ref="AY12:BM12"/>
    <mergeCell ref="BO12:CC12"/>
    <mergeCell ref="B14:B16"/>
    <mergeCell ref="B19:B21"/>
    <mergeCell ref="B24:B26"/>
    <mergeCell ref="B29:B31"/>
    <mergeCell ref="B34:B36"/>
  </mergeCells>
  <conditionalFormatting sqref="CB34:CB35">
    <cfRule type="expression" dxfId="487" priority="8">
      <formula>$C$23="Valor absoluto"</formula>
    </cfRule>
    <cfRule type="expression" dxfId="486" priority="9">
      <formula>$C$23="Porcentagem"</formula>
    </cfRule>
    <cfRule type="expression" dxfId="485" priority="10">
      <formula>$C$23="R$"</formula>
    </cfRule>
  </conditionalFormatting>
  <conditionalFormatting sqref="CB36">
    <cfRule type="cellIs" dxfId="484" priority="11" operator="lessThan">
      <formula>0</formula>
    </cfRule>
    <cfRule type="cellIs" dxfId="483" priority="12" operator="greaterThanOrEqual">
      <formula>0</formula>
    </cfRule>
  </conditionalFormatting>
  <conditionalFormatting sqref="CB29:CB30">
    <cfRule type="expression" dxfId="482" priority="13">
      <formula>$C$23="Valor absoluto"</formula>
    </cfRule>
    <cfRule type="expression" dxfId="481" priority="14">
      <formula>$C$23="Porcentagem"</formula>
    </cfRule>
    <cfRule type="expression" dxfId="480" priority="15">
      <formula>$C$23="R$"</formula>
    </cfRule>
  </conditionalFormatting>
  <conditionalFormatting sqref="CB31">
    <cfRule type="cellIs" dxfId="479" priority="16" operator="lessThan">
      <formula>0</formula>
    </cfRule>
    <cfRule type="cellIs" dxfId="478" priority="17" operator="greaterThanOrEqual">
      <formula>0</formula>
    </cfRule>
  </conditionalFormatting>
  <conditionalFormatting sqref="CB24:CB25">
    <cfRule type="expression" dxfId="477" priority="18">
      <formula>$C$23="Valor absoluto"</formula>
    </cfRule>
    <cfRule type="expression" dxfId="476" priority="19">
      <formula>$C$23="Porcentagem"</formula>
    </cfRule>
    <cfRule type="expression" dxfId="475" priority="20">
      <formula>$C$23="R$"</formula>
    </cfRule>
  </conditionalFormatting>
  <conditionalFormatting sqref="CB19:CB20">
    <cfRule type="expression" dxfId="474" priority="21">
      <formula>$C$18="Número"</formula>
    </cfRule>
    <cfRule type="expression" dxfId="473" priority="22">
      <formula>$C$18="Porcentagem"</formula>
    </cfRule>
    <cfRule type="expression" dxfId="472" priority="23">
      <formula>$C$18="R$"</formula>
    </cfRule>
  </conditionalFormatting>
  <conditionalFormatting sqref="CB14:CB15">
    <cfRule type="expression" dxfId="471" priority="24">
      <formula>$C$13="Número"</formula>
    </cfRule>
    <cfRule type="expression" dxfId="470" priority="25">
      <formula>$C$13="Porcentagem"</formula>
    </cfRule>
    <cfRule type="expression" dxfId="469" priority="26">
      <formula>$C$13="R$"</formula>
    </cfRule>
  </conditionalFormatting>
  <conditionalFormatting sqref="CB26">
    <cfRule type="cellIs" dxfId="468" priority="27" operator="lessThan">
      <formula>0</formula>
    </cfRule>
    <cfRule type="cellIs" dxfId="467" priority="28" operator="greaterThanOrEqual">
      <formula>0</formula>
    </cfRule>
  </conditionalFormatting>
  <conditionalFormatting sqref="CB21">
    <cfRule type="cellIs" dxfId="466" priority="29" operator="lessThan">
      <formula>0</formula>
    </cfRule>
    <cfRule type="cellIs" dxfId="465" priority="30" operator="greaterThanOrEqual">
      <formula>0</formula>
    </cfRule>
  </conditionalFormatting>
  <conditionalFormatting sqref="CB16">
    <cfRule type="cellIs" dxfId="464" priority="31" operator="lessThan">
      <formula>0</formula>
    </cfRule>
    <cfRule type="cellIs" dxfId="463" priority="32" operator="greaterThanOrEqual">
      <formula>0</formula>
    </cfRule>
  </conditionalFormatting>
  <conditionalFormatting sqref="BL34:BL35">
    <cfRule type="expression" dxfId="462" priority="33">
      <formula>$C$23="Valor absoluto"</formula>
    </cfRule>
    <cfRule type="expression" dxfId="461" priority="34">
      <formula>$C$23="Porcentagem"</formula>
    </cfRule>
    <cfRule type="expression" dxfId="460" priority="35">
      <formula>$C$23="R$"</formula>
    </cfRule>
  </conditionalFormatting>
  <conditionalFormatting sqref="BL36">
    <cfRule type="cellIs" dxfId="459" priority="36" operator="lessThan">
      <formula>0</formula>
    </cfRule>
    <cfRule type="cellIs" dxfId="458" priority="37" operator="greaterThanOrEqual">
      <formula>0</formula>
    </cfRule>
  </conditionalFormatting>
  <conditionalFormatting sqref="BL29:BL30">
    <cfRule type="expression" dxfId="457" priority="38">
      <formula>$C$23="Valor absoluto"</formula>
    </cfRule>
    <cfRule type="expression" dxfId="456" priority="39">
      <formula>$C$23="Porcentagem"</formula>
    </cfRule>
    <cfRule type="expression" dxfId="455" priority="40">
      <formula>$C$23="R$"</formula>
    </cfRule>
  </conditionalFormatting>
  <conditionalFormatting sqref="BL31">
    <cfRule type="cellIs" dxfId="454" priority="41" operator="lessThan">
      <formula>0</formula>
    </cfRule>
    <cfRule type="cellIs" dxfId="453" priority="42" operator="greaterThanOrEqual">
      <formula>0</formula>
    </cfRule>
  </conditionalFormatting>
  <conditionalFormatting sqref="BL24:BL25">
    <cfRule type="expression" dxfId="452" priority="43">
      <formula>$C$23="Valor absoluto"</formula>
    </cfRule>
    <cfRule type="expression" dxfId="451" priority="44">
      <formula>$C$23="Porcentagem"</formula>
    </cfRule>
    <cfRule type="expression" dxfId="450" priority="45">
      <formula>$C$23="R$"</formula>
    </cfRule>
  </conditionalFormatting>
  <conditionalFormatting sqref="BL19:BL20">
    <cfRule type="expression" dxfId="449" priority="46">
      <formula>$C$18="Número"</formula>
    </cfRule>
    <cfRule type="expression" dxfId="448" priority="47">
      <formula>$C$18="Porcentagem"</formula>
    </cfRule>
    <cfRule type="expression" dxfId="447" priority="48">
      <formula>$C$18="R$"</formula>
    </cfRule>
  </conditionalFormatting>
  <conditionalFormatting sqref="BL14:BL15">
    <cfRule type="expression" dxfId="446" priority="49">
      <formula>$C$13="Número"</formula>
    </cfRule>
    <cfRule type="expression" dxfId="445" priority="50">
      <formula>$C$13="Porcentagem"</formula>
    </cfRule>
    <cfRule type="expression" dxfId="444" priority="51">
      <formula>$C$13="R$"</formula>
    </cfRule>
  </conditionalFormatting>
  <conditionalFormatting sqref="BL26">
    <cfRule type="cellIs" dxfId="443" priority="52" operator="lessThan">
      <formula>0</formula>
    </cfRule>
    <cfRule type="cellIs" dxfId="442" priority="53" operator="greaterThanOrEqual">
      <formula>0</formula>
    </cfRule>
  </conditionalFormatting>
  <conditionalFormatting sqref="BL21">
    <cfRule type="cellIs" dxfId="441" priority="54" operator="lessThan">
      <formula>0</formula>
    </cfRule>
    <cfRule type="cellIs" dxfId="440" priority="55" operator="greaterThanOrEqual">
      <formula>0</formula>
    </cfRule>
  </conditionalFormatting>
  <conditionalFormatting sqref="BL16">
    <cfRule type="cellIs" dxfId="439" priority="56" operator="lessThan">
      <formula>0</formula>
    </cfRule>
    <cfRule type="cellIs" dxfId="438" priority="57" operator="greaterThanOrEqual">
      <formula>0</formula>
    </cfRule>
  </conditionalFormatting>
  <conditionalFormatting sqref="AV34:AV35">
    <cfRule type="expression" dxfId="437" priority="58">
      <formula>$C$23="Valor absoluto"</formula>
    </cfRule>
    <cfRule type="expression" dxfId="436" priority="59">
      <formula>$C$23="Porcentagem"</formula>
    </cfRule>
    <cfRule type="expression" dxfId="435" priority="60">
      <formula>$C$23="R$"</formula>
    </cfRule>
  </conditionalFormatting>
  <conditionalFormatting sqref="AV36">
    <cfRule type="cellIs" dxfId="434" priority="61" operator="lessThan">
      <formula>0</formula>
    </cfRule>
    <cfRule type="cellIs" dxfId="433" priority="62" operator="greaterThanOrEqual">
      <formula>0</formula>
    </cfRule>
  </conditionalFormatting>
  <conditionalFormatting sqref="AV29:AV30">
    <cfRule type="expression" dxfId="432" priority="63">
      <formula>$C$23="Valor absoluto"</formula>
    </cfRule>
    <cfRule type="expression" dxfId="431" priority="64">
      <formula>$C$23="Porcentagem"</formula>
    </cfRule>
    <cfRule type="expression" dxfId="430" priority="65">
      <formula>$C$23="R$"</formula>
    </cfRule>
  </conditionalFormatting>
  <conditionalFormatting sqref="AV31">
    <cfRule type="cellIs" dxfId="429" priority="66" operator="lessThan">
      <formula>0</formula>
    </cfRule>
    <cfRule type="cellIs" dxfId="428" priority="67" operator="greaterThanOrEqual">
      <formula>0</formula>
    </cfRule>
  </conditionalFormatting>
  <conditionalFormatting sqref="AV14:AV15">
    <cfRule type="expression" dxfId="427" priority="68">
      <formula>$C$13="Número"</formula>
    </cfRule>
    <cfRule type="expression" dxfId="426" priority="69">
      <formula>$C$13="Porcentagem"</formula>
    </cfRule>
    <cfRule type="expression" dxfId="425" priority="70">
      <formula>$C$13="R$"</formula>
    </cfRule>
  </conditionalFormatting>
  <conditionalFormatting sqref="AV24:AV25">
    <cfRule type="expression" dxfId="424" priority="71">
      <formula>$C$23="Valor absoluto"</formula>
    </cfRule>
    <cfRule type="expression" dxfId="423" priority="72">
      <formula>$C$23="Porcentagem"</formula>
    </cfRule>
    <cfRule type="expression" dxfId="422" priority="73">
      <formula>$C$23="R$"</formula>
    </cfRule>
  </conditionalFormatting>
  <conditionalFormatting sqref="AV19:AV20">
    <cfRule type="expression" dxfId="421" priority="74">
      <formula>$C$18="Número"</formula>
    </cfRule>
    <cfRule type="expression" dxfId="420" priority="75">
      <formula>$C$18="Porcentagem"</formula>
    </cfRule>
    <cfRule type="expression" dxfId="419" priority="76">
      <formula>$C$18="R$"</formula>
    </cfRule>
  </conditionalFormatting>
  <conditionalFormatting sqref="AV26">
    <cfRule type="cellIs" dxfId="418" priority="77" operator="lessThan">
      <formula>0</formula>
    </cfRule>
    <cfRule type="cellIs" dxfId="417" priority="78" operator="greaterThanOrEqual">
      <formula>0</formula>
    </cfRule>
  </conditionalFormatting>
  <conditionalFormatting sqref="AV21">
    <cfRule type="cellIs" dxfId="416" priority="79" operator="lessThan">
      <formula>0</formula>
    </cfRule>
    <cfRule type="cellIs" dxfId="415" priority="80" operator="greaterThanOrEqual">
      <formula>0</formula>
    </cfRule>
  </conditionalFormatting>
  <conditionalFormatting sqref="AV16">
    <cfRule type="cellIs" dxfId="414" priority="81" operator="lessThan">
      <formula>0</formula>
    </cfRule>
    <cfRule type="cellIs" dxfId="413" priority="82" operator="greaterThanOrEqual">
      <formula>0</formula>
    </cfRule>
  </conditionalFormatting>
  <conditionalFormatting sqref="AF34:AF35">
    <cfRule type="expression" dxfId="412" priority="83">
      <formula>$C$23="Valor absoluto"</formula>
    </cfRule>
    <cfRule type="expression" dxfId="411" priority="84">
      <formula>$C$23="Porcentagem"</formula>
    </cfRule>
    <cfRule type="expression" dxfId="410" priority="85">
      <formula>$C$23="R$"</formula>
    </cfRule>
  </conditionalFormatting>
  <conditionalFormatting sqref="AF36">
    <cfRule type="cellIs" dxfId="409" priority="86" operator="lessThan">
      <formula>0</formula>
    </cfRule>
    <cfRule type="cellIs" dxfId="408" priority="87" operator="greaterThanOrEqual">
      <formula>0</formula>
    </cfRule>
  </conditionalFormatting>
  <conditionalFormatting sqref="AF29:AF30">
    <cfRule type="expression" dxfId="407" priority="88">
      <formula>$C$23="Valor absoluto"</formula>
    </cfRule>
    <cfRule type="expression" dxfId="406" priority="89">
      <formula>$C$23="Porcentagem"</formula>
    </cfRule>
    <cfRule type="expression" dxfId="405" priority="90">
      <formula>$C$23="R$"</formula>
    </cfRule>
  </conditionalFormatting>
  <conditionalFormatting sqref="AF31">
    <cfRule type="cellIs" dxfId="404" priority="91" operator="lessThan">
      <formula>0</formula>
    </cfRule>
    <cfRule type="cellIs" dxfId="403" priority="92" operator="greaterThanOrEqual">
      <formula>0</formula>
    </cfRule>
  </conditionalFormatting>
  <conditionalFormatting sqref="AF24:AF25">
    <cfRule type="expression" dxfId="402" priority="93">
      <formula>$C$23="Valor absoluto"</formula>
    </cfRule>
    <cfRule type="expression" dxfId="401" priority="94">
      <formula>$C$23="Porcentagem"</formula>
    </cfRule>
    <cfRule type="expression" dxfId="400" priority="95">
      <formula>$C$23="R$"</formula>
    </cfRule>
  </conditionalFormatting>
  <conditionalFormatting sqref="AF19:AF20">
    <cfRule type="expression" dxfId="399" priority="96">
      <formula>$C$18="Número"</formula>
    </cfRule>
    <cfRule type="expression" dxfId="398" priority="97">
      <formula>$C$18="Porcentagem"</formula>
    </cfRule>
    <cfRule type="expression" dxfId="397" priority="98">
      <formula>$C$18="R$"</formula>
    </cfRule>
  </conditionalFormatting>
  <conditionalFormatting sqref="AF14:AF15">
    <cfRule type="expression" dxfId="396" priority="99">
      <formula>$C$13="Número"</formula>
    </cfRule>
    <cfRule type="expression" dxfId="395" priority="100">
      <formula>$C$13="Porcentagem"</formula>
    </cfRule>
    <cfRule type="expression" dxfId="394" priority="101">
      <formula>$C$13="R$"</formula>
    </cfRule>
  </conditionalFormatting>
  <conditionalFormatting sqref="AF26">
    <cfRule type="cellIs" dxfId="393" priority="102" operator="lessThan">
      <formula>0</formula>
    </cfRule>
    <cfRule type="cellIs" dxfId="392" priority="103" operator="greaterThanOrEqual">
      <formula>0</formula>
    </cfRule>
  </conditionalFormatting>
  <conditionalFormatting sqref="AF21">
    <cfRule type="cellIs" dxfId="391" priority="104" operator="lessThan">
      <formula>0</formula>
    </cfRule>
    <cfRule type="cellIs" dxfId="390" priority="105" operator="greaterThanOrEqual">
      <formula>0</formula>
    </cfRule>
  </conditionalFormatting>
  <conditionalFormatting sqref="AF16">
    <cfRule type="cellIs" dxfId="389" priority="106" operator="lessThan">
      <formula>0</formula>
    </cfRule>
    <cfRule type="cellIs" dxfId="388" priority="107" operator="greaterThanOrEqual">
      <formula>0</formula>
    </cfRule>
  </conditionalFormatting>
  <conditionalFormatting sqref="P34:P35">
    <cfRule type="expression" dxfId="387" priority="108">
      <formula>$C$23="Valor absoluto"</formula>
    </cfRule>
    <cfRule type="expression" dxfId="386" priority="109">
      <formula>$C$23="Porcentagem"</formula>
    </cfRule>
    <cfRule type="expression" dxfId="385" priority="110">
      <formula>$C$23="R$"</formula>
    </cfRule>
  </conditionalFormatting>
  <conditionalFormatting sqref="P36">
    <cfRule type="cellIs" dxfId="384" priority="111" operator="lessThan">
      <formula>0</formula>
    </cfRule>
    <cfRule type="cellIs" dxfId="383" priority="112" operator="greaterThanOrEqual">
      <formula>0</formula>
    </cfRule>
  </conditionalFormatting>
  <conditionalFormatting sqref="P29:P30">
    <cfRule type="expression" dxfId="382" priority="113">
      <formula>$C$23="Valor absoluto"</formula>
    </cfRule>
    <cfRule type="expression" dxfId="381" priority="114">
      <formula>$C$23="Porcentagem"</formula>
    </cfRule>
    <cfRule type="expression" dxfId="380" priority="115">
      <formula>$C$23="R$"</formula>
    </cfRule>
  </conditionalFormatting>
  <conditionalFormatting sqref="P31">
    <cfRule type="cellIs" dxfId="379" priority="116" operator="lessThan">
      <formula>0</formula>
    </cfRule>
    <cfRule type="cellIs" dxfId="378" priority="117" operator="greaterThanOrEqual">
      <formula>0</formula>
    </cfRule>
  </conditionalFormatting>
  <conditionalFormatting sqref="P24:P25">
    <cfRule type="expression" dxfId="377" priority="118">
      <formula>$C$23="Valor absoluto"</formula>
    </cfRule>
    <cfRule type="expression" dxfId="376" priority="119">
      <formula>$C$23="Porcentagem"</formula>
    </cfRule>
    <cfRule type="expression" dxfId="375" priority="120">
      <formula>$C$23="R$"</formula>
    </cfRule>
  </conditionalFormatting>
  <conditionalFormatting sqref="P19:P20">
    <cfRule type="expression" dxfId="374" priority="121">
      <formula>$C$18="Número"</formula>
    </cfRule>
    <cfRule type="expression" dxfId="373" priority="122">
      <formula>$C$18="Porcentagem"</formula>
    </cfRule>
    <cfRule type="expression" dxfId="372" priority="123">
      <formula>$C$18="R$"</formula>
    </cfRule>
  </conditionalFormatting>
  <conditionalFormatting sqref="P14:P15">
    <cfRule type="expression" dxfId="371" priority="124">
      <formula>$C$13="Número"</formula>
    </cfRule>
    <cfRule type="expression" dxfId="370" priority="125">
      <formula>$C$13="Porcentagem"</formula>
    </cfRule>
    <cfRule type="expression" dxfId="369" priority="126">
      <formula>$C$13="R$"</formula>
    </cfRule>
  </conditionalFormatting>
  <conditionalFormatting sqref="P26">
    <cfRule type="cellIs" dxfId="368" priority="127" operator="lessThan">
      <formula>0</formula>
    </cfRule>
    <cfRule type="cellIs" dxfId="367" priority="128" operator="greaterThanOrEqual">
      <formula>0</formula>
    </cfRule>
  </conditionalFormatting>
  <conditionalFormatting sqref="P21">
    <cfRule type="cellIs" dxfId="366" priority="129" operator="lessThan">
      <formula>0</formula>
    </cfRule>
    <cfRule type="cellIs" dxfId="365" priority="130" operator="greaterThanOrEqual">
      <formula>0</formula>
    </cfRule>
  </conditionalFormatting>
  <conditionalFormatting sqref="P16">
    <cfRule type="cellIs" dxfId="364" priority="131" operator="lessThan">
      <formula>0</formula>
    </cfRule>
    <cfRule type="cellIs" dxfId="363" priority="132" operator="greaterThanOrEqual">
      <formula>0</formula>
    </cfRule>
  </conditionalFormatting>
  <conditionalFormatting sqref="D34:O35">
    <cfRule type="expression" dxfId="362" priority="133">
      <formula>$C$23="Valor absoluto"</formula>
    </cfRule>
    <cfRule type="expression" dxfId="361" priority="134">
      <formula>$C$23="Porcentagem"</formula>
    </cfRule>
    <cfRule type="expression" dxfId="360" priority="135">
      <formula>$C$23="R$"</formula>
    </cfRule>
  </conditionalFormatting>
  <conditionalFormatting sqref="T34:AE35">
    <cfRule type="expression" dxfId="359" priority="136">
      <formula>$C$23="Valor absoluto"</formula>
    </cfRule>
    <cfRule type="expression" dxfId="358" priority="137">
      <formula>$C$23="Porcentagem"</formula>
    </cfRule>
    <cfRule type="expression" dxfId="357" priority="138">
      <formula>$C$23="R$"</formula>
    </cfRule>
  </conditionalFormatting>
  <conditionalFormatting sqref="BP34:CA35">
    <cfRule type="expression" dxfId="356" priority="139">
      <formula>$C$23="Valor absoluto"</formula>
    </cfRule>
    <cfRule type="expression" dxfId="355" priority="140">
      <formula>$C$23="Porcentagem"</formula>
    </cfRule>
    <cfRule type="expression" dxfId="354" priority="141">
      <formula>$C$23="R$"</formula>
    </cfRule>
  </conditionalFormatting>
  <conditionalFormatting sqref="AZ34:BK35">
    <cfRule type="expression" dxfId="353" priority="142">
      <formula>$C$23="Valor absoluto"</formula>
    </cfRule>
    <cfRule type="expression" dxfId="352" priority="143">
      <formula>$C$23="Porcentagem"</formula>
    </cfRule>
    <cfRule type="expression" dxfId="351" priority="144">
      <formula>$C$23="R$"</formula>
    </cfRule>
  </conditionalFormatting>
  <conditionalFormatting sqref="AJ34:AU35">
    <cfRule type="expression" dxfId="350" priority="145">
      <formula>$C$23="Valor absoluto"</formula>
    </cfRule>
    <cfRule type="expression" dxfId="349" priority="146">
      <formula>$C$23="Porcentagem"</formula>
    </cfRule>
    <cfRule type="expression" dxfId="348" priority="147">
      <formula>$C$23="R$"</formula>
    </cfRule>
  </conditionalFormatting>
  <conditionalFormatting sqref="CC36">
    <cfRule type="cellIs" dxfId="347" priority="148" operator="lessThan">
      <formula>0</formula>
    </cfRule>
    <cfRule type="cellIs" dxfId="346" priority="149" operator="greaterThanOrEqual">
      <formula>0</formula>
    </cfRule>
  </conditionalFormatting>
  <conditionalFormatting sqref="BM36">
    <cfRule type="cellIs" dxfId="345" priority="150" operator="lessThan">
      <formula>0</formula>
    </cfRule>
    <cfRule type="cellIs" dxfId="344" priority="151" operator="greaterThanOrEqual">
      <formula>0</formula>
    </cfRule>
  </conditionalFormatting>
  <conditionalFormatting sqref="AW36">
    <cfRule type="cellIs" dxfId="343" priority="152" operator="lessThan">
      <formula>0</formula>
    </cfRule>
    <cfRule type="cellIs" dxfId="342" priority="153" operator="greaterThanOrEqual">
      <formula>0</formula>
    </cfRule>
  </conditionalFormatting>
  <conditionalFormatting sqref="AG36">
    <cfRule type="cellIs" dxfId="341" priority="154" operator="lessThan">
      <formula>0</formula>
    </cfRule>
    <cfRule type="cellIs" dxfId="340" priority="155" operator="greaterThanOrEqual">
      <formula>0</formula>
    </cfRule>
  </conditionalFormatting>
  <conditionalFormatting sqref="Q36">
    <cfRule type="cellIs" dxfId="339" priority="156" operator="lessThan">
      <formula>0</formula>
    </cfRule>
    <cfRule type="cellIs" dxfId="338" priority="157" operator="greaterThanOrEqual">
      <formula>0</formula>
    </cfRule>
  </conditionalFormatting>
  <conditionalFormatting sqref="AJ36:AU36">
    <cfRule type="cellIs" dxfId="337" priority="158" operator="lessThan">
      <formula>0</formula>
    </cfRule>
    <cfRule type="cellIs" dxfId="336" priority="159" operator="greaterThanOrEqual">
      <formula>0</formula>
    </cfRule>
  </conditionalFormatting>
  <conditionalFormatting sqref="T36:AE36">
    <cfRule type="cellIs" dxfId="335" priority="160" operator="lessThan">
      <formula>0</formula>
    </cfRule>
    <cfRule type="cellIs" dxfId="334" priority="161" operator="greaterThanOrEqual">
      <formula>0</formula>
    </cfRule>
  </conditionalFormatting>
  <conditionalFormatting sqref="BP36:CA36">
    <cfRule type="cellIs" dxfId="333" priority="162" operator="lessThan">
      <formula>0</formula>
    </cfRule>
    <cfRule type="cellIs" dxfId="332" priority="163" operator="greaterThanOrEqual">
      <formula>0</formula>
    </cfRule>
  </conditionalFormatting>
  <conditionalFormatting sqref="AZ36:BK36">
    <cfRule type="cellIs" dxfId="331" priority="164" operator="lessThan">
      <formula>0</formula>
    </cfRule>
    <cfRule type="cellIs" dxfId="330" priority="165" operator="greaterThanOrEqual">
      <formula>0</formula>
    </cfRule>
  </conditionalFormatting>
  <conditionalFormatting sqref="D36:O36">
    <cfRule type="cellIs" dxfId="329" priority="166" operator="lessThan">
      <formula>0</formula>
    </cfRule>
    <cfRule type="cellIs" dxfId="328" priority="167" operator="greaterThanOrEqual">
      <formula>0</formula>
    </cfRule>
  </conditionalFormatting>
  <conditionalFormatting sqref="CD34:CJ35">
    <cfRule type="expression" dxfId="327" priority="168">
      <formula>$C$23="Valor absoluto"</formula>
    </cfRule>
    <cfRule type="expression" dxfId="326" priority="169">
      <formula>$C$23="Porcentagem"</formula>
    </cfRule>
    <cfRule type="expression" dxfId="325" priority="170">
      <formula>$C$23="R$"</formula>
    </cfRule>
  </conditionalFormatting>
  <conditionalFormatting sqref="D29:O30">
    <cfRule type="expression" dxfId="324" priority="171">
      <formula>$C$23="Valor absoluto"</formula>
    </cfRule>
    <cfRule type="expression" dxfId="323" priority="172">
      <formula>$C$23="Porcentagem"</formula>
    </cfRule>
    <cfRule type="expression" dxfId="322" priority="173">
      <formula>$C$23="R$"</formula>
    </cfRule>
  </conditionalFormatting>
  <conditionalFormatting sqref="T29:AE30">
    <cfRule type="expression" dxfId="321" priority="174">
      <formula>$C$23="Valor absoluto"</formula>
    </cfRule>
    <cfRule type="expression" dxfId="320" priority="175">
      <formula>$C$23="Porcentagem"</formula>
    </cfRule>
    <cfRule type="expression" dxfId="319" priority="176">
      <formula>$C$23="R$"</formula>
    </cfRule>
  </conditionalFormatting>
  <conditionalFormatting sqref="BP29:CA30">
    <cfRule type="expression" dxfId="318" priority="177">
      <formula>$C$23="Valor absoluto"</formula>
    </cfRule>
    <cfRule type="expression" dxfId="317" priority="178">
      <formula>$C$23="Porcentagem"</formula>
    </cfRule>
    <cfRule type="expression" dxfId="316" priority="179">
      <formula>$C$23="R$"</formula>
    </cfRule>
  </conditionalFormatting>
  <conditionalFormatting sqref="AZ29:BK30">
    <cfRule type="expression" dxfId="315" priority="180">
      <formula>$C$23="Valor absoluto"</formula>
    </cfRule>
    <cfRule type="expression" dxfId="314" priority="181">
      <formula>$C$23="Porcentagem"</formula>
    </cfRule>
    <cfRule type="expression" dxfId="313" priority="182">
      <formula>$C$23="R$"</formula>
    </cfRule>
  </conditionalFormatting>
  <conditionalFormatting sqref="AJ29:AU30">
    <cfRule type="expression" dxfId="312" priority="183">
      <formula>$C$23="Valor absoluto"</formula>
    </cfRule>
    <cfRule type="expression" dxfId="311" priority="184">
      <formula>$C$23="Porcentagem"</formula>
    </cfRule>
    <cfRule type="expression" dxfId="310" priority="185">
      <formula>$C$23="R$"</formula>
    </cfRule>
  </conditionalFormatting>
  <conditionalFormatting sqref="CC31">
    <cfRule type="cellIs" dxfId="309" priority="186" operator="lessThan">
      <formula>0</formula>
    </cfRule>
    <cfRule type="cellIs" dxfId="308" priority="187" operator="greaterThanOrEqual">
      <formula>0</formula>
    </cfRule>
  </conditionalFormatting>
  <conditionalFormatting sqref="BM31">
    <cfRule type="cellIs" dxfId="307" priority="188" operator="lessThan">
      <formula>0</formula>
    </cfRule>
    <cfRule type="cellIs" dxfId="306" priority="189" operator="greaterThanOrEqual">
      <formula>0</formula>
    </cfRule>
  </conditionalFormatting>
  <conditionalFormatting sqref="AW31">
    <cfRule type="cellIs" dxfId="305" priority="190" operator="lessThan">
      <formula>0</formula>
    </cfRule>
    <cfRule type="cellIs" dxfId="304" priority="191" operator="greaterThanOrEqual">
      <formula>0</formula>
    </cfRule>
  </conditionalFormatting>
  <conditionalFormatting sqref="AG31">
    <cfRule type="cellIs" dxfId="303" priority="192" operator="lessThan">
      <formula>0</formula>
    </cfRule>
    <cfRule type="cellIs" dxfId="302" priority="193" operator="greaterThanOrEqual">
      <formula>0</formula>
    </cfRule>
  </conditionalFormatting>
  <conditionalFormatting sqref="Q31">
    <cfRule type="cellIs" dxfId="301" priority="194" operator="lessThan">
      <formula>0</formula>
    </cfRule>
    <cfRule type="cellIs" dxfId="300" priority="195" operator="greaterThanOrEqual">
      <formula>0</formula>
    </cfRule>
  </conditionalFormatting>
  <conditionalFormatting sqref="AJ31:AU31">
    <cfRule type="cellIs" dxfId="299" priority="196" operator="lessThan">
      <formula>0</formula>
    </cfRule>
    <cfRule type="cellIs" dxfId="298" priority="197" operator="greaterThanOrEqual">
      <formula>0</formula>
    </cfRule>
  </conditionalFormatting>
  <conditionalFormatting sqref="T31:AE31">
    <cfRule type="cellIs" dxfId="297" priority="198" operator="lessThan">
      <formula>0</formula>
    </cfRule>
    <cfRule type="cellIs" dxfId="296" priority="199" operator="greaterThanOrEqual">
      <formula>0</formula>
    </cfRule>
  </conditionalFormatting>
  <conditionalFormatting sqref="BP31:CA31">
    <cfRule type="cellIs" dxfId="295" priority="200" operator="lessThan">
      <formula>0</formula>
    </cfRule>
    <cfRule type="cellIs" dxfId="294" priority="201" operator="greaterThanOrEqual">
      <formula>0</formula>
    </cfRule>
  </conditionalFormatting>
  <conditionalFormatting sqref="AZ31:BK31">
    <cfRule type="cellIs" dxfId="293" priority="202" operator="lessThan">
      <formula>0</formula>
    </cfRule>
    <cfRule type="cellIs" dxfId="292" priority="203" operator="greaterThanOrEqual">
      <formula>0</formula>
    </cfRule>
  </conditionalFormatting>
  <conditionalFormatting sqref="D31:O31">
    <cfRule type="cellIs" dxfId="291" priority="204" operator="lessThan">
      <formula>0</formula>
    </cfRule>
    <cfRule type="cellIs" dxfId="290" priority="205" operator="greaterThanOrEqual">
      <formula>0</formula>
    </cfRule>
  </conditionalFormatting>
  <conditionalFormatting sqref="CD29:CJ30">
    <cfRule type="expression" dxfId="289" priority="206">
      <formula>$C$23="Valor absoluto"</formula>
    </cfRule>
    <cfRule type="expression" dxfId="288" priority="207">
      <formula>$C$23="Porcentagem"</formula>
    </cfRule>
    <cfRule type="expression" dxfId="287" priority="208">
      <formula>$C$23="R$"</formula>
    </cfRule>
  </conditionalFormatting>
  <conditionalFormatting sqref="D24:O25">
    <cfRule type="expression" dxfId="286" priority="209">
      <formula>$C$23="Valor absoluto"</formula>
    </cfRule>
    <cfRule type="expression" dxfId="285" priority="210">
      <formula>$C$23="Porcentagem"</formula>
    </cfRule>
    <cfRule type="expression" dxfId="284" priority="211">
      <formula>$C$23="R$"</formula>
    </cfRule>
  </conditionalFormatting>
  <conditionalFormatting sqref="T25:AE25">
    <cfRule type="expression" dxfId="283" priority="212">
      <formula>$C$23="Valor absoluto"</formula>
    </cfRule>
    <cfRule type="expression" dxfId="282" priority="213">
      <formula>$C$23="Porcentagem"</formula>
    </cfRule>
    <cfRule type="expression" dxfId="281" priority="214">
      <formula>$C$23="R$"</formula>
    </cfRule>
  </conditionalFormatting>
  <conditionalFormatting sqref="BP24:CA25">
    <cfRule type="expression" dxfId="280" priority="215">
      <formula>$C$23="Valor absoluto"</formula>
    </cfRule>
    <cfRule type="expression" dxfId="279" priority="216">
      <formula>$C$23="Porcentagem"</formula>
    </cfRule>
    <cfRule type="expression" dxfId="278" priority="217">
      <formula>$C$23="R$"</formula>
    </cfRule>
  </conditionalFormatting>
  <conditionalFormatting sqref="AZ24:BK25">
    <cfRule type="expression" dxfId="277" priority="218">
      <formula>$C$23="Valor absoluto"</formula>
    </cfRule>
    <cfRule type="expression" dxfId="276" priority="219">
      <formula>$C$23="Porcentagem"</formula>
    </cfRule>
    <cfRule type="expression" dxfId="275" priority="220">
      <formula>$C$23="R$"</formula>
    </cfRule>
  </conditionalFormatting>
  <conditionalFormatting sqref="BP19:CA20">
    <cfRule type="expression" dxfId="274" priority="221">
      <formula>$C$18="Número"</formula>
    </cfRule>
    <cfRule type="expression" dxfId="273" priority="222">
      <formula>$C$18="Porcentagem"</formula>
    </cfRule>
    <cfRule type="expression" dxfId="272" priority="223">
      <formula>$C$18="R$"</formula>
    </cfRule>
  </conditionalFormatting>
  <conditionalFormatting sqref="AZ19:BK20">
    <cfRule type="expression" dxfId="271" priority="224">
      <formula>$C$18="Número"</formula>
    </cfRule>
    <cfRule type="expression" dxfId="270" priority="225">
      <formula>$C$18="Porcentagem"</formula>
    </cfRule>
    <cfRule type="expression" dxfId="269" priority="226">
      <formula>$C$18="R$"</formula>
    </cfRule>
  </conditionalFormatting>
  <conditionalFormatting sqref="D19:O20">
    <cfRule type="expression" dxfId="268" priority="227">
      <formula>$C$18="Número"</formula>
    </cfRule>
    <cfRule type="expression" dxfId="267" priority="228">
      <formula>$C$18="Porcentagem"</formula>
    </cfRule>
    <cfRule type="expression" dxfId="266" priority="229">
      <formula>$C$18="R$"</formula>
    </cfRule>
  </conditionalFormatting>
  <conditionalFormatting sqref="T19:AE20">
    <cfRule type="expression" dxfId="265" priority="230">
      <formula>$C$18="Número"</formula>
    </cfRule>
    <cfRule type="expression" dxfId="264" priority="231">
      <formula>$C$18="Porcentagem"</formula>
    </cfRule>
    <cfRule type="expression" dxfId="263" priority="232">
      <formula>$C$18="R$"</formula>
    </cfRule>
  </conditionalFormatting>
  <conditionalFormatting sqref="CC14:CC15">
    <cfRule type="expression" dxfId="262" priority="233">
      <formula>$C$13="Número"</formula>
    </cfRule>
    <cfRule type="expression" dxfId="261" priority="234">
      <formula>$C$13="Porcentagem"</formula>
    </cfRule>
    <cfRule type="expression" dxfId="260" priority="235">
      <formula>$C$13="R$"</formula>
    </cfRule>
  </conditionalFormatting>
  <conditionalFormatting sqref="BM14:BM15">
    <cfRule type="expression" dxfId="259" priority="236">
      <formula>$C$13="Número"</formula>
    </cfRule>
    <cfRule type="expression" dxfId="258" priority="237">
      <formula>$C$13="Porcentagem"</formula>
    </cfRule>
    <cfRule type="expression" dxfId="257" priority="238">
      <formula>$C$13="R$"</formula>
    </cfRule>
  </conditionalFormatting>
  <conditionalFormatting sqref="AW14:AW15">
    <cfRule type="expression" dxfId="256" priority="239">
      <formula>$C$13="Número"</formula>
    </cfRule>
    <cfRule type="expression" dxfId="255" priority="240">
      <formula>$C$13="Porcentagem"</formula>
    </cfRule>
    <cfRule type="expression" dxfId="254" priority="241">
      <formula>$C$13="R$"</formula>
    </cfRule>
  </conditionalFormatting>
  <conditionalFormatting sqref="AG14:AG15">
    <cfRule type="expression" dxfId="253" priority="242">
      <formula>$C$13="Número"</formula>
    </cfRule>
    <cfRule type="expression" dxfId="252" priority="243">
      <formula>$C$13="Porcentagem"</formula>
    </cfRule>
    <cfRule type="expression" dxfId="251" priority="244">
      <formula>$C$13="R$"</formula>
    </cfRule>
  </conditionalFormatting>
  <conditionalFormatting sqref="Q14:Q15">
    <cfRule type="expression" dxfId="250" priority="245">
      <formula>$C$13="Número"</formula>
    </cfRule>
    <cfRule type="expression" dxfId="249" priority="246">
      <formula>$C$13="Porcentagem"</formula>
    </cfRule>
    <cfRule type="expression" dxfId="248" priority="247">
      <formula>$C$13="R$"</formula>
    </cfRule>
  </conditionalFormatting>
  <conditionalFormatting sqref="D14:O15">
    <cfRule type="expression" dxfId="247" priority="248">
      <formula>$C$13="Número"</formula>
    </cfRule>
    <cfRule type="expression" dxfId="246" priority="249">
      <formula>$C$13="Porcentagem"</formula>
    </cfRule>
    <cfRule type="expression" dxfId="245" priority="250">
      <formula>$C$13="R$"</formula>
    </cfRule>
  </conditionalFormatting>
  <conditionalFormatting sqref="T14:AE15">
    <cfRule type="expression" dxfId="244" priority="251">
      <formula>$C$13="Número"</formula>
    </cfRule>
    <cfRule type="expression" dxfId="243" priority="252">
      <formula>$C$13="Porcentagem"</formula>
    </cfRule>
    <cfRule type="expression" dxfId="242" priority="253">
      <formula>$C$13="R$"</formula>
    </cfRule>
  </conditionalFormatting>
  <conditionalFormatting sqref="AJ14:AU15">
    <cfRule type="expression" dxfId="241" priority="254">
      <formula>$C$23="R$"</formula>
    </cfRule>
    <cfRule type="expression" dxfId="240" priority="255">
      <formula>$C$13="Valor absoluto"</formula>
    </cfRule>
    <cfRule type="expression" dxfId="239" priority="256">
      <formula>$C$13="Porcentagem"</formula>
    </cfRule>
  </conditionalFormatting>
  <conditionalFormatting sqref="BP14:CA15">
    <cfRule type="expression" dxfId="238" priority="257">
      <formula>$C$13="Valor absoluto"</formula>
    </cfRule>
    <cfRule type="expression" dxfId="237" priority="258">
      <formula>$C$13="Porcentagem"</formula>
    </cfRule>
    <cfRule type="expression" dxfId="236" priority="259">
      <formula>$C$13="R$"</formula>
    </cfRule>
    <cfRule type="expression" dxfId="235" priority="260">
      <formula>$C$18="Número"</formula>
    </cfRule>
    <cfRule type="expression" dxfId="234" priority="261">
      <formula>$C$18="Porcentagem"</formula>
    </cfRule>
    <cfRule type="expression" dxfId="233" priority="262">
      <formula>$C$18="R$"</formula>
    </cfRule>
    <cfRule type="expression" dxfId="232" priority="263">
      <formula>$C$23="Valor absoluto"</formula>
    </cfRule>
    <cfRule type="expression" dxfId="231" priority="264">
      <formula>$C$23="Porcentagem"</formula>
    </cfRule>
    <cfRule type="expression" dxfId="230" priority="265">
      <formula>$C$23="R$"</formula>
    </cfRule>
    <cfRule type="expression" dxfId="229" priority="266">
      <formula>$C$13="Valor absoluto"</formula>
    </cfRule>
    <cfRule type="expression" dxfId="228" priority="267">
      <formula>$C$13="Porcentagem"</formula>
    </cfRule>
    <cfRule type="expression" dxfId="227" priority="268">
      <formula>$C$13="R$"</formula>
    </cfRule>
    <cfRule type="expression" dxfId="226" priority="269">
      <formula>$C$23="Valor absoluto"</formula>
    </cfRule>
    <cfRule type="expression" dxfId="225" priority="270">
      <formula>$C$23="Porcentagem"</formula>
    </cfRule>
    <cfRule type="expression" dxfId="224" priority="271">
      <formula>$C$23="R$"</formula>
    </cfRule>
  </conditionalFormatting>
  <conditionalFormatting sqref="BP14:CA15 AW19:AW20 AG19:AG20 Q19:Q20 BM19:BM20 CC19:CC20">
    <cfRule type="expression" dxfId="223" priority="273">
      <formula>$C$18="Número"</formula>
    </cfRule>
    <cfRule type="expression" dxfId="222" priority="274">
      <formula>$C$18="Porcentagem"</formula>
    </cfRule>
    <cfRule type="expression" dxfId="221" priority="275">
      <formula>$C$18="R$"</formula>
    </cfRule>
  </conditionalFormatting>
  <conditionalFormatting sqref="AZ14:BK15">
    <cfRule type="expression" dxfId="220" priority="276">
      <formula>$C$13="Valor absoluto"</formula>
    </cfRule>
    <cfRule type="expression" dxfId="219" priority="277">
      <formula>$C$13="Porcentagem"</formula>
    </cfRule>
    <cfRule type="expression" dxfId="218" priority="278">
      <formula>$C$13="R$"</formula>
    </cfRule>
  </conditionalFormatting>
  <conditionalFormatting sqref="AJ25:AU25">
    <cfRule type="expression" dxfId="217" priority="279">
      <formula>$C$23="Valor absoluto"</formula>
    </cfRule>
    <cfRule type="expression" dxfId="216" priority="280">
      <formula>$C$23="Porcentagem"</formula>
    </cfRule>
    <cfRule type="expression" dxfId="215" priority="281">
      <formula>$C$23="R$"</formula>
    </cfRule>
  </conditionalFormatting>
  <conditionalFormatting sqref="AJ19:AU20">
    <cfRule type="expression" dxfId="214" priority="282">
      <formula>$C$18="Número"</formula>
    </cfRule>
    <cfRule type="expression" dxfId="213" priority="283">
      <formula>$C$18="Porcentagem"</formula>
    </cfRule>
    <cfRule type="expression" dxfId="212" priority="284">
      <formula>$C$18="R$"</formula>
    </cfRule>
  </conditionalFormatting>
  <conditionalFormatting sqref="CC26">
    <cfRule type="cellIs" dxfId="211" priority="285" operator="lessThan">
      <formula>0</formula>
    </cfRule>
    <cfRule type="cellIs" dxfId="210" priority="286" operator="greaterThanOrEqual">
      <formula>0</formula>
    </cfRule>
  </conditionalFormatting>
  <conditionalFormatting sqref="BM26">
    <cfRule type="cellIs" dxfId="209" priority="287" operator="lessThan">
      <formula>0</formula>
    </cfRule>
    <cfRule type="cellIs" dxfId="208" priority="288" operator="greaterThanOrEqual">
      <formula>0</formula>
    </cfRule>
  </conditionalFormatting>
  <conditionalFormatting sqref="AW26">
    <cfRule type="cellIs" dxfId="207" priority="289" operator="lessThan">
      <formula>0</formula>
    </cfRule>
    <cfRule type="cellIs" dxfId="206" priority="290" operator="greaterThanOrEqual">
      <formula>0</formula>
    </cfRule>
  </conditionalFormatting>
  <conditionalFormatting sqref="AG26">
    <cfRule type="cellIs" dxfId="205" priority="291" operator="lessThan">
      <formula>0</formula>
    </cfRule>
    <cfRule type="cellIs" dxfId="204" priority="292" operator="greaterThanOrEqual">
      <formula>0</formula>
    </cfRule>
  </conditionalFormatting>
  <conditionalFormatting sqref="Q26">
    <cfRule type="cellIs" dxfId="203" priority="293" operator="lessThan">
      <formula>0</formula>
    </cfRule>
    <cfRule type="cellIs" dxfId="202" priority="294" operator="greaterThanOrEqual">
      <formula>0</formula>
    </cfRule>
  </conditionalFormatting>
  <conditionalFormatting sqref="Q21">
    <cfRule type="cellIs" dxfId="201" priority="295" operator="lessThan">
      <formula>0</formula>
    </cfRule>
    <cfRule type="cellIs" dxfId="200" priority="296" operator="greaterThanOrEqual">
      <formula>0</formula>
    </cfRule>
  </conditionalFormatting>
  <conditionalFormatting sqref="AG21">
    <cfRule type="cellIs" dxfId="199" priority="297" operator="lessThan">
      <formula>0</formula>
    </cfRule>
    <cfRule type="cellIs" dxfId="198" priority="298" operator="greaterThanOrEqual">
      <formula>0</formula>
    </cfRule>
  </conditionalFormatting>
  <conditionalFormatting sqref="AW21">
    <cfRule type="cellIs" dxfId="197" priority="299" operator="lessThan">
      <formula>0</formula>
    </cfRule>
    <cfRule type="cellIs" dxfId="196" priority="300" operator="greaterThanOrEqual">
      <formula>0</formula>
    </cfRule>
  </conditionalFormatting>
  <conditionalFormatting sqref="BM21">
    <cfRule type="cellIs" dxfId="195" priority="301" operator="lessThan">
      <formula>0</formula>
    </cfRule>
    <cfRule type="cellIs" dxfId="194" priority="302" operator="greaterThanOrEqual">
      <formula>0</formula>
    </cfRule>
  </conditionalFormatting>
  <conditionalFormatting sqref="CC21">
    <cfRule type="cellIs" dxfId="193" priority="303" operator="lessThan">
      <formula>0</formula>
    </cfRule>
    <cfRule type="cellIs" dxfId="192" priority="304" operator="greaterThanOrEqual">
      <formula>0</formula>
    </cfRule>
  </conditionalFormatting>
  <conditionalFormatting sqref="CC16">
    <cfRule type="cellIs" dxfId="191" priority="305" operator="lessThan">
      <formula>0</formula>
    </cfRule>
    <cfRule type="cellIs" dxfId="190" priority="306" operator="greaterThanOrEqual">
      <formula>0</formula>
    </cfRule>
  </conditionalFormatting>
  <conditionalFormatting sqref="BM16">
    <cfRule type="cellIs" dxfId="189" priority="307" operator="lessThan">
      <formula>0</formula>
    </cfRule>
    <cfRule type="cellIs" dxfId="188" priority="308" operator="greaterThanOrEqual">
      <formula>0</formula>
    </cfRule>
  </conditionalFormatting>
  <conditionalFormatting sqref="AW16">
    <cfRule type="cellIs" dxfId="187" priority="309" operator="lessThan">
      <formula>0</formula>
    </cfRule>
    <cfRule type="cellIs" dxfId="186" priority="310" operator="greaterThanOrEqual">
      <formula>0</formula>
    </cfRule>
  </conditionalFormatting>
  <conditionalFormatting sqref="AG16">
    <cfRule type="cellIs" dxfId="185" priority="311" operator="lessThan">
      <formula>0</formula>
    </cfRule>
    <cfRule type="cellIs" dxfId="184" priority="312" operator="greaterThanOrEqual">
      <formula>0</formula>
    </cfRule>
  </conditionalFormatting>
  <conditionalFormatting sqref="AJ16:AU16">
    <cfRule type="cellIs" dxfId="183" priority="313" operator="lessThan">
      <formula>0</formula>
    </cfRule>
    <cfRule type="cellIs" dxfId="182" priority="314" operator="greaterThanOrEqual">
      <formula>0</formula>
    </cfRule>
  </conditionalFormatting>
  <conditionalFormatting sqref="AJ21:AU21">
    <cfRule type="cellIs" dxfId="181" priority="315" operator="lessThan">
      <formula>0</formula>
    </cfRule>
    <cfRule type="cellIs" dxfId="180" priority="316" operator="greaterThanOrEqual">
      <formula>0</formula>
    </cfRule>
  </conditionalFormatting>
  <conditionalFormatting sqref="AJ26:AU26">
    <cfRule type="cellIs" dxfId="179" priority="317" operator="lessThan">
      <formula>0</formula>
    </cfRule>
    <cfRule type="cellIs" dxfId="178" priority="318" operator="greaterThanOrEqual">
      <formula>0</formula>
    </cfRule>
  </conditionalFormatting>
  <conditionalFormatting sqref="T26:AE26">
    <cfRule type="cellIs" dxfId="177" priority="319" operator="lessThan">
      <formula>0</formula>
    </cfRule>
    <cfRule type="cellIs" dxfId="176" priority="320" operator="greaterThanOrEqual">
      <formula>0</formula>
    </cfRule>
  </conditionalFormatting>
  <conditionalFormatting sqref="T21:AE21">
    <cfRule type="cellIs" dxfId="175" priority="321" operator="lessThan">
      <formula>0</formula>
    </cfRule>
    <cfRule type="cellIs" dxfId="174" priority="322" operator="greaterThanOrEqual">
      <formula>0</formula>
    </cfRule>
  </conditionalFormatting>
  <conditionalFormatting sqref="T16:AE16">
    <cfRule type="cellIs" dxfId="173" priority="323" operator="lessThan">
      <formula>0</formula>
    </cfRule>
    <cfRule type="cellIs" dxfId="172" priority="324" operator="greaterThanOrEqual">
      <formula>0</formula>
    </cfRule>
  </conditionalFormatting>
  <conditionalFormatting sqref="BP26:CA26">
    <cfRule type="cellIs" dxfId="171" priority="325" operator="lessThan">
      <formula>0</formula>
    </cfRule>
    <cfRule type="cellIs" dxfId="170" priority="326" operator="greaterThanOrEqual">
      <formula>0</formula>
    </cfRule>
  </conditionalFormatting>
  <conditionalFormatting sqref="BP21:CA21">
    <cfRule type="cellIs" dxfId="169" priority="327" operator="lessThan">
      <formula>0</formula>
    </cfRule>
    <cfRule type="cellIs" dxfId="168" priority="328" operator="greaterThanOrEqual">
      <formula>0</formula>
    </cfRule>
  </conditionalFormatting>
  <conditionalFormatting sqref="BP16:CA16">
    <cfRule type="cellIs" dxfId="167" priority="329" operator="lessThan">
      <formula>0</formula>
    </cfRule>
    <cfRule type="cellIs" dxfId="166" priority="330" operator="greaterThanOrEqual">
      <formula>0</formula>
    </cfRule>
  </conditionalFormatting>
  <conditionalFormatting sqref="AZ26:BK26">
    <cfRule type="cellIs" dxfId="165" priority="331" operator="lessThan">
      <formula>0</formula>
    </cfRule>
    <cfRule type="cellIs" dxfId="164" priority="332" operator="greaterThanOrEqual">
      <formula>0</formula>
    </cfRule>
  </conditionalFormatting>
  <conditionalFormatting sqref="AZ21:BK21">
    <cfRule type="cellIs" dxfId="163" priority="333" operator="lessThan">
      <formula>0</formula>
    </cfRule>
    <cfRule type="cellIs" dxfId="162" priority="334" operator="greaterThanOrEqual">
      <formula>0</formula>
    </cfRule>
  </conditionalFormatting>
  <conditionalFormatting sqref="AZ16:BK16">
    <cfRule type="cellIs" dxfId="161" priority="335" operator="lessThan">
      <formula>0</formula>
    </cfRule>
    <cfRule type="cellIs" dxfId="160" priority="336" operator="greaterThanOrEqual">
      <formula>0</formula>
    </cfRule>
  </conditionalFormatting>
  <conditionalFormatting sqref="D26:O26">
    <cfRule type="cellIs" dxfId="159" priority="337" operator="lessThan">
      <formula>0</formula>
    </cfRule>
    <cfRule type="cellIs" dxfId="158" priority="338" operator="greaterThanOrEqual">
      <formula>0</formula>
    </cfRule>
  </conditionalFormatting>
  <conditionalFormatting sqref="D21:O21">
    <cfRule type="cellIs" dxfId="157" priority="339" operator="lessThan">
      <formula>0</formula>
    </cfRule>
    <cfRule type="cellIs" dxfId="156" priority="340" operator="greaterThanOrEqual">
      <formula>0</formula>
    </cfRule>
  </conditionalFormatting>
  <conditionalFormatting sqref="Q16">
    <cfRule type="cellIs" dxfId="155" priority="341" operator="lessThan">
      <formula>0</formula>
    </cfRule>
    <cfRule type="cellIs" dxfId="154" priority="342" operator="greaterThanOrEqual">
      <formula>0</formula>
    </cfRule>
  </conditionalFormatting>
  <conditionalFormatting sqref="D16:O16">
    <cfRule type="cellIs" dxfId="153" priority="343" operator="lessThan">
      <formula>0</formula>
    </cfRule>
    <cfRule type="cellIs" dxfId="152" priority="344" operator="greaterThanOrEqual">
      <formula>0</formula>
    </cfRule>
  </conditionalFormatting>
  <conditionalFormatting sqref="Q24:Q25 AW24:AW25 BM24:BM25 CC24:CJ25 AG24:AG25 Q29:Q30 AW29:AW30 BM29:BM30 CC29:CC30 AG29:AG30 Q34:Q35 AW34:AW35 BM34:BM35 CC34:CC35 AG34:AG35">
    <cfRule type="expression" dxfId="151" priority="345">
      <formula>$C$23="Valor absoluto"</formula>
    </cfRule>
    <cfRule type="expression" dxfId="150" priority="346">
      <formula>$C$23="Porcentagem"</formula>
    </cfRule>
    <cfRule type="expression" dxfId="149" priority="347">
      <formula>$C$23="R$"</formula>
    </cfRule>
  </conditionalFormatting>
  <conditionalFormatting sqref="CD19:CJ20">
    <cfRule type="expression" dxfId="148" priority="348">
      <formula>$C$18="Valor absoluto"</formula>
    </cfRule>
    <cfRule type="expression" dxfId="147" priority="349">
      <formula>$C$18="Porcentagem"</formula>
    </cfRule>
    <cfRule type="expression" dxfId="146" priority="350">
      <formula>$C$18="R$"</formula>
    </cfRule>
  </conditionalFormatting>
  <conditionalFormatting sqref="T24:AE24">
    <cfRule type="expression" dxfId="5" priority="4">
      <formula>$C$23="Valor absoluto"</formula>
    </cfRule>
    <cfRule type="expression" dxfId="4" priority="5">
      <formula>$C$23="Porcentagem"</formula>
    </cfRule>
    <cfRule type="expression" dxfId="3" priority="6">
      <formula>$C$23="R$"</formula>
    </cfRule>
  </conditionalFormatting>
  <conditionalFormatting sqref="AJ24:AU24">
    <cfRule type="expression" dxfId="2" priority="1">
      <formula>$C$23="Valor absoluto"</formula>
    </cfRule>
    <cfRule type="expression" dxfId="1" priority="2">
      <formula>$C$23="Porcentagem"</formula>
    </cfRule>
    <cfRule type="expression" dxfId="0" priority="3">
      <formula>$C$23="R$"</formula>
    </cfRule>
  </conditionalFormatting>
  <dataValidations count="2">
    <dataValidation type="list" allowBlank="1" showInputMessage="1" showErrorMessage="1" sqref="C13 C18 C23 C28 C33">
      <formula1>"R$,Número,Porcentagem"</formula1>
      <formula2>0</formula2>
    </dataValidation>
    <dataValidation type="list" allowBlank="1" showInputMessage="1" showErrorMessage="1" sqref="B14:B16 B19:B21 B24:B26 B29:B31 B34:B36">
      <formula1>$B$63:$B$70</formula1>
      <formula2>0</formula2>
    </dataValidation>
  </dataValidations>
  <pageMargins left="0.51180555555555596" right="0.51180555555555596" top="0.78749999999999998" bottom="0.78749999999999998" header="0.511811023622047" footer="0.511811023622047"/>
  <pageSetup orientation="portrait" horizontalDpi="300" verticalDpi="300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72" id="{5AF6A710-24AC-48BE-A5C2-8A7792113EF6}">
            <xm:f>AND(DA!$D$15&lt;&gt;"3 anos",DA!$D$15&lt;&gt;"5 anos")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BP14:CA15</xm:sqref>
        </x14:conditionalFormatting>
        <x14:conditionalFormatting xmlns:xm="http://schemas.microsoft.com/office/excel/2006/main">
          <x14:cfRule type="expression" priority="351" id="{D9BB6D9A-5073-4719-A1FC-B387D0E08EED}">
            <xm:f>DA!$D$15&lt;&gt;"5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AY12:CC36</xm:sqref>
        </x14:conditionalFormatting>
        <x14:conditionalFormatting xmlns:xm="http://schemas.microsoft.com/office/excel/2006/main">
          <x14:cfRule type="expression" priority="352" id="{F99061D8-3380-421F-AD8C-8054E090EA31}">
            <xm:f>DA!$D$15&lt;"3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S12:AW23 S25:AW36 S24 AF24:AI24 AV24:AW24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23"/>
  <sheetViews>
    <sheetView showGridLines="0" zoomScale="85" zoomScaleNormal="85" workbookViewId="0">
      <selection activeCell="B1" sqref="B1"/>
    </sheetView>
  </sheetViews>
  <sheetFormatPr defaultColWidth="0" defaultRowHeight="14.4" zeroHeight="1" x14ac:dyDescent="0.3"/>
  <cols>
    <col min="1" max="1" width="2.5546875" customWidth="1"/>
    <col min="2" max="2" width="12.88671875" customWidth="1"/>
    <col min="3" max="3" width="14.44140625" customWidth="1"/>
    <col min="4" max="4" width="50" customWidth="1"/>
    <col min="5" max="5" width="17.109375" customWidth="1"/>
    <col min="6" max="6" width="21.44140625" customWidth="1"/>
    <col min="7" max="7" width="62" customWidth="1"/>
    <col min="8" max="8" width="11.44140625" customWidth="1"/>
    <col min="9" max="9" width="6.44140625" customWidth="1"/>
    <col min="10" max="10" width="15.5546875" customWidth="1"/>
    <col min="11" max="11" width="13.5546875" customWidth="1"/>
    <col min="12" max="12" width="6.5546875" customWidth="1"/>
    <col min="13" max="14" width="9.109375" style="19"/>
    <col min="15" max="16" width="9.44140625" style="19" customWidth="1"/>
    <col min="17" max="17" width="17.109375" style="19" customWidth="1"/>
    <col min="18" max="19" width="9.109375" style="19"/>
    <col min="20" max="20" width="13.109375" style="19" customWidth="1"/>
    <col min="21" max="22" width="10" style="19" customWidth="1"/>
    <col min="23" max="29" width="9.109375" style="19"/>
    <col min="30" max="33" width="12.88671875" style="19" customWidth="1"/>
    <col min="34" max="34" width="12.88671875" style="57" customWidth="1"/>
    <col min="35" max="35" width="9.109375" style="19"/>
    <col min="36" max="36" width="9.109375" style="29"/>
    <col min="37" max="49" width="11.5546875" style="19" hidden="1" customWidth="1"/>
    <col min="50" max="16384" width="9.109375" style="19" hidden="1"/>
  </cols>
  <sheetData>
    <row r="1" spans="1:16384" x14ac:dyDescent="0.3"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x14ac:dyDescent="0.3"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x14ac:dyDescent="0.3"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ht="1.5" customHeight="1" x14ac:dyDescent="0.3"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s="1" customFormat="1" ht="4.5" customHeight="1" x14ac:dyDescent="0.3"/>
    <row r="6" spans="1:16384" ht="3" customHeight="1" x14ac:dyDescent="0.3"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s="1" customFormat="1" ht="4.5" customHeight="1" x14ac:dyDescent="0.3"/>
    <row r="8" spans="1:16384" ht="1.5" customHeight="1" x14ac:dyDescent="0.3"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ht="24.75" customHeight="1" x14ac:dyDescent="0.3"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 ht="21" customHeight="1" x14ac:dyDescent="0.3"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s="30" customFormat="1" ht="15" customHeight="1" x14ac:dyDescent="0.3"/>
    <row r="12" spans="1:16384" ht="36.75" customHeight="1" thickTop="1" thickBot="1" x14ac:dyDescent="0.35">
      <c r="A12" s="58"/>
      <c r="B12" s="172" t="s">
        <v>60</v>
      </c>
      <c r="C12" s="172"/>
      <c r="D12" s="60" t="s">
        <v>61</v>
      </c>
      <c r="E12" s="59" t="s">
        <v>62</v>
      </c>
      <c r="F12" s="59" t="s">
        <v>63</v>
      </c>
      <c r="G12" s="59" t="s">
        <v>64</v>
      </c>
      <c r="H12" s="61" t="s">
        <v>65</v>
      </c>
      <c r="I12" s="61" t="s">
        <v>66</v>
      </c>
      <c r="J12" s="61" t="s">
        <v>67</v>
      </c>
      <c r="K12" s="61" t="s">
        <v>68</v>
      </c>
      <c r="L12" s="62" t="s">
        <v>69</v>
      </c>
      <c r="O12" s="19" t="s">
        <v>70</v>
      </c>
      <c r="P12" s="19" t="s">
        <v>71</v>
      </c>
      <c r="Q12" s="19" t="s">
        <v>72</v>
      </c>
      <c r="R12" s="19" t="s">
        <v>73</v>
      </c>
      <c r="S12" s="19" t="s">
        <v>74</v>
      </c>
      <c r="U12" s="19" t="s">
        <v>75</v>
      </c>
      <c r="V12" s="19" t="s">
        <v>76</v>
      </c>
      <c r="X12" s="19">
        <f>DA!D13</f>
        <v>2025</v>
      </c>
      <c r="Y12" s="19">
        <f>X12+1</f>
        <v>2026</v>
      </c>
      <c r="Z12" s="19">
        <f>Y12+1</f>
        <v>2027</v>
      </c>
      <c r="AA12" s="19">
        <f>Z12+1</f>
        <v>2028</v>
      </c>
      <c r="AB12" s="19">
        <f>AA12+1</f>
        <v>2029</v>
      </c>
      <c r="AD12" s="19">
        <f>X12</f>
        <v>2025</v>
      </c>
      <c r="AE12" s="19">
        <f>Y12</f>
        <v>2026</v>
      </c>
      <c r="AF12" s="19">
        <f>Z12</f>
        <v>2027</v>
      </c>
      <c r="AG12" s="19">
        <f>AA12</f>
        <v>2028</v>
      </c>
      <c r="AH12" s="19">
        <f>AB12</f>
        <v>2029</v>
      </c>
      <c r="AI12" s="19" t="s">
        <v>77</v>
      </c>
      <c r="AJ12" s="19"/>
    </row>
    <row r="13" spans="1:16384" ht="30" customHeight="1" thickTop="1" thickBot="1" x14ac:dyDescent="0.35">
      <c r="A13" s="63"/>
      <c r="B13" s="173" t="s">
        <v>51</v>
      </c>
      <c r="C13" s="173"/>
      <c r="D13" s="11" t="s">
        <v>184</v>
      </c>
      <c r="E13" s="11" t="s">
        <v>191</v>
      </c>
      <c r="F13" s="11" t="s">
        <v>192</v>
      </c>
      <c r="G13" s="35" t="s">
        <v>196</v>
      </c>
      <c r="H13" s="47" t="s">
        <v>90</v>
      </c>
      <c r="I13" s="64">
        <v>2025</v>
      </c>
      <c r="J13" s="73" t="str">
        <f t="shared" ref="J13:J15" ca="1" si="0">IF(L13=1,"Concluído",IF(P13="","",IF(T13=0,"Vence esse mês",IF(T13&gt;=3,"Faltam "&amp;T13&amp;" meses",IF(T13=2,"Faltam 2 meses",IF(T13=1,"Falta 1 mês",IF(T13=-1,ABS(T13)&amp;" mês de atraso",ABS(T13)&amp;" meses de atraso")))))))</f>
        <v>Faltam 2 meses</v>
      </c>
      <c r="K13" s="65">
        <f t="shared" ref="K13:K15" ca="1" si="1">IF(L13=1,"Concluído",AI13)</f>
        <v>46.184094791664393</v>
      </c>
      <c r="L13" s="66"/>
      <c r="M13" s="19" t="s">
        <v>78</v>
      </c>
      <c r="N13" s="19">
        <v>1</v>
      </c>
      <c r="O13" s="19">
        <f t="shared" ref="O13:O30" si="2">IF(ISERROR(VLOOKUP(H13,$M$13:$N$24,2,FALSE())),"",VLOOKUP(H13,$M$13:$N$24,2,FALSE()))</f>
        <v>12</v>
      </c>
      <c r="P13" s="19" t="str">
        <f t="shared" ref="P13:P30" si="3">IF(O13="","","1/"&amp;O13&amp;"/"&amp;I13)</f>
        <v>1/12/2025</v>
      </c>
      <c r="Q13" s="67">
        <f t="shared" ref="Q13:Q30" ca="1" si="4">NOW()</f>
        <v>45945.815905208336</v>
      </c>
      <c r="R13" s="19">
        <f t="shared" ref="R13:R30" ca="1" si="5">MONTH(Q13)</f>
        <v>10</v>
      </c>
      <c r="S13" s="19">
        <f t="shared" ref="S13:S30" ca="1" si="6">YEAR(Q13)</f>
        <v>2025</v>
      </c>
      <c r="T13" s="19">
        <f t="shared" ref="T13:T30" ca="1" si="7">IF(U13&lt;&gt;"",-U13,V13)</f>
        <v>2</v>
      </c>
      <c r="U13" s="19">
        <f t="shared" ref="U13:U30" ca="1" si="8">IF(I13&gt;$S$13,"",((YEAR(NOW())-YEAR(P13))*12+MONTH(NOW())-MONTH(P13)))</f>
        <v>-2</v>
      </c>
      <c r="V13" s="19" t="str">
        <f t="shared" ref="V13:V30" ca="1" si="9">IF(U13&lt;&gt;"","",((YEAR(P13)-YEAR($Q$13))*12+MONTH(P13)-MONTH($Q$13)))</f>
        <v/>
      </c>
      <c r="X13" s="19">
        <f t="shared" ref="X13:AB22" si="10">IF($I13=X$12,$O13,"")</f>
        <v>12</v>
      </c>
      <c r="Y13" s="19" t="str">
        <f t="shared" si="10"/>
        <v/>
      </c>
      <c r="Z13" s="19" t="str">
        <f t="shared" si="10"/>
        <v/>
      </c>
      <c r="AA13" s="19" t="str">
        <f t="shared" si="10"/>
        <v/>
      </c>
      <c r="AB13" s="19" t="str">
        <f t="shared" si="10"/>
        <v/>
      </c>
      <c r="AC13" s="19" t="e">
        <f>VLOOKUP(B13,EST!$B$14:$R$26,18,FALSE())</f>
        <v>#REF!</v>
      </c>
      <c r="AD13" s="19" t="e">
        <f ca="1">IF($I13&lt;AD$12,"-",SUM(INDIRECT(ADDRESS($AC13+"1",6,1,1,"EST")):INDIRECT(ADDRESS($AC13+"1",IF(X13="",17,X13+"5"),1,1,"EST")))/SUM(INDIRECT(ADDRESS($AC13,6,1,1,"EST")):INDIRECT(ADDRESS($AC13,IF(X13="",17,X13+"5"),1,1,"EST")))-1)</f>
        <v>#REF!</v>
      </c>
      <c r="AE13" s="19" t="str">
        <f ca="1">IF($I13&lt;AE$12,"-",SUM(INDIRECT(ADDRESS($AC13+"1",22,1,1,"EST")):INDIRECT(ADDRESS($AC13+"1",IF(Y13="",33,Y13+"21"),1,1,"EST")))/SUM(INDIRECT(ADDRESS($AC13,22,1,1,"EST")):INDIRECT(ADDRESS($AC13,IF(Y13="",33,Y13+"21"),1,1,"EST")))-1)</f>
        <v>-</v>
      </c>
      <c r="AF13" s="19" t="str">
        <f ca="1">IF($I13&lt;AF$12,"-",SUM(INDIRECT(ADDRESS($AC13+"1",38,1,1,"EST")):INDIRECT(ADDRESS($AC13+"1",IF(Z13="",49,Z13+"37"),1,1,"EST")))/SUM(INDIRECT(ADDRESS($AC13,38,1,1,"EST")):INDIRECT(ADDRESS($AC13,IF(Z13="",49,Z13+"37"),1,1,"EST")))-1)</f>
        <v>-</v>
      </c>
      <c r="AG13" s="19" t="str">
        <f ca="1">IF($I13&lt;AG$12,"-",SUM(INDIRECT(ADDRESS($AC13+"1",54,1,1,"EST")):INDIRECT(ADDRESS($AC13+"1",IF(AA13="",65,AA13+"53"),1,1,"EST")))/SUM(INDIRECT(ADDRESS($AC13,54,1,1,"EST")):INDIRECT(ADDRESS($AC13,IF(AA13="",65,AA13+"53"),1,1,"EST")))-1)</f>
        <v>-</v>
      </c>
      <c r="AH13" s="19" t="str">
        <f ca="1">IF($I13&lt;AH$12,"-",SUM(INDIRECT(ADDRESS($AC13+"1",70,1,1,"EST")):INDIRECT(ADDRESS($AC13+"1",IF(AB13="",81,AB13+"69"),1,1,"EST")))/SUM(INDIRECT(ADDRESS($AC13,70,1,1,"EST")):INDIRECT(ADDRESS($AC13,IF(AB13="",81,AB13+"69"),1,1,"EST")))-1)</f>
        <v>-</v>
      </c>
      <c r="AI13" s="68">
        <f t="shared" ref="AI13:AI30" ca="1" si="11">IF(P13="","",P13-Q13)</f>
        <v>46.184094791664393</v>
      </c>
      <c r="AJ13" s="19"/>
    </row>
    <row r="14" spans="1:16384" ht="30" customHeight="1" thickTop="1" thickBot="1" x14ac:dyDescent="0.35">
      <c r="B14" s="171" t="s">
        <v>51</v>
      </c>
      <c r="C14" s="171"/>
      <c r="D14" s="69" t="s">
        <v>185</v>
      </c>
      <c r="E14" s="69" t="s">
        <v>191</v>
      </c>
      <c r="F14" s="69" t="s">
        <v>192</v>
      </c>
      <c r="G14" s="35" t="s">
        <v>197</v>
      </c>
      <c r="H14" s="71" t="s">
        <v>80</v>
      </c>
      <c r="I14" s="72">
        <v>2026</v>
      </c>
      <c r="J14" s="73" t="str">
        <f t="shared" ca="1" si="0"/>
        <v>Faltam 4 meses</v>
      </c>
      <c r="K14" s="65">
        <f t="shared" ca="1" si="1"/>
        <v>108.18409479166439</v>
      </c>
      <c r="L14" s="74"/>
      <c r="M14" s="19" t="s">
        <v>80</v>
      </c>
      <c r="N14" s="19">
        <v>2</v>
      </c>
      <c r="O14" s="19">
        <f t="shared" si="2"/>
        <v>2</v>
      </c>
      <c r="P14" s="19" t="str">
        <f t="shared" si="3"/>
        <v>1/2/2026</v>
      </c>
      <c r="Q14" s="67">
        <f t="shared" ca="1" si="4"/>
        <v>45945.815905208336</v>
      </c>
      <c r="R14" s="19">
        <f t="shared" ca="1" si="5"/>
        <v>10</v>
      </c>
      <c r="S14" s="19">
        <f t="shared" ca="1" si="6"/>
        <v>2025</v>
      </c>
      <c r="T14" s="19">
        <f t="shared" ca="1" si="7"/>
        <v>4</v>
      </c>
      <c r="U14" s="19" t="str">
        <f t="shared" ca="1" si="8"/>
        <v/>
      </c>
      <c r="V14" s="19">
        <f t="shared" ca="1" si="9"/>
        <v>4</v>
      </c>
      <c r="X14" s="19" t="str">
        <f t="shared" si="10"/>
        <v/>
      </c>
      <c r="Y14" s="19">
        <f t="shared" si="10"/>
        <v>2</v>
      </c>
      <c r="Z14" s="19" t="str">
        <f t="shared" si="10"/>
        <v/>
      </c>
      <c r="AA14" s="19" t="str">
        <f t="shared" si="10"/>
        <v/>
      </c>
      <c r="AB14" s="19" t="str">
        <f t="shared" si="10"/>
        <v/>
      </c>
      <c r="AC14" s="19" t="e">
        <f>VLOOKUP(B14,EST!$B$14:$R$26,18,FALSE())</f>
        <v>#REF!</v>
      </c>
      <c r="AD14" s="19" t="e">
        <f ca="1">IF($I14&lt;AD$12,"-",SUM(INDIRECT(ADDRESS($AC14+"1",6,1,1,"EST")):INDIRECT(ADDRESS($AC14+"1",IF(X14="",17,X14+"5"),1,1,"EST")))/SUM(INDIRECT(ADDRESS($AC14,6,1,1,"EST")):INDIRECT(ADDRESS($AC14,IF(X14="",17,X14+"5"),1,1,"EST")))-1)</f>
        <v>#REF!</v>
      </c>
      <c r="AE14" s="19" t="e">
        <f ca="1">IF($I14&lt;AE$12,"-",SUM(INDIRECT(ADDRESS($AC14+"1",22,1,1,"EST")):INDIRECT(ADDRESS($AC14+"1",IF(Y14="",33,Y14+"21"),1,1,"EST")))/SUM(INDIRECT(ADDRESS($AC14,22,1,1,"EST")):INDIRECT(ADDRESS($AC14,IF(Y14="",33,Y14+"21"),1,1,"EST")))-1)</f>
        <v>#REF!</v>
      </c>
      <c r="AF14" s="19" t="str">
        <f ca="1">IF($I14&lt;AF$12,"-",SUM(INDIRECT(ADDRESS($AC14+"1",38,1,1,"EST")):INDIRECT(ADDRESS($AC14+"1",IF(Z14="",49,Z14+"37"),1,1,"EST")))/SUM(INDIRECT(ADDRESS($AC14,38,1,1,"EST")):INDIRECT(ADDRESS($AC14,IF(Z14="",49,Z14+"37"),1,1,"EST")))-1)</f>
        <v>-</v>
      </c>
      <c r="AG14" s="19" t="str">
        <f ca="1">IF($I14&lt;AG$12,"-",SUM(INDIRECT(ADDRESS($AC14+"1",54,1,1,"EST")):INDIRECT(ADDRESS($AC14+"1",IF(AA14="",65,AA14+"53"),1,1,"EST")))/SUM(INDIRECT(ADDRESS($AC14,54,1,1,"EST")):INDIRECT(ADDRESS($AC14,IF(AA14="",65,AA14+"53"),1,1,"EST")))-1)</f>
        <v>-</v>
      </c>
      <c r="AH14" s="19" t="str">
        <f ca="1">IF($I14&lt;AH$12,"-",SUM(INDIRECT(ADDRESS($AC14+"1",70,1,1,"EST")):INDIRECT(ADDRESS($AC14+"1",IF(AB14="",81,AB14+"69"),1,1,"EST")))/SUM(INDIRECT(ADDRESS($AC14,70,1,1,"EST")):INDIRECT(ADDRESS($AC14,IF(AB14="",81,AB14+"69"),1,1,"EST")))-1)</f>
        <v>-</v>
      </c>
      <c r="AI14" s="68">
        <f t="shared" ca="1" si="11"/>
        <v>108.18409479166439</v>
      </c>
      <c r="AJ14" s="19"/>
    </row>
    <row r="15" spans="1:16384" ht="30" customHeight="1" thickTop="1" thickBot="1" x14ac:dyDescent="0.35">
      <c r="B15" s="171" t="s">
        <v>51</v>
      </c>
      <c r="C15" s="171"/>
      <c r="D15" s="69" t="s">
        <v>186</v>
      </c>
      <c r="E15" s="69" t="s">
        <v>191</v>
      </c>
      <c r="F15" s="69" t="s">
        <v>192</v>
      </c>
      <c r="G15" s="35" t="s">
        <v>198</v>
      </c>
      <c r="H15" s="71" t="s">
        <v>90</v>
      </c>
      <c r="I15" s="72">
        <v>2025</v>
      </c>
      <c r="J15" s="73" t="str">
        <f t="shared" ca="1" si="0"/>
        <v>Faltam 2 meses</v>
      </c>
      <c r="K15" s="65">
        <f t="shared" ca="1" si="1"/>
        <v>46.184094791664393</v>
      </c>
      <c r="L15" s="74"/>
      <c r="M15" s="19" t="s">
        <v>82</v>
      </c>
      <c r="N15" s="19">
        <v>3</v>
      </c>
      <c r="O15" s="19">
        <f t="shared" si="2"/>
        <v>12</v>
      </c>
      <c r="P15" s="19" t="str">
        <f t="shared" si="3"/>
        <v>1/12/2025</v>
      </c>
      <c r="Q15" s="67">
        <f t="shared" ca="1" si="4"/>
        <v>45945.815905208336</v>
      </c>
      <c r="R15" s="19">
        <f t="shared" ca="1" si="5"/>
        <v>10</v>
      </c>
      <c r="S15" s="19">
        <f t="shared" ca="1" si="6"/>
        <v>2025</v>
      </c>
      <c r="T15" s="19">
        <f t="shared" ca="1" si="7"/>
        <v>2</v>
      </c>
      <c r="U15" s="19">
        <f t="shared" ca="1" si="8"/>
        <v>-2</v>
      </c>
      <c r="V15" s="19" t="str">
        <f t="shared" ca="1" si="9"/>
        <v/>
      </c>
      <c r="X15" s="19">
        <f t="shared" si="10"/>
        <v>12</v>
      </c>
      <c r="Y15" s="19" t="str">
        <f t="shared" si="10"/>
        <v/>
      </c>
      <c r="Z15" s="19" t="str">
        <f t="shared" si="10"/>
        <v/>
      </c>
      <c r="AA15" s="19" t="str">
        <f t="shared" si="10"/>
        <v/>
      </c>
      <c r="AB15" s="19" t="str">
        <f t="shared" si="10"/>
        <v/>
      </c>
      <c r="AC15" s="19" t="e">
        <f>VLOOKUP(B15,EST!$B$14:$R$26,18,FALSE())</f>
        <v>#REF!</v>
      </c>
      <c r="AD15" s="19" t="e">
        <f ca="1">IF($I15&lt;AD$12,"-",SUM(INDIRECT(ADDRESS($AC15+"1",6,1,1,"EST")):INDIRECT(ADDRESS($AC15+"1",IF(X15="",17,X15+"5"),1,1,"EST")))/SUM(INDIRECT(ADDRESS($AC15,6,1,1,"EST")):INDIRECT(ADDRESS($AC15,IF(X15="",17,X15+"5"),1,1,"EST")))-1)</f>
        <v>#REF!</v>
      </c>
      <c r="AE15" s="19" t="str">
        <f ca="1">IF($I15&lt;AE$12,"-",SUM(INDIRECT(ADDRESS($AC15+"1",22,1,1,"EST")):INDIRECT(ADDRESS($AC15+"1",IF(Y15="",33,Y15+"21"),1,1,"EST")))/SUM(INDIRECT(ADDRESS($AC15,22,1,1,"EST")):INDIRECT(ADDRESS($AC15,IF(Y15="",33,Y15+"21"),1,1,"EST")))-1)</f>
        <v>-</v>
      </c>
      <c r="AF15" s="19" t="str">
        <f ca="1">IF($I15&lt;AF$12,"-",SUM(INDIRECT(ADDRESS($AC15+"1",38,1,1,"EST")):INDIRECT(ADDRESS($AC15+"1",IF(Z15="",49,Z15+"37"),1,1,"EST")))/SUM(INDIRECT(ADDRESS($AC15,38,1,1,"EST")):INDIRECT(ADDRESS($AC15,IF(Z15="",49,Z15+"37"),1,1,"EST")))-1)</f>
        <v>-</v>
      </c>
      <c r="AG15" s="19" t="str">
        <f ca="1">IF($I15&lt;AG$12,"-",SUM(INDIRECT(ADDRESS($AC15+"1",54,1,1,"EST")):INDIRECT(ADDRESS($AC15+"1",IF(AA15="",65,AA15+"53"),1,1,"EST")))/SUM(INDIRECT(ADDRESS($AC15,54,1,1,"EST")):INDIRECT(ADDRESS($AC15,IF(AA15="",65,AA15+"53"),1,1,"EST")))-1)</f>
        <v>-</v>
      </c>
      <c r="AH15" s="19" t="str">
        <f ca="1">IF($I15&lt;AH$12,"-",SUM(INDIRECT(ADDRESS($AC15+"1",70,1,1,"EST")):INDIRECT(ADDRESS($AC15+"1",IF(AB15="",81,AB15+"69"),1,1,"EST")))/SUM(INDIRECT(ADDRESS($AC15,70,1,1,"EST")):INDIRECT(ADDRESS($AC15,IF(AB15="",81,AB15+"69"),1,1,"EST")))-1)</f>
        <v>-</v>
      </c>
      <c r="AI15" s="68">
        <f t="shared" ca="1" si="11"/>
        <v>46.184094791664393</v>
      </c>
      <c r="AJ15" s="19"/>
    </row>
    <row r="16" spans="1:16384" ht="30" customHeight="1" thickTop="1" thickBot="1" x14ac:dyDescent="0.35">
      <c r="B16" s="171" t="s">
        <v>174</v>
      </c>
      <c r="C16" s="171"/>
      <c r="D16" s="69" t="s">
        <v>187</v>
      </c>
      <c r="E16" s="69" t="s">
        <v>190</v>
      </c>
      <c r="F16" s="69" t="s">
        <v>193</v>
      </c>
      <c r="G16" s="70" t="s">
        <v>199</v>
      </c>
      <c r="H16" s="71" t="s">
        <v>82</v>
      </c>
      <c r="I16" s="72">
        <v>2026</v>
      </c>
      <c r="J16" s="73" t="str">
        <f t="shared" ref="J16:J30" ca="1" si="12">IF(L16=1,"Concluído",IF(P16="","",IF(T16=0,"Vence esse mês",IF(T16&gt;=3,"Faltam "&amp;T16&amp;" meses",IF(T16=2,"Faltam 2 meses",IF(T16=1,"Falta 1 mês",IF(T16=-1,ABS(T16)&amp;" mês de atraso",ABS(T16)&amp;" meses de atraso")))))))</f>
        <v>Faltam 5 meses</v>
      </c>
      <c r="K16" s="65">
        <f t="shared" ref="K16:K30" ca="1" si="13">IF(L16=1,"Concluído",AI16)</f>
        <v>136.18409479166439</v>
      </c>
      <c r="L16" s="74"/>
      <c r="M16" s="19" t="s">
        <v>83</v>
      </c>
      <c r="N16" s="19">
        <v>4</v>
      </c>
      <c r="O16" s="19">
        <f t="shared" si="2"/>
        <v>3</v>
      </c>
      <c r="P16" s="19" t="str">
        <f t="shared" si="3"/>
        <v>1/3/2026</v>
      </c>
      <c r="Q16" s="67">
        <f t="shared" ca="1" si="4"/>
        <v>45945.815905208336</v>
      </c>
      <c r="R16" s="19">
        <f t="shared" ca="1" si="5"/>
        <v>10</v>
      </c>
      <c r="S16" s="19">
        <f t="shared" ca="1" si="6"/>
        <v>2025</v>
      </c>
      <c r="T16" s="19">
        <f t="shared" ca="1" si="7"/>
        <v>5</v>
      </c>
      <c r="U16" s="19" t="str">
        <f t="shared" ca="1" si="8"/>
        <v/>
      </c>
      <c r="V16" s="19">
        <f t="shared" ca="1" si="9"/>
        <v>5</v>
      </c>
      <c r="X16" s="19" t="str">
        <f t="shared" si="10"/>
        <v/>
      </c>
      <c r="Y16" s="19">
        <f t="shared" si="10"/>
        <v>3</v>
      </c>
      <c r="Z16" s="19" t="str">
        <f t="shared" si="10"/>
        <v/>
      </c>
      <c r="AA16" s="19" t="str">
        <f t="shared" si="10"/>
        <v/>
      </c>
      <c r="AB16" s="19" t="str">
        <f t="shared" si="10"/>
        <v/>
      </c>
      <c r="AC16" s="19" t="e">
        <f>VLOOKUP(B16,EST!$B$14:$R$26,18,FALSE())</f>
        <v>#REF!</v>
      </c>
      <c r="AD16" s="19" t="e">
        <f ca="1">IF($I16&lt;AD$12,"-",SUM(INDIRECT(ADDRESS($AC16+"1",6,1,1,"EST")):INDIRECT(ADDRESS($AC16+"1",IF(X16="",17,X16+"5"),1,1,"EST")))/SUM(INDIRECT(ADDRESS($AC16,6,1,1,"EST")):INDIRECT(ADDRESS($AC16,IF(X16="",17,X16+"5"),1,1,"EST")))-1)</f>
        <v>#REF!</v>
      </c>
      <c r="AE16" s="19" t="e">
        <f ca="1">IF($I16&lt;AE$12,"-",SUM(INDIRECT(ADDRESS($AC16+"1",22,1,1,"EST")):INDIRECT(ADDRESS($AC16+"1",IF(Y16="",33,Y16+"21"),1,1,"EST")))/SUM(INDIRECT(ADDRESS($AC16,22,1,1,"EST")):INDIRECT(ADDRESS($AC16,IF(Y16="",33,Y16+"21"),1,1,"EST")))-1)</f>
        <v>#REF!</v>
      </c>
      <c r="AF16" s="19" t="str">
        <f ca="1">IF($I16&lt;AF$12,"-",SUM(INDIRECT(ADDRESS($AC16+"1",38,1,1,"EST")):INDIRECT(ADDRESS($AC16+"1",IF(Z16="",49,Z16+"37"),1,1,"EST")))/SUM(INDIRECT(ADDRESS($AC16,38,1,1,"EST")):INDIRECT(ADDRESS($AC16,IF(Z16="",49,Z16+"37"),1,1,"EST")))-1)</f>
        <v>-</v>
      </c>
      <c r="AG16" s="19" t="str">
        <f ca="1">IF($I16&lt;AG$12,"-",SUM(INDIRECT(ADDRESS($AC16+"1",54,1,1,"EST")):INDIRECT(ADDRESS($AC16+"1",IF(AA16="",65,AA16+"53"),1,1,"EST")))/SUM(INDIRECT(ADDRESS($AC16,54,1,1,"EST")):INDIRECT(ADDRESS($AC16,IF(AA16="",65,AA16+"53"),1,1,"EST")))-1)</f>
        <v>-</v>
      </c>
      <c r="AH16" s="19" t="str">
        <f ca="1">IF($I16&lt;AH$12,"-",SUM(INDIRECT(ADDRESS($AC16+"1",70,1,1,"EST")):INDIRECT(ADDRESS($AC16+"1",IF(AB16="",81,AB16+"69"),1,1,"EST")))/SUM(INDIRECT(ADDRESS($AC16,70,1,1,"EST")):INDIRECT(ADDRESS($AC16,IF(AB16="",81,AB16+"69"),1,1,"EST")))-1)</f>
        <v>-</v>
      </c>
      <c r="AI16" s="19">
        <f t="shared" ca="1" si="11"/>
        <v>136.18409479166439</v>
      </c>
      <c r="AJ16" s="19"/>
    </row>
    <row r="17" spans="2:36" ht="30" customHeight="1" thickTop="1" thickBot="1" x14ac:dyDescent="0.35">
      <c r="B17" s="171" t="s">
        <v>174</v>
      </c>
      <c r="C17" s="171"/>
      <c r="D17" s="69" t="s">
        <v>188</v>
      </c>
      <c r="E17" s="69" t="s">
        <v>95</v>
      </c>
      <c r="F17" s="69" t="s">
        <v>195</v>
      </c>
      <c r="G17" s="70" t="s">
        <v>200</v>
      </c>
      <c r="H17" s="71" t="s">
        <v>90</v>
      </c>
      <c r="I17" s="72">
        <v>2025</v>
      </c>
      <c r="J17" s="73" t="str">
        <f t="shared" ca="1" si="12"/>
        <v>Faltam 2 meses</v>
      </c>
      <c r="K17" s="65">
        <f t="shared" ca="1" si="13"/>
        <v>46.184094791664393</v>
      </c>
      <c r="L17" s="74"/>
      <c r="M17" s="19" t="s">
        <v>81</v>
      </c>
      <c r="N17" s="19">
        <v>5</v>
      </c>
      <c r="O17" s="19">
        <f t="shared" si="2"/>
        <v>12</v>
      </c>
      <c r="P17" s="19" t="str">
        <f t="shared" si="3"/>
        <v>1/12/2025</v>
      </c>
      <c r="Q17" s="67">
        <f t="shared" ca="1" si="4"/>
        <v>45945.815905208336</v>
      </c>
      <c r="R17" s="19">
        <f t="shared" ca="1" si="5"/>
        <v>10</v>
      </c>
      <c r="S17" s="19">
        <f t="shared" ca="1" si="6"/>
        <v>2025</v>
      </c>
      <c r="T17" s="19">
        <f t="shared" ca="1" si="7"/>
        <v>2</v>
      </c>
      <c r="U17" s="19">
        <f t="shared" ca="1" si="8"/>
        <v>-2</v>
      </c>
      <c r="V17" s="19" t="str">
        <f t="shared" ca="1" si="9"/>
        <v/>
      </c>
      <c r="X17" s="19">
        <f t="shared" si="10"/>
        <v>12</v>
      </c>
      <c r="Y17" s="19" t="str">
        <f t="shared" si="10"/>
        <v/>
      </c>
      <c r="Z17" s="19" t="str">
        <f t="shared" si="10"/>
        <v/>
      </c>
      <c r="AA17" s="19" t="str">
        <f t="shared" si="10"/>
        <v/>
      </c>
      <c r="AB17" s="19" t="str">
        <f t="shared" si="10"/>
        <v/>
      </c>
      <c r="AC17" s="19" t="e">
        <f>VLOOKUP(B17,EST!$B$14:$R$26,18,FALSE())</f>
        <v>#REF!</v>
      </c>
      <c r="AD17" s="19" t="e">
        <f ca="1">IF($I17&lt;AD$12,"-",SUM(INDIRECT(ADDRESS($AC17+"1",6,1,1,"EST")):INDIRECT(ADDRESS($AC17+"1",IF(X17="",17,X17+"5"),1,1,"EST")))/SUM(INDIRECT(ADDRESS($AC17,6,1,1,"EST")):INDIRECT(ADDRESS($AC17,IF(X17="",17,X17+"5"),1,1,"EST")))-1)</f>
        <v>#REF!</v>
      </c>
      <c r="AE17" s="19" t="str">
        <f ca="1">IF($I17&lt;AE$12,"-",SUM(INDIRECT(ADDRESS($AC17+"1",22,1,1,"EST")):INDIRECT(ADDRESS($AC17+"1",IF(Y17="",33,Y17+"21"),1,1,"EST")))/SUM(INDIRECT(ADDRESS($AC17,22,1,1,"EST")):INDIRECT(ADDRESS($AC17,IF(Y17="",33,Y17+"21"),1,1,"EST")))-1)</f>
        <v>-</v>
      </c>
      <c r="AF17" s="19" t="str">
        <f ca="1">IF($I17&lt;AF$12,"-",SUM(INDIRECT(ADDRESS($AC17+"1",38,1,1,"EST")):INDIRECT(ADDRESS($AC17+"1",IF(Z17="",49,Z17+"37"),1,1,"EST")))/SUM(INDIRECT(ADDRESS($AC17,38,1,1,"EST")):INDIRECT(ADDRESS($AC17,IF(Z17="",49,Z17+"37"),1,1,"EST")))-1)</f>
        <v>-</v>
      </c>
      <c r="AG17" s="19" t="str">
        <f ca="1">IF($I17&lt;AG$12,"-",SUM(INDIRECT(ADDRESS($AC17+"1",54,1,1,"EST")):INDIRECT(ADDRESS($AC17+"1",IF(AA17="",65,AA17+"53"),1,1,"EST")))/SUM(INDIRECT(ADDRESS($AC17,54,1,1,"EST")):INDIRECT(ADDRESS($AC17,IF(AA17="",65,AA17+"53"),1,1,"EST")))-1)</f>
        <v>-</v>
      </c>
      <c r="AH17" s="19" t="str">
        <f ca="1">IF($I17&lt;AH$12,"-",SUM(INDIRECT(ADDRESS($AC17+"1",70,1,1,"EST")):INDIRECT(ADDRESS($AC17+"1",IF(AB17="",81,AB17+"69"),1,1,"EST")))/SUM(INDIRECT(ADDRESS($AC17,70,1,1,"EST")):INDIRECT(ADDRESS($AC17,IF(AB17="",81,AB17+"69"),1,1,"EST")))-1)</f>
        <v>-</v>
      </c>
      <c r="AI17" s="19">
        <f t="shared" ca="1" si="11"/>
        <v>46.184094791664393</v>
      </c>
      <c r="AJ17" s="19"/>
    </row>
    <row r="18" spans="2:36" ht="30" customHeight="1" thickTop="1" thickBot="1" x14ac:dyDescent="0.35">
      <c r="B18" s="171" t="s">
        <v>174</v>
      </c>
      <c r="C18" s="171"/>
      <c r="D18" s="69" t="s">
        <v>189</v>
      </c>
      <c r="E18" s="69" t="s">
        <v>79</v>
      </c>
      <c r="F18" s="69" t="s">
        <v>194</v>
      </c>
      <c r="G18" s="70" t="s">
        <v>201</v>
      </c>
      <c r="H18" s="71" t="s">
        <v>90</v>
      </c>
      <c r="I18" s="72">
        <v>2025</v>
      </c>
      <c r="J18" s="73" t="str">
        <f t="shared" ca="1" si="12"/>
        <v>Faltam 2 meses</v>
      </c>
      <c r="K18" s="65">
        <f t="shared" ca="1" si="13"/>
        <v>46.184094791664393</v>
      </c>
      <c r="L18" s="74"/>
      <c r="M18" s="19" t="s">
        <v>84</v>
      </c>
      <c r="N18" s="19">
        <v>6</v>
      </c>
      <c r="O18" s="19">
        <f t="shared" si="2"/>
        <v>12</v>
      </c>
      <c r="P18" s="19" t="str">
        <f t="shared" si="3"/>
        <v>1/12/2025</v>
      </c>
      <c r="Q18" s="67">
        <f t="shared" ca="1" si="4"/>
        <v>45945.815905208336</v>
      </c>
      <c r="R18" s="19">
        <f t="shared" ca="1" si="5"/>
        <v>10</v>
      </c>
      <c r="S18" s="19">
        <f t="shared" ca="1" si="6"/>
        <v>2025</v>
      </c>
      <c r="T18" s="19">
        <f t="shared" ca="1" si="7"/>
        <v>2</v>
      </c>
      <c r="U18" s="19">
        <f t="shared" ca="1" si="8"/>
        <v>-2</v>
      </c>
      <c r="V18" s="19" t="str">
        <f t="shared" ca="1" si="9"/>
        <v/>
      </c>
      <c r="X18" s="19">
        <f t="shared" si="10"/>
        <v>12</v>
      </c>
      <c r="Y18" s="19" t="str">
        <f t="shared" si="10"/>
        <v/>
      </c>
      <c r="Z18" s="19" t="str">
        <f t="shared" si="10"/>
        <v/>
      </c>
      <c r="AA18" s="19" t="str">
        <f t="shared" si="10"/>
        <v/>
      </c>
      <c r="AB18" s="19" t="str">
        <f t="shared" si="10"/>
        <v/>
      </c>
      <c r="AC18" s="19" t="e">
        <f>VLOOKUP(B18,EST!$B$14:$R$26,18,FALSE())</f>
        <v>#REF!</v>
      </c>
      <c r="AD18" s="19" t="e">
        <f ca="1">IF($I18&lt;AD$12,"-",SUM(INDIRECT(ADDRESS($AC18+"1",6,1,1,"EST")):INDIRECT(ADDRESS($AC18+"1",IF(X18="",17,X18+"5"),1,1,"EST")))/SUM(INDIRECT(ADDRESS($AC18,6,1,1,"EST")):INDIRECT(ADDRESS($AC18,IF(X18="",17,X18+"5"),1,1,"EST")))-1)</f>
        <v>#REF!</v>
      </c>
      <c r="AE18" s="19" t="str">
        <f ca="1">IF($I18&lt;AE$12,"-",SUM(INDIRECT(ADDRESS($AC18+"1",22,1,1,"EST")):INDIRECT(ADDRESS($AC18+"1",IF(Y18="",33,Y18+"21"),1,1,"EST")))/SUM(INDIRECT(ADDRESS($AC18,22,1,1,"EST")):INDIRECT(ADDRESS($AC18,IF(Y18="",33,Y18+"21"),1,1,"EST")))-1)</f>
        <v>-</v>
      </c>
      <c r="AF18" s="19" t="str">
        <f ca="1">IF($I18&lt;AF$12,"-",SUM(INDIRECT(ADDRESS($AC18+"1",38,1,1,"EST")):INDIRECT(ADDRESS($AC18+"1",IF(Z18="",49,Z18+"37"),1,1,"EST")))/SUM(INDIRECT(ADDRESS($AC18,38,1,1,"EST")):INDIRECT(ADDRESS($AC18,IF(Z18="",49,Z18+"37"),1,1,"EST")))-1)</f>
        <v>-</v>
      </c>
      <c r="AG18" s="19" t="str">
        <f ca="1">IF($I18&lt;AG$12,"-",SUM(INDIRECT(ADDRESS($AC18+"1",54,1,1,"EST")):INDIRECT(ADDRESS($AC18+"1",IF(AA18="",65,AA18+"53"),1,1,"EST")))/SUM(INDIRECT(ADDRESS($AC18,54,1,1,"EST")):INDIRECT(ADDRESS($AC18,IF(AA18="",65,AA18+"53"),1,1,"EST")))-1)</f>
        <v>-</v>
      </c>
      <c r="AH18" s="19" t="str">
        <f ca="1">IF($I18&lt;AH$12,"-",SUM(INDIRECT(ADDRESS($AC18+"1",70,1,1,"EST")):INDIRECT(ADDRESS($AC18+"1",IF(AB18="",81,AB18+"69"),1,1,"EST")))/SUM(INDIRECT(ADDRESS($AC18,70,1,1,"EST")):INDIRECT(ADDRESS($AC18,IF(AB18="",81,AB18+"69"),1,1,"EST")))-1)</f>
        <v>-</v>
      </c>
      <c r="AI18" s="19">
        <f t="shared" ca="1" si="11"/>
        <v>46.184094791664393</v>
      </c>
      <c r="AJ18" s="19"/>
    </row>
    <row r="19" spans="2:36" ht="30" customHeight="1" thickTop="1" thickBot="1" x14ac:dyDescent="0.35">
      <c r="B19" s="171"/>
      <c r="C19" s="171"/>
      <c r="D19" s="69"/>
      <c r="E19" s="69"/>
      <c r="F19" s="69"/>
      <c r="G19" s="70"/>
      <c r="H19" s="71"/>
      <c r="I19" s="72"/>
      <c r="J19" s="73" t="str">
        <f t="shared" si="12"/>
        <v/>
      </c>
      <c r="K19" s="65" t="str">
        <f t="shared" si="13"/>
        <v/>
      </c>
      <c r="L19" s="74"/>
      <c r="M19" s="19" t="s">
        <v>85</v>
      </c>
      <c r="N19" s="19">
        <v>7</v>
      </c>
      <c r="O19" s="19" t="str">
        <f t="shared" si="2"/>
        <v/>
      </c>
      <c r="P19" s="19" t="str">
        <f t="shared" si="3"/>
        <v/>
      </c>
      <c r="Q19" s="67">
        <f t="shared" ca="1" si="4"/>
        <v>45945.815905208336</v>
      </c>
      <c r="R19" s="19">
        <f t="shared" ca="1" si="5"/>
        <v>10</v>
      </c>
      <c r="S19" s="19">
        <f t="shared" ca="1" si="6"/>
        <v>2025</v>
      </c>
      <c r="T19" s="19" t="e">
        <f t="shared" ca="1" si="7"/>
        <v>#VALUE!</v>
      </c>
      <c r="U19" s="19" t="e">
        <f t="shared" ca="1" si="8"/>
        <v>#VALUE!</v>
      </c>
      <c r="V19" s="19" t="e">
        <f t="shared" ca="1" si="9"/>
        <v>#VALUE!</v>
      </c>
      <c r="X19" s="19" t="str">
        <f t="shared" si="10"/>
        <v/>
      </c>
      <c r="Y19" s="19" t="str">
        <f t="shared" si="10"/>
        <v/>
      </c>
      <c r="Z19" s="19" t="str">
        <f t="shared" si="10"/>
        <v/>
      </c>
      <c r="AA19" s="19" t="str">
        <f t="shared" si="10"/>
        <v/>
      </c>
      <c r="AB19" s="19" t="str">
        <f t="shared" si="10"/>
        <v/>
      </c>
      <c r="AC19" s="19" t="e">
        <f>VLOOKUP(B19,EST!$B$14:$R$26,18,FALSE())</f>
        <v>#N/A</v>
      </c>
      <c r="AD19" s="19" t="str">
        <f ca="1">IF($I19&lt;AD$12,"-",SUM(INDIRECT(ADDRESS($AC19+"1",6,1,1,"EST")):INDIRECT(ADDRESS($AC19+"1",IF(X19="",17,X19+"5"),1,1,"EST")))/SUM(INDIRECT(ADDRESS($AC19,6,1,1,"EST")):INDIRECT(ADDRESS($AC19,IF(X19="",17,X19+"5"),1,1,"EST")))-1)</f>
        <v>-</v>
      </c>
      <c r="AE19" s="19" t="str">
        <f ca="1">IF($I19&lt;AE$12,"-",SUM(INDIRECT(ADDRESS($AC19+"1",22,1,1,"EST")):INDIRECT(ADDRESS($AC19+"1",IF(Y19="",33,Y19+"21"),1,1,"EST")))/SUM(INDIRECT(ADDRESS($AC19,22,1,1,"EST")):INDIRECT(ADDRESS($AC19,IF(Y19="",33,Y19+"21"),1,1,"EST")))-1)</f>
        <v>-</v>
      </c>
      <c r="AF19" s="19" t="str">
        <f ca="1">IF($I19&lt;AF$12,"-",SUM(INDIRECT(ADDRESS($AC19+"1",38,1,1,"EST")):INDIRECT(ADDRESS($AC19+"1",IF(Z19="",49,Z19+"37"),1,1,"EST")))/SUM(INDIRECT(ADDRESS($AC19,38,1,1,"EST")):INDIRECT(ADDRESS($AC19,IF(Z19="",49,Z19+"37"),1,1,"EST")))-1)</f>
        <v>-</v>
      </c>
      <c r="AG19" s="19" t="str">
        <f ca="1">IF($I19&lt;AG$12,"-",SUM(INDIRECT(ADDRESS($AC19+"1",54,1,1,"EST")):INDIRECT(ADDRESS($AC19+"1",IF(AA19="",65,AA19+"53"),1,1,"EST")))/SUM(INDIRECT(ADDRESS($AC19,54,1,1,"EST")):INDIRECT(ADDRESS($AC19,IF(AA19="",65,AA19+"53"),1,1,"EST")))-1)</f>
        <v>-</v>
      </c>
      <c r="AH19" s="19" t="str">
        <f ca="1">IF($I19&lt;AH$12,"-",SUM(INDIRECT(ADDRESS($AC19+"1",70,1,1,"EST")):INDIRECT(ADDRESS($AC19+"1",IF(AB19="",81,AB19+"69"),1,1,"EST")))/SUM(INDIRECT(ADDRESS($AC19,70,1,1,"EST")):INDIRECT(ADDRESS($AC19,IF(AB19="",81,AB19+"69"),1,1,"EST")))-1)</f>
        <v>-</v>
      </c>
      <c r="AI19" s="19" t="str">
        <f t="shared" si="11"/>
        <v/>
      </c>
      <c r="AJ19" s="19"/>
    </row>
    <row r="20" spans="2:36" ht="30" customHeight="1" x14ac:dyDescent="0.3">
      <c r="B20" s="171"/>
      <c r="C20" s="171"/>
      <c r="D20" s="69"/>
      <c r="E20" s="69"/>
      <c r="F20" s="69"/>
      <c r="G20" s="70"/>
      <c r="H20" s="71"/>
      <c r="I20" s="72"/>
      <c r="J20" s="73" t="str">
        <f t="shared" si="12"/>
        <v/>
      </c>
      <c r="K20" s="65" t="str">
        <f t="shared" si="13"/>
        <v/>
      </c>
      <c r="L20" s="74"/>
      <c r="M20" s="19" t="s">
        <v>86</v>
      </c>
      <c r="N20" s="19">
        <v>8</v>
      </c>
      <c r="O20" s="19" t="str">
        <f t="shared" si="2"/>
        <v/>
      </c>
      <c r="P20" s="19" t="str">
        <f t="shared" si="3"/>
        <v/>
      </c>
      <c r="Q20" s="67">
        <f t="shared" ca="1" si="4"/>
        <v>45945.815905208336</v>
      </c>
      <c r="R20" s="19">
        <f t="shared" ca="1" si="5"/>
        <v>10</v>
      </c>
      <c r="S20" s="19">
        <f t="shared" ca="1" si="6"/>
        <v>2025</v>
      </c>
      <c r="T20" s="19" t="e">
        <f t="shared" ca="1" si="7"/>
        <v>#VALUE!</v>
      </c>
      <c r="U20" s="19" t="e">
        <f t="shared" ca="1" si="8"/>
        <v>#VALUE!</v>
      </c>
      <c r="V20" s="19" t="e">
        <f t="shared" ca="1" si="9"/>
        <v>#VALUE!</v>
      </c>
      <c r="X20" s="19" t="str">
        <f t="shared" si="10"/>
        <v/>
      </c>
      <c r="Y20" s="19" t="str">
        <f t="shared" si="10"/>
        <v/>
      </c>
      <c r="Z20" s="19" t="str">
        <f t="shared" si="10"/>
        <v/>
      </c>
      <c r="AA20" s="19" t="str">
        <f t="shared" si="10"/>
        <v/>
      </c>
      <c r="AB20" s="19" t="str">
        <f t="shared" si="10"/>
        <v/>
      </c>
      <c r="AC20" s="19" t="e">
        <f>VLOOKUP(B20,EST!$B$14:$R$26,18,FALSE())</f>
        <v>#N/A</v>
      </c>
      <c r="AD20" s="19" t="str">
        <f ca="1">IF($I20&lt;AD$12,"-",SUM(INDIRECT(ADDRESS($AC20+"1",6,1,1,"EST")):INDIRECT(ADDRESS($AC20+"1",IF(X20="",17,X20+"5"),1,1,"EST")))/SUM(INDIRECT(ADDRESS($AC20,6,1,1,"EST")):INDIRECT(ADDRESS($AC20,IF(X20="",17,X20+"5"),1,1,"EST")))-1)</f>
        <v>-</v>
      </c>
      <c r="AE20" s="19" t="str">
        <f ca="1">IF($I20&lt;AE$12,"-",SUM(INDIRECT(ADDRESS($AC20+"1",22,1,1,"EST")):INDIRECT(ADDRESS($AC20+"1",IF(Y20="",33,Y20+"21"),1,1,"EST")))/SUM(INDIRECT(ADDRESS($AC20,22,1,1,"EST")):INDIRECT(ADDRESS($AC20,IF(Y20="",33,Y20+"21"),1,1,"EST")))-1)</f>
        <v>-</v>
      </c>
      <c r="AF20" s="19" t="str">
        <f ca="1">IF($I20&lt;AF$12,"-",SUM(INDIRECT(ADDRESS($AC20+"1",38,1,1,"EST")):INDIRECT(ADDRESS($AC20+"1",IF(Z20="",49,Z20+"37"),1,1,"EST")))/SUM(INDIRECT(ADDRESS($AC20,38,1,1,"EST")):INDIRECT(ADDRESS($AC20,IF(Z20="",49,Z20+"37"),1,1,"EST")))-1)</f>
        <v>-</v>
      </c>
      <c r="AG20" s="19" t="str">
        <f ca="1">IF($I20&lt;AG$12,"-",SUM(INDIRECT(ADDRESS($AC20+"1",54,1,1,"EST")):INDIRECT(ADDRESS($AC20+"1",IF(AA20="",65,AA20+"53"),1,1,"EST")))/SUM(INDIRECT(ADDRESS($AC20,54,1,1,"EST")):INDIRECT(ADDRESS($AC20,IF(AA20="",65,AA20+"53"),1,1,"EST")))-1)</f>
        <v>-</v>
      </c>
      <c r="AH20" s="19" t="str">
        <f ca="1">IF($I20&lt;AH$12,"-",SUM(INDIRECT(ADDRESS($AC20+"1",70,1,1,"EST")):INDIRECT(ADDRESS($AC20+"1",IF(AB20="",81,AB20+"69"),1,1,"EST")))/SUM(INDIRECT(ADDRESS($AC20,70,1,1,"EST")):INDIRECT(ADDRESS($AC20,IF(AB20="",81,AB20+"69"),1,1,"EST")))-1)</f>
        <v>-</v>
      </c>
      <c r="AI20" s="19" t="str">
        <f t="shared" si="11"/>
        <v/>
      </c>
      <c r="AJ20" s="19"/>
    </row>
    <row r="21" spans="2:36" ht="30" customHeight="1" x14ac:dyDescent="0.3">
      <c r="B21" s="171"/>
      <c r="C21" s="171"/>
      <c r="D21" s="69"/>
      <c r="E21" s="69"/>
      <c r="F21" s="69"/>
      <c r="G21" s="70"/>
      <c r="H21" s="71"/>
      <c r="I21" s="72"/>
      <c r="J21" s="73" t="str">
        <f t="shared" si="12"/>
        <v/>
      </c>
      <c r="K21" s="65" t="str">
        <f t="shared" si="13"/>
        <v/>
      </c>
      <c r="L21" s="74"/>
      <c r="M21" s="19" t="s">
        <v>87</v>
      </c>
      <c r="N21" s="19">
        <v>9</v>
      </c>
      <c r="O21" s="19" t="str">
        <f t="shared" si="2"/>
        <v/>
      </c>
      <c r="P21" s="19" t="str">
        <f t="shared" si="3"/>
        <v/>
      </c>
      <c r="Q21" s="67">
        <f t="shared" ca="1" si="4"/>
        <v>45945.815905208336</v>
      </c>
      <c r="R21" s="19">
        <f t="shared" ca="1" si="5"/>
        <v>10</v>
      </c>
      <c r="S21" s="19">
        <f t="shared" ca="1" si="6"/>
        <v>2025</v>
      </c>
      <c r="T21" s="19" t="e">
        <f t="shared" ca="1" si="7"/>
        <v>#VALUE!</v>
      </c>
      <c r="U21" s="19" t="e">
        <f t="shared" ca="1" si="8"/>
        <v>#VALUE!</v>
      </c>
      <c r="V21" s="19" t="e">
        <f t="shared" ca="1" si="9"/>
        <v>#VALUE!</v>
      </c>
      <c r="X21" s="19" t="str">
        <f t="shared" si="10"/>
        <v/>
      </c>
      <c r="Y21" s="19" t="str">
        <f t="shared" si="10"/>
        <v/>
      </c>
      <c r="Z21" s="19" t="str">
        <f t="shared" si="10"/>
        <v/>
      </c>
      <c r="AA21" s="19" t="str">
        <f t="shared" si="10"/>
        <v/>
      </c>
      <c r="AB21" s="19" t="str">
        <f t="shared" si="10"/>
        <v/>
      </c>
      <c r="AC21" s="19" t="e">
        <f>VLOOKUP(B21,EST!$B$14:$R$26,18,FALSE())</f>
        <v>#N/A</v>
      </c>
      <c r="AD21" s="19" t="str">
        <f ca="1">IF($I21&lt;AD$12,"-",SUM(INDIRECT(ADDRESS($AC21+"1",6,1,1,"EST")):INDIRECT(ADDRESS($AC21+"1",IF(X21="",17,X21+"5"),1,1,"EST")))/SUM(INDIRECT(ADDRESS($AC21,6,1,1,"EST")):INDIRECT(ADDRESS($AC21,IF(X21="",17,X21+"5"),1,1,"EST")))-1)</f>
        <v>-</v>
      </c>
      <c r="AE21" s="19" t="str">
        <f ca="1">IF($I21&lt;AE$12,"-",SUM(INDIRECT(ADDRESS($AC21+"1",22,1,1,"EST")):INDIRECT(ADDRESS($AC21+"1",IF(Y21="",33,Y21+"21"),1,1,"EST")))/SUM(INDIRECT(ADDRESS($AC21,22,1,1,"EST")):INDIRECT(ADDRESS($AC21,IF(Y21="",33,Y21+"21"),1,1,"EST")))-1)</f>
        <v>-</v>
      </c>
      <c r="AF21" s="19" t="str">
        <f ca="1">IF($I21&lt;AF$12,"-",SUM(INDIRECT(ADDRESS($AC21+"1",38,1,1,"EST")):INDIRECT(ADDRESS($AC21+"1",IF(Z21="",49,Z21+"37"),1,1,"EST")))/SUM(INDIRECT(ADDRESS($AC21,38,1,1,"EST")):INDIRECT(ADDRESS($AC21,IF(Z21="",49,Z21+"37"),1,1,"EST")))-1)</f>
        <v>-</v>
      </c>
      <c r="AG21" s="19" t="str">
        <f ca="1">IF($I21&lt;AG$12,"-",SUM(INDIRECT(ADDRESS($AC21+"1",54,1,1,"EST")):INDIRECT(ADDRESS($AC21+"1",IF(AA21="",65,AA21+"53"),1,1,"EST")))/SUM(INDIRECT(ADDRESS($AC21,54,1,1,"EST")):INDIRECT(ADDRESS($AC21,IF(AA21="",65,AA21+"53"),1,1,"EST")))-1)</f>
        <v>-</v>
      </c>
      <c r="AH21" s="19" t="str">
        <f ca="1">IF($I21&lt;AH$12,"-",SUM(INDIRECT(ADDRESS($AC21+"1",70,1,1,"EST")):INDIRECT(ADDRESS($AC21+"1",IF(AB21="",81,AB21+"69"),1,1,"EST")))/SUM(INDIRECT(ADDRESS($AC21,70,1,1,"EST")):INDIRECT(ADDRESS($AC21,IF(AB21="",81,AB21+"69"),1,1,"EST")))-1)</f>
        <v>-</v>
      </c>
      <c r="AI21" s="19" t="str">
        <f t="shared" si="11"/>
        <v/>
      </c>
      <c r="AJ21" s="19"/>
    </row>
    <row r="22" spans="2:36" ht="30" customHeight="1" x14ac:dyDescent="0.3">
      <c r="B22" s="171"/>
      <c r="C22" s="171"/>
      <c r="D22" s="69"/>
      <c r="E22" s="69"/>
      <c r="F22" s="69"/>
      <c r="G22" s="70"/>
      <c r="H22" s="71"/>
      <c r="I22" s="72"/>
      <c r="J22" s="73" t="str">
        <f t="shared" si="12"/>
        <v/>
      </c>
      <c r="K22" s="65" t="str">
        <f t="shared" si="13"/>
        <v/>
      </c>
      <c r="L22" s="74"/>
      <c r="M22" s="19" t="s">
        <v>88</v>
      </c>
      <c r="N22" s="19">
        <v>10</v>
      </c>
      <c r="O22" s="19" t="str">
        <f t="shared" si="2"/>
        <v/>
      </c>
      <c r="P22" s="19" t="str">
        <f t="shared" si="3"/>
        <v/>
      </c>
      <c r="Q22" s="67">
        <f t="shared" ca="1" si="4"/>
        <v>45945.815905208336</v>
      </c>
      <c r="R22" s="19">
        <f t="shared" ca="1" si="5"/>
        <v>10</v>
      </c>
      <c r="S22" s="19">
        <f t="shared" ca="1" si="6"/>
        <v>2025</v>
      </c>
      <c r="T22" s="19" t="e">
        <f t="shared" ca="1" si="7"/>
        <v>#VALUE!</v>
      </c>
      <c r="U22" s="19" t="e">
        <f t="shared" ca="1" si="8"/>
        <v>#VALUE!</v>
      </c>
      <c r="V22" s="19" t="e">
        <f t="shared" ca="1" si="9"/>
        <v>#VALUE!</v>
      </c>
      <c r="X22" s="19" t="str">
        <f t="shared" si="10"/>
        <v/>
      </c>
      <c r="Y22" s="19" t="str">
        <f t="shared" si="10"/>
        <v/>
      </c>
      <c r="Z22" s="19" t="str">
        <f t="shared" si="10"/>
        <v/>
      </c>
      <c r="AA22" s="19" t="str">
        <f t="shared" si="10"/>
        <v/>
      </c>
      <c r="AB22" s="19" t="str">
        <f t="shared" si="10"/>
        <v/>
      </c>
      <c r="AC22" s="19" t="e">
        <f>VLOOKUP(B22,EST!$B$14:$R$26,18,FALSE())</f>
        <v>#N/A</v>
      </c>
      <c r="AD22" s="19" t="str">
        <f ca="1">IF($I22&lt;AD$12,"-",SUM(INDIRECT(ADDRESS($AC22+"1",6,1,1,"EST")):INDIRECT(ADDRESS($AC22+"1",IF(X22="",17,X22+"5"),1,1,"EST")))/SUM(INDIRECT(ADDRESS($AC22,6,1,1,"EST")):INDIRECT(ADDRESS($AC22,IF(X22="",17,X22+"5"),1,1,"EST")))-1)</f>
        <v>-</v>
      </c>
      <c r="AE22" s="19" t="str">
        <f ca="1">IF($I22&lt;AE$12,"-",SUM(INDIRECT(ADDRESS($AC22+"1",22,1,1,"EST")):INDIRECT(ADDRESS($AC22+"1",IF(Y22="",33,Y22+"21"),1,1,"EST")))/SUM(INDIRECT(ADDRESS($AC22,22,1,1,"EST")):INDIRECT(ADDRESS($AC22,IF(Y22="",33,Y22+"21"),1,1,"EST")))-1)</f>
        <v>-</v>
      </c>
      <c r="AF22" s="19" t="str">
        <f ca="1">IF($I22&lt;AF$12,"-",SUM(INDIRECT(ADDRESS($AC22+"1",38,1,1,"EST")):INDIRECT(ADDRESS($AC22+"1",IF(Z22="",49,Z22+"37"),1,1,"EST")))/SUM(INDIRECT(ADDRESS($AC22,38,1,1,"EST")):INDIRECT(ADDRESS($AC22,IF(Z22="",49,Z22+"37"),1,1,"EST")))-1)</f>
        <v>-</v>
      </c>
      <c r="AG22" s="19" t="str">
        <f ca="1">IF($I22&lt;AG$12,"-",SUM(INDIRECT(ADDRESS($AC22+"1",54,1,1,"EST")):INDIRECT(ADDRESS($AC22+"1",IF(AA22="",65,AA22+"53"),1,1,"EST")))/SUM(INDIRECT(ADDRESS($AC22,54,1,1,"EST")):INDIRECT(ADDRESS($AC22,IF(AA22="",65,AA22+"53"),1,1,"EST")))-1)</f>
        <v>-</v>
      </c>
      <c r="AH22" s="19" t="str">
        <f ca="1">IF($I22&lt;AH$12,"-",SUM(INDIRECT(ADDRESS($AC22+"1",70,1,1,"EST")):INDIRECT(ADDRESS($AC22+"1",IF(AB22="",81,AB22+"69"),1,1,"EST")))/SUM(INDIRECT(ADDRESS($AC22,70,1,1,"EST")):INDIRECT(ADDRESS($AC22,IF(AB22="",81,AB22+"69"),1,1,"EST")))-1)</f>
        <v>-</v>
      </c>
      <c r="AI22" s="19" t="str">
        <f t="shared" si="11"/>
        <v/>
      </c>
      <c r="AJ22" s="19"/>
    </row>
    <row r="23" spans="2:36" ht="30" customHeight="1" x14ac:dyDescent="0.3">
      <c r="B23" s="171"/>
      <c r="C23" s="171"/>
      <c r="D23" s="69"/>
      <c r="E23" s="69"/>
      <c r="F23" s="69"/>
      <c r="G23" s="70"/>
      <c r="H23" s="71"/>
      <c r="I23" s="72"/>
      <c r="J23" s="73" t="str">
        <f t="shared" si="12"/>
        <v/>
      </c>
      <c r="K23" s="65" t="str">
        <f t="shared" si="13"/>
        <v/>
      </c>
      <c r="L23" s="74"/>
      <c r="M23" s="19" t="s">
        <v>89</v>
      </c>
      <c r="N23" s="19">
        <v>11</v>
      </c>
      <c r="O23" s="19" t="str">
        <f t="shared" si="2"/>
        <v/>
      </c>
      <c r="P23" s="19" t="str">
        <f t="shared" si="3"/>
        <v/>
      </c>
      <c r="Q23" s="67">
        <f t="shared" ca="1" si="4"/>
        <v>45945.815905208336</v>
      </c>
      <c r="R23" s="19">
        <f t="shared" ca="1" si="5"/>
        <v>10</v>
      </c>
      <c r="S23" s="19">
        <f t="shared" ca="1" si="6"/>
        <v>2025</v>
      </c>
      <c r="T23" s="19" t="e">
        <f t="shared" ca="1" si="7"/>
        <v>#VALUE!</v>
      </c>
      <c r="U23" s="19" t="e">
        <f t="shared" ca="1" si="8"/>
        <v>#VALUE!</v>
      </c>
      <c r="V23" s="19" t="e">
        <f t="shared" ca="1" si="9"/>
        <v>#VALUE!</v>
      </c>
      <c r="X23" s="19" t="str">
        <f t="shared" ref="X23:AB30" si="14">IF($I23=X$12,$O23,"")</f>
        <v/>
      </c>
      <c r="Y23" s="19" t="str">
        <f t="shared" si="14"/>
        <v/>
      </c>
      <c r="Z23" s="19" t="str">
        <f t="shared" si="14"/>
        <v/>
      </c>
      <c r="AA23" s="19" t="str">
        <f t="shared" si="14"/>
        <v/>
      </c>
      <c r="AB23" s="19" t="str">
        <f t="shared" si="14"/>
        <v/>
      </c>
      <c r="AC23" s="19" t="e">
        <f>VLOOKUP(B23,EST!$B$14:$R$26,18,FALSE())</f>
        <v>#N/A</v>
      </c>
      <c r="AD23" s="19" t="str">
        <f ca="1">IF($I23&lt;AD$12,"-",SUM(INDIRECT(ADDRESS($AC23+"1",6,1,1,"EST")):INDIRECT(ADDRESS($AC23+"1",IF(X23="",17,X23+"5"),1,1,"EST")))/SUM(INDIRECT(ADDRESS($AC23,6,1,1,"EST")):INDIRECT(ADDRESS($AC23,IF(X23="",17,X23+"5"),1,1,"EST")))-1)</f>
        <v>-</v>
      </c>
      <c r="AE23" s="19" t="str">
        <f ca="1">IF($I23&lt;AE$12,"-",SUM(INDIRECT(ADDRESS($AC23+"1",22,1,1,"EST")):INDIRECT(ADDRESS($AC23+"1",IF(Y23="",33,Y23+"21"),1,1,"EST")))/SUM(INDIRECT(ADDRESS($AC23,22,1,1,"EST")):INDIRECT(ADDRESS($AC23,IF(Y23="",33,Y23+"21"),1,1,"EST")))-1)</f>
        <v>-</v>
      </c>
      <c r="AF23" s="19" t="str">
        <f ca="1">IF($I23&lt;AF$12,"-",SUM(INDIRECT(ADDRESS($AC23+"1",38,1,1,"EST")):INDIRECT(ADDRESS($AC23+"1",IF(Z23="",49,Z23+"37"),1,1,"EST")))/SUM(INDIRECT(ADDRESS($AC23,38,1,1,"EST")):INDIRECT(ADDRESS($AC23,IF(Z23="",49,Z23+"37"),1,1,"EST")))-1)</f>
        <v>-</v>
      </c>
      <c r="AG23" s="19" t="str">
        <f ca="1">IF($I23&lt;AG$12,"-",SUM(INDIRECT(ADDRESS($AC23+"1",54,1,1,"EST")):INDIRECT(ADDRESS($AC23+"1",IF(AA23="",65,AA23+"53"),1,1,"EST")))/SUM(INDIRECT(ADDRESS($AC23,54,1,1,"EST")):INDIRECT(ADDRESS($AC23,IF(AA23="",65,AA23+"53"),1,1,"EST")))-1)</f>
        <v>-</v>
      </c>
      <c r="AH23" s="19" t="str">
        <f ca="1">IF($I23&lt;AH$12,"-",SUM(INDIRECT(ADDRESS($AC23+"1",70,1,1,"EST")):INDIRECT(ADDRESS($AC23+"1",IF(AB23="",81,AB23+"69"),1,1,"EST")))/SUM(INDIRECT(ADDRESS($AC23,70,1,1,"EST")):INDIRECT(ADDRESS($AC23,IF(AB23="",81,AB23+"69"),1,1,"EST")))-1)</f>
        <v>-</v>
      </c>
      <c r="AI23" s="19" t="str">
        <f t="shared" si="11"/>
        <v/>
      </c>
      <c r="AJ23" s="19"/>
    </row>
    <row r="24" spans="2:36" ht="30" customHeight="1" x14ac:dyDescent="0.3">
      <c r="B24" s="171"/>
      <c r="C24" s="171"/>
      <c r="D24" s="69"/>
      <c r="E24" s="69"/>
      <c r="F24" s="69"/>
      <c r="G24" s="70"/>
      <c r="H24" s="71"/>
      <c r="I24" s="72"/>
      <c r="J24" s="73" t="str">
        <f t="shared" si="12"/>
        <v/>
      </c>
      <c r="K24" s="65" t="str">
        <f t="shared" si="13"/>
        <v/>
      </c>
      <c r="L24" s="74"/>
      <c r="M24" s="19" t="s">
        <v>90</v>
      </c>
      <c r="N24" s="19">
        <v>12</v>
      </c>
      <c r="O24" s="19" t="str">
        <f t="shared" si="2"/>
        <v/>
      </c>
      <c r="P24" s="19" t="str">
        <f t="shared" si="3"/>
        <v/>
      </c>
      <c r="Q24" s="67">
        <f t="shared" ca="1" si="4"/>
        <v>45945.815905208336</v>
      </c>
      <c r="R24" s="19">
        <f t="shared" ca="1" si="5"/>
        <v>10</v>
      </c>
      <c r="S24" s="19">
        <f t="shared" ca="1" si="6"/>
        <v>2025</v>
      </c>
      <c r="T24" s="19" t="e">
        <f t="shared" ca="1" si="7"/>
        <v>#VALUE!</v>
      </c>
      <c r="U24" s="19" t="e">
        <f t="shared" ca="1" si="8"/>
        <v>#VALUE!</v>
      </c>
      <c r="V24" s="19" t="e">
        <f t="shared" ca="1" si="9"/>
        <v>#VALUE!</v>
      </c>
      <c r="X24" s="19" t="str">
        <f t="shared" si="14"/>
        <v/>
      </c>
      <c r="Y24" s="19" t="str">
        <f t="shared" si="14"/>
        <v/>
      </c>
      <c r="Z24" s="19" t="str">
        <f t="shared" si="14"/>
        <v/>
      </c>
      <c r="AA24" s="19" t="str">
        <f t="shared" si="14"/>
        <v/>
      </c>
      <c r="AB24" s="19" t="str">
        <f t="shared" si="14"/>
        <v/>
      </c>
      <c r="AC24" s="19" t="e">
        <f>VLOOKUP(B24,EST!$B$14:$R$26,18,FALSE())</f>
        <v>#N/A</v>
      </c>
      <c r="AD24" s="19" t="str">
        <f ca="1">IF($I24&lt;AD$12,"-",SUM(INDIRECT(ADDRESS($AC24+"1",6,1,1,"EST")):INDIRECT(ADDRESS($AC24+"1",IF(X24="",17,X24+"5"),1,1,"EST")))/SUM(INDIRECT(ADDRESS($AC24,6,1,1,"EST")):INDIRECT(ADDRESS($AC24,IF(X24="",17,X24+"5"),1,1,"EST")))-1)</f>
        <v>-</v>
      </c>
      <c r="AE24" s="19" t="str">
        <f ca="1">IF($I24&lt;AE$12,"-",SUM(INDIRECT(ADDRESS($AC24+"1",22,1,1,"EST")):INDIRECT(ADDRESS($AC24+"1",IF(Y24="",33,Y24+"21"),1,1,"EST")))/SUM(INDIRECT(ADDRESS($AC24,22,1,1,"EST")):INDIRECT(ADDRESS($AC24,IF(Y24="",33,Y24+"21"),1,1,"EST")))-1)</f>
        <v>-</v>
      </c>
      <c r="AF24" s="19" t="str">
        <f ca="1">IF($I24&lt;AF$12,"-",SUM(INDIRECT(ADDRESS($AC24+"1",38,1,1,"EST")):INDIRECT(ADDRESS($AC24+"1",IF(Z24="",49,Z24+"37"),1,1,"EST")))/SUM(INDIRECT(ADDRESS($AC24,38,1,1,"EST")):INDIRECT(ADDRESS($AC24,IF(Z24="",49,Z24+"37"),1,1,"EST")))-1)</f>
        <v>-</v>
      </c>
      <c r="AG24" s="19" t="str">
        <f ca="1">IF($I24&lt;AG$12,"-",SUM(INDIRECT(ADDRESS($AC24+"1",54,1,1,"EST")):INDIRECT(ADDRESS($AC24+"1",IF(AA24="",65,AA24+"53"),1,1,"EST")))/SUM(INDIRECT(ADDRESS($AC24,54,1,1,"EST")):INDIRECT(ADDRESS($AC24,IF(AA24="",65,AA24+"53"),1,1,"EST")))-1)</f>
        <v>-</v>
      </c>
      <c r="AH24" s="19" t="str">
        <f ca="1">IF($I24&lt;AH$12,"-",SUM(INDIRECT(ADDRESS($AC24+"1",70,1,1,"EST")):INDIRECT(ADDRESS($AC24+"1",IF(AB24="",81,AB24+"69"),1,1,"EST")))/SUM(INDIRECT(ADDRESS($AC24,70,1,1,"EST")):INDIRECT(ADDRESS($AC24,IF(AB24="",81,AB24+"69"),1,1,"EST")))-1)</f>
        <v>-</v>
      </c>
      <c r="AI24" s="19" t="str">
        <f t="shared" si="11"/>
        <v/>
      </c>
      <c r="AJ24" s="19"/>
    </row>
    <row r="25" spans="2:36" ht="30" customHeight="1" x14ac:dyDescent="0.3">
      <c r="B25" s="171"/>
      <c r="C25" s="171"/>
      <c r="D25" s="69"/>
      <c r="E25" s="69"/>
      <c r="F25" s="69"/>
      <c r="G25" s="70"/>
      <c r="H25" s="71"/>
      <c r="I25" s="72"/>
      <c r="J25" s="73" t="str">
        <f t="shared" si="12"/>
        <v/>
      </c>
      <c r="K25" s="65" t="str">
        <f t="shared" si="13"/>
        <v/>
      </c>
      <c r="L25" s="74"/>
      <c r="O25" s="19" t="str">
        <f t="shared" si="2"/>
        <v/>
      </c>
      <c r="P25" s="19" t="str">
        <f t="shared" si="3"/>
        <v/>
      </c>
      <c r="Q25" s="67">
        <f t="shared" ca="1" si="4"/>
        <v>45945.815905208336</v>
      </c>
      <c r="R25" s="19">
        <f t="shared" ca="1" si="5"/>
        <v>10</v>
      </c>
      <c r="S25" s="19">
        <f t="shared" ca="1" si="6"/>
        <v>2025</v>
      </c>
      <c r="T25" s="19" t="e">
        <f t="shared" ca="1" si="7"/>
        <v>#VALUE!</v>
      </c>
      <c r="U25" s="19" t="e">
        <f t="shared" ca="1" si="8"/>
        <v>#VALUE!</v>
      </c>
      <c r="V25" s="19" t="e">
        <f t="shared" ca="1" si="9"/>
        <v>#VALUE!</v>
      </c>
      <c r="X25" s="19" t="str">
        <f t="shared" si="14"/>
        <v/>
      </c>
      <c r="Y25" s="19" t="str">
        <f t="shared" si="14"/>
        <v/>
      </c>
      <c r="Z25" s="19" t="str">
        <f t="shared" si="14"/>
        <v/>
      </c>
      <c r="AA25" s="19" t="str">
        <f t="shared" si="14"/>
        <v/>
      </c>
      <c r="AB25" s="19" t="str">
        <f t="shared" si="14"/>
        <v/>
      </c>
      <c r="AC25" s="19" t="e">
        <f>VLOOKUP(B25,EST!$B$14:$R$26,18,FALSE())</f>
        <v>#N/A</v>
      </c>
      <c r="AD25" s="19" t="str">
        <f ca="1">IF($I25&lt;AD$12,"-",SUM(INDIRECT(ADDRESS($AC25+"1",6,1,1,"EST")):INDIRECT(ADDRESS($AC25+"1",IF(X25="",17,X25+"5"),1,1,"EST")))/SUM(INDIRECT(ADDRESS($AC25,6,1,1,"EST")):INDIRECT(ADDRESS($AC25,IF(X25="",17,X25+"5"),1,1,"EST")))-1)</f>
        <v>-</v>
      </c>
      <c r="AE25" s="19" t="str">
        <f ca="1">IF($I25&lt;AE$12,"-",SUM(INDIRECT(ADDRESS($AC25+"1",22,1,1,"EST")):INDIRECT(ADDRESS($AC25+"1",IF(Y25="",33,Y25+"21"),1,1,"EST")))/SUM(INDIRECT(ADDRESS($AC25,22,1,1,"EST")):INDIRECT(ADDRESS($AC25,IF(Y25="",33,Y25+"21"),1,1,"EST")))-1)</f>
        <v>-</v>
      </c>
      <c r="AF25" s="19" t="str">
        <f ca="1">IF($I25&lt;AF$12,"-",SUM(INDIRECT(ADDRESS($AC25+"1",38,1,1,"EST")):INDIRECT(ADDRESS($AC25+"1",IF(Z25="",49,Z25+"37"),1,1,"EST")))/SUM(INDIRECT(ADDRESS($AC25,38,1,1,"EST")):INDIRECT(ADDRESS($AC25,IF(Z25="",49,Z25+"37"),1,1,"EST")))-1)</f>
        <v>-</v>
      </c>
      <c r="AG25" s="19" t="str">
        <f ca="1">IF($I25&lt;AG$12,"-",SUM(INDIRECT(ADDRESS($AC25+"1",54,1,1,"EST")):INDIRECT(ADDRESS($AC25+"1",IF(AA25="",65,AA25+"53"),1,1,"EST")))/SUM(INDIRECT(ADDRESS($AC25,54,1,1,"EST")):INDIRECT(ADDRESS($AC25,IF(AA25="",65,AA25+"53"),1,1,"EST")))-1)</f>
        <v>-</v>
      </c>
      <c r="AH25" s="19" t="str">
        <f ca="1">IF($I25&lt;AH$12,"-",SUM(INDIRECT(ADDRESS($AC25+"1",70,1,1,"EST")):INDIRECT(ADDRESS($AC25+"1",IF(AB25="",81,AB25+"69"),1,1,"EST")))/SUM(INDIRECT(ADDRESS($AC25,70,1,1,"EST")):INDIRECT(ADDRESS($AC25,IF(AB25="",81,AB25+"69"),1,1,"EST")))-1)</f>
        <v>-</v>
      </c>
      <c r="AI25" s="19" t="str">
        <f t="shared" si="11"/>
        <v/>
      </c>
      <c r="AJ25" s="19"/>
    </row>
    <row r="26" spans="2:36" ht="30" customHeight="1" x14ac:dyDescent="0.3">
      <c r="B26" s="171"/>
      <c r="C26" s="171"/>
      <c r="D26" s="69"/>
      <c r="E26" s="69"/>
      <c r="F26" s="69"/>
      <c r="G26" s="70"/>
      <c r="H26" s="71"/>
      <c r="I26" s="72"/>
      <c r="J26" s="73" t="str">
        <f t="shared" si="12"/>
        <v/>
      </c>
      <c r="K26" s="65" t="str">
        <f t="shared" si="13"/>
        <v/>
      </c>
      <c r="L26" s="74"/>
      <c r="O26" s="19" t="str">
        <f t="shared" si="2"/>
        <v/>
      </c>
      <c r="P26" s="19" t="str">
        <f t="shared" si="3"/>
        <v/>
      </c>
      <c r="Q26" s="67">
        <f t="shared" ca="1" si="4"/>
        <v>45945.815905208336</v>
      </c>
      <c r="R26" s="19">
        <f t="shared" ca="1" si="5"/>
        <v>10</v>
      </c>
      <c r="S26" s="19">
        <f t="shared" ca="1" si="6"/>
        <v>2025</v>
      </c>
      <c r="T26" s="19" t="e">
        <f t="shared" ca="1" si="7"/>
        <v>#VALUE!</v>
      </c>
      <c r="U26" s="19" t="e">
        <f t="shared" ca="1" si="8"/>
        <v>#VALUE!</v>
      </c>
      <c r="V26" s="19" t="e">
        <f t="shared" ca="1" si="9"/>
        <v>#VALUE!</v>
      </c>
      <c r="X26" s="19" t="str">
        <f t="shared" si="14"/>
        <v/>
      </c>
      <c r="Y26" s="19" t="str">
        <f t="shared" si="14"/>
        <v/>
      </c>
      <c r="Z26" s="19" t="str">
        <f t="shared" si="14"/>
        <v/>
      </c>
      <c r="AA26" s="19" t="str">
        <f t="shared" si="14"/>
        <v/>
      </c>
      <c r="AB26" s="19" t="str">
        <f t="shared" si="14"/>
        <v/>
      </c>
      <c r="AC26" s="19" t="e">
        <f>VLOOKUP(B26,EST!$B$14:$R$26,18,FALSE())</f>
        <v>#N/A</v>
      </c>
      <c r="AD26" s="19" t="str">
        <f ca="1">IF($I26&lt;AD$12,"-",SUM(INDIRECT(ADDRESS($AC26+"1",6,1,1,"EST")):INDIRECT(ADDRESS($AC26+"1",IF(X26="",17,X26+"5"),1,1,"EST")))/SUM(INDIRECT(ADDRESS($AC26,6,1,1,"EST")):INDIRECT(ADDRESS($AC26,IF(X26="",17,X26+"5"),1,1,"EST")))-1)</f>
        <v>-</v>
      </c>
      <c r="AE26" s="19" t="str">
        <f ca="1">IF($I26&lt;AE$12,"-",SUM(INDIRECT(ADDRESS($AC26+"1",22,1,1,"EST")):INDIRECT(ADDRESS($AC26+"1",IF(Y26="",33,Y26+"21"),1,1,"EST")))/SUM(INDIRECT(ADDRESS($AC26,22,1,1,"EST")):INDIRECT(ADDRESS($AC26,IF(Y26="",33,Y26+"21"),1,1,"EST")))-1)</f>
        <v>-</v>
      </c>
      <c r="AF26" s="19" t="str">
        <f ca="1">IF($I26&lt;AF$12,"-",SUM(INDIRECT(ADDRESS($AC26+"1",38,1,1,"EST")):INDIRECT(ADDRESS($AC26+"1",IF(Z26="",49,Z26+"37"),1,1,"EST")))/SUM(INDIRECT(ADDRESS($AC26,38,1,1,"EST")):INDIRECT(ADDRESS($AC26,IF(Z26="",49,Z26+"37"),1,1,"EST")))-1)</f>
        <v>-</v>
      </c>
      <c r="AG26" s="19" t="str">
        <f ca="1">IF($I26&lt;AG$12,"-",SUM(INDIRECT(ADDRESS($AC26+"1",54,1,1,"EST")):INDIRECT(ADDRESS($AC26+"1",IF(AA26="",65,AA26+"53"),1,1,"EST")))/SUM(INDIRECT(ADDRESS($AC26,54,1,1,"EST")):INDIRECT(ADDRESS($AC26,IF(AA26="",65,AA26+"53"),1,1,"EST")))-1)</f>
        <v>-</v>
      </c>
      <c r="AH26" s="19" t="str">
        <f ca="1">IF($I26&lt;AH$12,"-",SUM(INDIRECT(ADDRESS($AC26+"1",70,1,1,"EST")):INDIRECT(ADDRESS($AC26+"1",IF(AB26="",81,AB26+"69"),1,1,"EST")))/SUM(INDIRECT(ADDRESS($AC26,70,1,1,"EST")):INDIRECT(ADDRESS($AC26,IF(AB26="",81,AB26+"69"),1,1,"EST")))-1)</f>
        <v>-</v>
      </c>
      <c r="AI26" s="19" t="str">
        <f t="shared" si="11"/>
        <v/>
      </c>
      <c r="AJ26" s="19"/>
    </row>
    <row r="27" spans="2:36" ht="30" customHeight="1" x14ac:dyDescent="0.3">
      <c r="B27" s="171"/>
      <c r="C27" s="171"/>
      <c r="D27" s="69"/>
      <c r="E27" s="69"/>
      <c r="F27" s="69"/>
      <c r="G27" s="70"/>
      <c r="H27" s="71"/>
      <c r="I27" s="72"/>
      <c r="J27" s="73" t="str">
        <f t="shared" si="12"/>
        <v/>
      </c>
      <c r="K27" s="65" t="str">
        <f t="shared" si="13"/>
        <v/>
      </c>
      <c r="L27" s="74"/>
      <c r="O27" s="19" t="str">
        <f t="shared" si="2"/>
        <v/>
      </c>
      <c r="P27" s="19" t="str">
        <f t="shared" si="3"/>
        <v/>
      </c>
      <c r="Q27" s="67">
        <f t="shared" ca="1" si="4"/>
        <v>45945.815905208336</v>
      </c>
      <c r="R27" s="19">
        <f t="shared" ca="1" si="5"/>
        <v>10</v>
      </c>
      <c r="S27" s="19">
        <f t="shared" ca="1" si="6"/>
        <v>2025</v>
      </c>
      <c r="T27" s="19" t="e">
        <f t="shared" ca="1" si="7"/>
        <v>#VALUE!</v>
      </c>
      <c r="U27" s="19" t="e">
        <f t="shared" ca="1" si="8"/>
        <v>#VALUE!</v>
      </c>
      <c r="V27" s="19" t="e">
        <f t="shared" ca="1" si="9"/>
        <v>#VALUE!</v>
      </c>
      <c r="X27" s="19" t="str">
        <f t="shared" si="14"/>
        <v/>
      </c>
      <c r="Y27" s="19" t="str">
        <f t="shared" si="14"/>
        <v/>
      </c>
      <c r="Z27" s="19" t="str">
        <f t="shared" si="14"/>
        <v/>
      </c>
      <c r="AA27" s="19" t="str">
        <f t="shared" si="14"/>
        <v/>
      </c>
      <c r="AB27" s="19" t="str">
        <f t="shared" si="14"/>
        <v/>
      </c>
      <c r="AC27" s="19" t="e">
        <f>VLOOKUP(B27,EST!$B$14:$R$26,18,FALSE())</f>
        <v>#N/A</v>
      </c>
      <c r="AD27" s="19" t="str">
        <f ca="1">IF($I27&lt;AD$12,"-",SUM(INDIRECT(ADDRESS($AC27+"1",6,1,1,"EST")):INDIRECT(ADDRESS($AC27+"1",IF(X27="",17,X27+"5"),1,1,"EST")))/SUM(INDIRECT(ADDRESS($AC27,6,1,1,"EST")):INDIRECT(ADDRESS($AC27,IF(X27="",17,X27+"5"),1,1,"EST")))-1)</f>
        <v>-</v>
      </c>
      <c r="AE27" s="19" t="str">
        <f ca="1">IF($I27&lt;AE$12,"-",SUM(INDIRECT(ADDRESS($AC27+"1",22,1,1,"EST")):INDIRECT(ADDRESS($AC27+"1",IF(Y27="",33,Y27+"21"),1,1,"EST")))/SUM(INDIRECT(ADDRESS($AC27,22,1,1,"EST")):INDIRECT(ADDRESS($AC27,IF(Y27="",33,Y27+"21"),1,1,"EST")))-1)</f>
        <v>-</v>
      </c>
      <c r="AF27" s="19" t="str">
        <f ca="1">IF($I27&lt;AF$12,"-",SUM(INDIRECT(ADDRESS($AC27+"1",38,1,1,"EST")):INDIRECT(ADDRESS($AC27+"1",IF(Z27="",49,Z27+"37"),1,1,"EST")))/SUM(INDIRECT(ADDRESS($AC27,38,1,1,"EST")):INDIRECT(ADDRESS($AC27,IF(Z27="",49,Z27+"37"),1,1,"EST")))-1)</f>
        <v>-</v>
      </c>
      <c r="AG27" s="19" t="str">
        <f ca="1">IF($I27&lt;AG$12,"-",SUM(INDIRECT(ADDRESS($AC27+"1",54,1,1,"EST")):INDIRECT(ADDRESS($AC27+"1",IF(AA27="",65,AA27+"53"),1,1,"EST")))/SUM(INDIRECT(ADDRESS($AC27,54,1,1,"EST")):INDIRECT(ADDRESS($AC27,IF(AA27="",65,AA27+"53"),1,1,"EST")))-1)</f>
        <v>-</v>
      </c>
      <c r="AH27" s="19" t="str">
        <f ca="1">IF($I27&lt;AH$12,"-",SUM(INDIRECT(ADDRESS($AC27+"1",70,1,1,"EST")):INDIRECT(ADDRESS($AC27+"1",IF(AB27="",81,AB27+"69"),1,1,"EST")))/SUM(INDIRECT(ADDRESS($AC27,70,1,1,"EST")):INDIRECT(ADDRESS($AC27,IF(AB27="",81,AB27+"69"),1,1,"EST")))-1)</f>
        <v>-</v>
      </c>
      <c r="AI27" s="19" t="str">
        <f t="shared" si="11"/>
        <v/>
      </c>
      <c r="AJ27" s="19"/>
    </row>
    <row r="28" spans="2:36" ht="30" customHeight="1" x14ac:dyDescent="0.3">
      <c r="B28" s="171"/>
      <c r="C28" s="171"/>
      <c r="D28" s="69"/>
      <c r="E28" s="69"/>
      <c r="F28" s="69"/>
      <c r="G28" s="70"/>
      <c r="H28" s="71"/>
      <c r="I28" s="72"/>
      <c r="J28" s="73" t="str">
        <f t="shared" si="12"/>
        <v/>
      </c>
      <c r="K28" s="65" t="str">
        <f t="shared" si="13"/>
        <v/>
      </c>
      <c r="L28" s="74"/>
      <c r="O28" s="19" t="str">
        <f t="shared" si="2"/>
        <v/>
      </c>
      <c r="P28" s="19" t="str">
        <f t="shared" si="3"/>
        <v/>
      </c>
      <c r="Q28" s="67">
        <f t="shared" ca="1" si="4"/>
        <v>45945.815905208336</v>
      </c>
      <c r="R28" s="19">
        <f t="shared" ca="1" si="5"/>
        <v>10</v>
      </c>
      <c r="S28" s="19">
        <f t="shared" ca="1" si="6"/>
        <v>2025</v>
      </c>
      <c r="T28" s="19" t="e">
        <f t="shared" ca="1" si="7"/>
        <v>#VALUE!</v>
      </c>
      <c r="U28" s="19" t="e">
        <f t="shared" ca="1" si="8"/>
        <v>#VALUE!</v>
      </c>
      <c r="V28" s="19" t="e">
        <f t="shared" ca="1" si="9"/>
        <v>#VALUE!</v>
      </c>
      <c r="X28" s="19" t="str">
        <f t="shared" si="14"/>
        <v/>
      </c>
      <c r="Y28" s="19" t="str">
        <f t="shared" si="14"/>
        <v/>
      </c>
      <c r="Z28" s="19" t="str">
        <f t="shared" si="14"/>
        <v/>
      </c>
      <c r="AA28" s="19" t="str">
        <f t="shared" si="14"/>
        <v/>
      </c>
      <c r="AB28" s="19" t="str">
        <f t="shared" si="14"/>
        <v/>
      </c>
      <c r="AC28" s="19" t="e">
        <f>VLOOKUP(B28,EST!$B$14:$R$26,18,FALSE())</f>
        <v>#N/A</v>
      </c>
      <c r="AD28" s="19" t="str">
        <f ca="1">IF($I28&lt;AD$12,"-",SUM(INDIRECT(ADDRESS($AC28+"1",6,1,1,"EST")):INDIRECT(ADDRESS($AC28+"1",IF(X28="",17,X28+"5"),1,1,"EST")))/SUM(INDIRECT(ADDRESS($AC28,6,1,1,"EST")):INDIRECT(ADDRESS($AC28,IF(X28="",17,X28+"5"),1,1,"EST")))-1)</f>
        <v>-</v>
      </c>
      <c r="AE28" s="19" t="str">
        <f ca="1">IF($I28&lt;AE$12,"-",SUM(INDIRECT(ADDRESS($AC28+"1",22,1,1,"EST")):INDIRECT(ADDRESS($AC28+"1",IF(Y28="",33,Y28+"21"),1,1,"EST")))/SUM(INDIRECT(ADDRESS($AC28,22,1,1,"EST")):INDIRECT(ADDRESS($AC28,IF(Y28="",33,Y28+"21"),1,1,"EST")))-1)</f>
        <v>-</v>
      </c>
      <c r="AF28" s="19" t="str">
        <f ca="1">IF($I28&lt;AF$12,"-",SUM(INDIRECT(ADDRESS($AC28+"1",38,1,1,"EST")):INDIRECT(ADDRESS($AC28+"1",IF(Z28="",49,Z28+"37"),1,1,"EST")))/SUM(INDIRECT(ADDRESS($AC28,38,1,1,"EST")):INDIRECT(ADDRESS($AC28,IF(Z28="",49,Z28+"37"),1,1,"EST")))-1)</f>
        <v>-</v>
      </c>
      <c r="AG28" s="19" t="str">
        <f ca="1">IF($I28&lt;AG$12,"-",SUM(INDIRECT(ADDRESS($AC28+"1",54,1,1,"EST")):INDIRECT(ADDRESS($AC28+"1",IF(AA28="",65,AA28+"53"),1,1,"EST")))/SUM(INDIRECT(ADDRESS($AC28,54,1,1,"EST")):INDIRECT(ADDRESS($AC28,IF(AA28="",65,AA28+"53"),1,1,"EST")))-1)</f>
        <v>-</v>
      </c>
      <c r="AH28" s="19" t="str">
        <f ca="1">IF($I28&lt;AH$12,"-",SUM(INDIRECT(ADDRESS($AC28+"1",70,1,1,"EST")):INDIRECT(ADDRESS($AC28+"1",IF(AB28="",81,AB28+"69"),1,1,"EST")))/SUM(INDIRECT(ADDRESS($AC28,70,1,1,"EST")):INDIRECT(ADDRESS($AC28,IF(AB28="",81,AB28+"69"),1,1,"EST")))-1)</f>
        <v>-</v>
      </c>
      <c r="AI28" s="19" t="str">
        <f t="shared" si="11"/>
        <v/>
      </c>
      <c r="AJ28" s="19"/>
    </row>
    <row r="29" spans="2:36" ht="30" customHeight="1" x14ac:dyDescent="0.3">
      <c r="B29" s="171"/>
      <c r="C29" s="171"/>
      <c r="D29" s="69"/>
      <c r="E29" s="69"/>
      <c r="F29" s="69"/>
      <c r="G29" s="70"/>
      <c r="H29" s="71"/>
      <c r="I29" s="72"/>
      <c r="J29" s="73" t="str">
        <f t="shared" si="12"/>
        <v/>
      </c>
      <c r="K29" s="65" t="str">
        <f t="shared" si="13"/>
        <v/>
      </c>
      <c r="L29" s="74"/>
      <c r="O29" s="19" t="str">
        <f t="shared" si="2"/>
        <v/>
      </c>
      <c r="P29" s="19" t="str">
        <f t="shared" si="3"/>
        <v/>
      </c>
      <c r="Q29" s="67">
        <f t="shared" ca="1" si="4"/>
        <v>45945.815905208336</v>
      </c>
      <c r="R29" s="19">
        <f t="shared" ca="1" si="5"/>
        <v>10</v>
      </c>
      <c r="S29" s="19">
        <f t="shared" ca="1" si="6"/>
        <v>2025</v>
      </c>
      <c r="T29" s="19" t="e">
        <f t="shared" ca="1" si="7"/>
        <v>#VALUE!</v>
      </c>
      <c r="U29" s="19" t="e">
        <f t="shared" ca="1" si="8"/>
        <v>#VALUE!</v>
      </c>
      <c r="V29" s="19" t="e">
        <f t="shared" ca="1" si="9"/>
        <v>#VALUE!</v>
      </c>
      <c r="X29" s="19" t="str">
        <f t="shared" si="14"/>
        <v/>
      </c>
      <c r="Y29" s="19" t="str">
        <f t="shared" si="14"/>
        <v/>
      </c>
      <c r="Z29" s="19" t="str">
        <f t="shared" si="14"/>
        <v/>
      </c>
      <c r="AA29" s="19" t="str">
        <f t="shared" si="14"/>
        <v/>
      </c>
      <c r="AB29" s="19" t="str">
        <f t="shared" si="14"/>
        <v/>
      </c>
      <c r="AC29" s="19" t="e">
        <f>VLOOKUP(B29,EST!$B$14:$R$26,18,FALSE())</f>
        <v>#N/A</v>
      </c>
      <c r="AD29" s="19" t="str">
        <f ca="1">IF($I29&lt;AD$12,"-",SUM(INDIRECT(ADDRESS($AC29+"1",6,1,1,"EST")):INDIRECT(ADDRESS($AC29+"1",IF(X29="",17,X29+"5"),1,1,"EST")))/SUM(INDIRECT(ADDRESS($AC29,6,1,1,"EST")):INDIRECT(ADDRESS($AC29,IF(X29="",17,X29+"5"),1,1,"EST")))-1)</f>
        <v>-</v>
      </c>
      <c r="AE29" s="19" t="str">
        <f ca="1">IF($I29&lt;AE$12,"-",SUM(INDIRECT(ADDRESS($AC29+"1",22,1,1,"EST")):INDIRECT(ADDRESS($AC29+"1",IF(Y29="",33,Y29+"21"),1,1,"EST")))/SUM(INDIRECT(ADDRESS($AC29,22,1,1,"EST")):INDIRECT(ADDRESS($AC29,IF(Y29="",33,Y29+"21"),1,1,"EST")))-1)</f>
        <v>-</v>
      </c>
      <c r="AF29" s="19" t="str">
        <f ca="1">IF($I29&lt;AF$12,"-",SUM(INDIRECT(ADDRESS($AC29+"1",38,1,1,"EST")):INDIRECT(ADDRESS($AC29+"1",IF(Z29="",49,Z29+"37"),1,1,"EST")))/SUM(INDIRECT(ADDRESS($AC29,38,1,1,"EST")):INDIRECT(ADDRESS($AC29,IF(Z29="",49,Z29+"37"),1,1,"EST")))-1)</f>
        <v>-</v>
      </c>
      <c r="AG29" s="19" t="str">
        <f ca="1">IF($I29&lt;AG$12,"-",SUM(INDIRECT(ADDRESS($AC29+"1",54,1,1,"EST")):INDIRECT(ADDRESS($AC29+"1",IF(AA29="",65,AA29+"53"),1,1,"EST")))/SUM(INDIRECT(ADDRESS($AC29,54,1,1,"EST")):INDIRECT(ADDRESS($AC29,IF(AA29="",65,AA29+"53"),1,1,"EST")))-1)</f>
        <v>-</v>
      </c>
      <c r="AH29" s="19" t="str">
        <f ca="1">IF($I29&lt;AH$12,"-",SUM(INDIRECT(ADDRESS($AC29+"1",70,1,1,"EST")):INDIRECT(ADDRESS($AC29+"1",IF(AB29="",81,AB29+"69"),1,1,"EST")))/SUM(INDIRECT(ADDRESS($AC29,70,1,1,"EST")):INDIRECT(ADDRESS($AC29,IF(AB29="",81,AB29+"69"),1,1,"EST")))-1)</f>
        <v>-</v>
      </c>
      <c r="AI29" s="19" t="str">
        <f t="shared" si="11"/>
        <v/>
      </c>
      <c r="AJ29" s="19"/>
    </row>
    <row r="30" spans="2:36" ht="30" customHeight="1" x14ac:dyDescent="0.3">
      <c r="B30" s="171"/>
      <c r="C30" s="171"/>
      <c r="D30" s="11"/>
      <c r="E30" s="11"/>
      <c r="F30" s="11"/>
      <c r="G30" s="35"/>
      <c r="H30" s="47"/>
      <c r="I30" s="75"/>
      <c r="J30" s="76" t="str">
        <f t="shared" si="12"/>
        <v/>
      </c>
      <c r="K30" s="65" t="str">
        <f t="shared" si="13"/>
        <v/>
      </c>
      <c r="L30" s="66"/>
      <c r="O30" s="19" t="str">
        <f t="shared" si="2"/>
        <v/>
      </c>
      <c r="P30" s="19" t="str">
        <f t="shared" si="3"/>
        <v/>
      </c>
      <c r="Q30" s="67">
        <f t="shared" ca="1" si="4"/>
        <v>45945.815905208336</v>
      </c>
      <c r="R30" s="19">
        <f t="shared" ca="1" si="5"/>
        <v>10</v>
      </c>
      <c r="S30" s="19">
        <f t="shared" ca="1" si="6"/>
        <v>2025</v>
      </c>
      <c r="T30" s="19" t="e">
        <f t="shared" ca="1" si="7"/>
        <v>#VALUE!</v>
      </c>
      <c r="U30" s="19" t="e">
        <f t="shared" ca="1" si="8"/>
        <v>#VALUE!</v>
      </c>
      <c r="V30" s="19" t="e">
        <f t="shared" ca="1" si="9"/>
        <v>#VALUE!</v>
      </c>
      <c r="X30" s="19" t="str">
        <f t="shared" si="14"/>
        <v/>
      </c>
      <c r="Y30" s="19" t="str">
        <f t="shared" si="14"/>
        <v/>
      </c>
      <c r="Z30" s="19" t="str">
        <f t="shared" si="14"/>
        <v/>
      </c>
      <c r="AA30" s="19" t="str">
        <f t="shared" si="14"/>
        <v/>
      </c>
      <c r="AB30" s="19" t="str">
        <f t="shared" si="14"/>
        <v/>
      </c>
      <c r="AC30" s="19" t="e">
        <f>VLOOKUP(B30,EST!$B$14:$R$26,18,FALSE())</f>
        <v>#N/A</v>
      </c>
      <c r="AD30" s="19" t="str">
        <f ca="1">IF($I30&lt;AD$12,"-",SUM(INDIRECT(ADDRESS($AC30+"1",6,1,1,"EST")):INDIRECT(ADDRESS($AC30+"1",IF(X30="",17,X30+"5"),1,1,"EST")))/SUM(INDIRECT(ADDRESS($AC30,6,1,1,"EST")):INDIRECT(ADDRESS($AC30,IF(X30="",17,X30+"5"),1,1,"EST")))-1)</f>
        <v>-</v>
      </c>
      <c r="AE30" s="19" t="str">
        <f ca="1">IF($I30&lt;AE$12,"-",SUM(INDIRECT(ADDRESS($AC30+"1",22,1,1,"EST")):INDIRECT(ADDRESS($AC30+"1",IF(Y30="",33,Y30+"21"),1,1,"EST")))/SUM(INDIRECT(ADDRESS($AC30,22,1,1,"EST")):INDIRECT(ADDRESS($AC30,IF(Y30="",33,Y30+"21"),1,1,"EST")))-1)</f>
        <v>-</v>
      </c>
      <c r="AF30" s="19" t="str">
        <f ca="1">IF($I30&lt;AF$12,"-",SUM(INDIRECT(ADDRESS($AC30+"1",38,1,1,"EST")):INDIRECT(ADDRESS($AC30+"1",IF(Z30="",49,Z30+"37"),1,1,"EST")))/SUM(INDIRECT(ADDRESS($AC30,38,1,1,"EST")):INDIRECT(ADDRESS($AC30,IF(Z30="",49,Z30+"37"),1,1,"EST")))-1)</f>
        <v>-</v>
      </c>
      <c r="AG30" s="19" t="str">
        <f ca="1">IF($I30&lt;AG$12,"-",SUM(INDIRECT(ADDRESS($AC30+"1",54,1,1,"EST")):INDIRECT(ADDRESS($AC30+"1",IF(AA30="",65,AA30+"53"),1,1,"EST")))/SUM(INDIRECT(ADDRESS($AC30,54,1,1,"EST")):INDIRECT(ADDRESS($AC30,IF(AA30="",65,AA30+"53"),1,1,"EST")))-1)</f>
        <v>-</v>
      </c>
      <c r="AH30" s="19" t="str">
        <f ca="1">IF($I30&lt;AH$12,"-",SUM(INDIRECT(ADDRESS($AC30+"1",70,1,1,"EST")):INDIRECT(ADDRESS($AC30+"1",IF(AB30="",81,AB30+"69"),1,1,"EST")))/SUM(INDIRECT(ADDRESS($AC30,70,1,1,"EST")):INDIRECT(ADDRESS($AC30,IF(AB30="",81,AB30+"69"),1,1,"EST")))-1)</f>
        <v>-</v>
      </c>
      <c r="AI30" s="19" t="str">
        <f t="shared" si="11"/>
        <v/>
      </c>
      <c r="AJ30" s="19"/>
    </row>
    <row r="31" spans="2:36" ht="30" customHeight="1" x14ac:dyDescent="0.3">
      <c r="B31" s="19"/>
      <c r="C31" s="19"/>
      <c r="D31" s="19"/>
      <c r="E31" s="19"/>
    </row>
    <row r="32" spans="2:36" s="19" customFormat="1" ht="30" customHeight="1" x14ac:dyDescent="0.3">
      <c r="B32" s="19" t="str">
        <f>EST!B14</f>
        <v>Aumentar: Receitas</v>
      </c>
      <c r="C32" s="19" t="str">
        <f>DA!H13</f>
        <v>Perspectiva Financeira</v>
      </c>
      <c r="I32" s="19">
        <f>DA!D13</f>
        <v>2025</v>
      </c>
      <c r="AH32" s="57"/>
      <c r="AJ32" s="29"/>
    </row>
    <row r="33" spans="2:36" s="19" customFormat="1" ht="30" customHeight="1" x14ac:dyDescent="0.3">
      <c r="B33" s="19" t="str">
        <f>EST!B19</f>
        <v>Diminuir: Custos</v>
      </c>
      <c r="C33" s="19" t="str">
        <f>DA!K13</f>
        <v>Perspectiva de Clientes</v>
      </c>
      <c r="I33" s="19">
        <f>IF(OR(DA!$D$15="5 anos",DA!$D$15="3 anos"),'PA 4'!I32+1,"")</f>
        <v>2026</v>
      </c>
      <c r="AH33" s="57"/>
      <c r="AJ33" s="29"/>
    </row>
    <row r="34" spans="2:36" s="19" customFormat="1" ht="30" customHeight="1" x14ac:dyDescent="0.3">
      <c r="B34" s="19">
        <f>EST!B24</f>
        <v>0</v>
      </c>
      <c r="C34" s="19" t="str">
        <f>DA!H24</f>
        <v>Perspectiva de Processos Internos</v>
      </c>
      <c r="I34" s="19">
        <f>IF(OR(DA!$D$15="5 anos",DA!$D$15="3 anos"),'PA 4'!I33+1,"")</f>
        <v>2027</v>
      </c>
      <c r="AH34" s="57"/>
      <c r="AJ34" s="29"/>
    </row>
    <row r="35" spans="2:36" s="19" customFormat="1" ht="30" customHeight="1" x14ac:dyDescent="0.3">
      <c r="C35" s="19" t="str">
        <f>DA!K24</f>
        <v>Perspectiva de Aprendizagem</v>
      </c>
      <c r="I35" s="19" t="str">
        <f>IF(DA!$D$15="3 anos","",IF(DA!$D$15="5 anos",I34+1,""))</f>
        <v/>
      </c>
      <c r="AH35" s="57"/>
      <c r="AJ35" s="29"/>
    </row>
    <row r="36" spans="2:36" s="19" customFormat="1" ht="30" customHeight="1" x14ac:dyDescent="0.3">
      <c r="I36" s="19" t="str">
        <f>IF(DA!$D$15="3 anos","",IF(DA!$D$15="5 anos",I35+1,""))</f>
        <v/>
      </c>
      <c r="AH36" s="57"/>
      <c r="AJ36" s="29"/>
    </row>
    <row r="37" spans="2:36" s="19" customFormat="1" ht="30" customHeight="1" x14ac:dyDescent="0.3">
      <c r="AH37" s="57"/>
      <c r="AJ37" s="29"/>
    </row>
    <row r="38" spans="2:36" s="19" customFormat="1" ht="30" customHeight="1" x14ac:dyDescent="0.3">
      <c r="AH38" s="57"/>
      <c r="AJ38" s="29"/>
    </row>
    <row r="39" spans="2:36" s="19" customFormat="1" ht="30" customHeight="1" x14ac:dyDescent="0.3">
      <c r="AH39" s="57"/>
      <c r="AJ39" s="29"/>
    </row>
    <row r="40" spans="2:36" s="19" customFormat="1" ht="30" customHeight="1" x14ac:dyDescent="0.3">
      <c r="AH40" s="57"/>
      <c r="AJ40" s="29"/>
    </row>
    <row r="41" spans="2:36" s="19" customFormat="1" ht="30" customHeight="1" x14ac:dyDescent="0.3">
      <c r="AH41" s="57"/>
      <c r="AJ41" s="29"/>
    </row>
    <row r="42" spans="2:36" s="19" customFormat="1" ht="30" customHeight="1" x14ac:dyDescent="0.3">
      <c r="AH42" s="57"/>
      <c r="AJ42" s="29"/>
    </row>
    <row r="43" spans="2:36" s="19" customFormat="1" ht="30" customHeight="1" x14ac:dyDescent="0.3">
      <c r="AH43" s="57"/>
      <c r="AJ43" s="29"/>
    </row>
    <row r="44" spans="2:36" s="19" customFormat="1" ht="30" hidden="1" customHeight="1" x14ac:dyDescent="0.3">
      <c r="AH44" s="57"/>
      <c r="AJ44" s="29"/>
    </row>
    <row r="45" spans="2:36" s="19" customFormat="1" ht="30" hidden="1" customHeight="1" x14ac:dyDescent="0.3">
      <c r="AH45" s="57"/>
      <c r="AJ45" s="29"/>
    </row>
    <row r="46" spans="2:36" s="19" customFormat="1" ht="30" hidden="1" customHeight="1" x14ac:dyDescent="0.3">
      <c r="AH46" s="57"/>
      <c r="AJ46" s="29"/>
    </row>
    <row r="47" spans="2:36" s="19" customFormat="1" ht="30" hidden="1" customHeight="1" x14ac:dyDescent="0.3">
      <c r="AH47" s="57"/>
      <c r="AJ47" s="29"/>
    </row>
    <row r="48" spans="2:36" s="19" customFormat="1" ht="30" hidden="1" customHeight="1" x14ac:dyDescent="0.3">
      <c r="AH48" s="57"/>
      <c r="AJ48" s="29"/>
    </row>
    <row r="49" spans="34:36" s="19" customFormat="1" ht="30" hidden="1" customHeight="1" x14ac:dyDescent="0.3">
      <c r="AH49" s="57"/>
      <c r="AJ49" s="29"/>
    </row>
    <row r="50" spans="34:36" s="19" customFormat="1" ht="30" hidden="1" customHeight="1" x14ac:dyDescent="0.3">
      <c r="AH50" s="57"/>
      <c r="AJ50" s="29"/>
    </row>
    <row r="51" spans="34:36" s="19" customFormat="1" ht="30" hidden="1" customHeight="1" x14ac:dyDescent="0.3">
      <c r="AH51" s="57"/>
      <c r="AJ51" s="29"/>
    </row>
    <row r="52" spans="34:36" s="19" customFormat="1" ht="30" hidden="1" customHeight="1" x14ac:dyDescent="0.3">
      <c r="AH52" s="57"/>
      <c r="AJ52" s="29"/>
    </row>
    <row r="53" spans="34:36" s="19" customFormat="1" ht="30" hidden="1" customHeight="1" x14ac:dyDescent="0.3">
      <c r="AH53" s="57"/>
      <c r="AJ53" s="29"/>
    </row>
    <row r="54" spans="34:36" s="19" customFormat="1" ht="30" hidden="1" customHeight="1" x14ac:dyDescent="0.3">
      <c r="AH54" s="57"/>
      <c r="AJ54" s="29"/>
    </row>
    <row r="55" spans="34:36" ht="30" hidden="1" customHeight="1" x14ac:dyDescent="0.3"/>
    <row r="56" spans="34:36" ht="30" hidden="1" customHeight="1" x14ac:dyDescent="0.3"/>
    <row r="57" spans="34:36" ht="30" hidden="1" customHeight="1" x14ac:dyDescent="0.3"/>
    <row r="58" spans="34:36" ht="30" hidden="1" customHeight="1" x14ac:dyDescent="0.3"/>
    <row r="59" spans="34:36" ht="30" hidden="1" customHeight="1" x14ac:dyDescent="0.3"/>
    <row r="60" spans="34:36" ht="30" hidden="1" customHeight="1" x14ac:dyDescent="0.3"/>
    <row r="61" spans="34:36" ht="30" hidden="1" customHeight="1" x14ac:dyDescent="0.3"/>
    <row r="62" spans="34:36" ht="30" hidden="1" customHeight="1" x14ac:dyDescent="0.3"/>
    <row r="63" spans="34:36" ht="30" hidden="1" customHeight="1" x14ac:dyDescent="0.3"/>
    <row r="64" spans="34:36" ht="30" hidden="1" customHeight="1" x14ac:dyDescent="0.3"/>
    <row r="65" ht="30" hidden="1" customHeight="1" x14ac:dyDescent="0.3"/>
    <row r="66" ht="30" hidden="1" customHeight="1" x14ac:dyDescent="0.3"/>
    <row r="67" ht="30" hidden="1" customHeight="1" x14ac:dyDescent="0.3"/>
    <row r="68" ht="30" hidden="1" customHeight="1" x14ac:dyDescent="0.3"/>
    <row r="69" ht="30" hidden="1" customHeight="1" x14ac:dyDescent="0.3"/>
    <row r="70" ht="30" hidden="1" customHeight="1" x14ac:dyDescent="0.3"/>
    <row r="71" ht="30" hidden="1" customHeight="1" x14ac:dyDescent="0.3"/>
    <row r="72" ht="30" hidden="1" customHeight="1" x14ac:dyDescent="0.3"/>
    <row r="73" ht="30" hidden="1" customHeight="1" x14ac:dyDescent="0.3"/>
    <row r="74" ht="30" hidden="1" customHeight="1" x14ac:dyDescent="0.3"/>
    <row r="75" ht="30" hidden="1" customHeight="1" x14ac:dyDescent="0.3"/>
    <row r="76" ht="30" hidden="1" customHeight="1" x14ac:dyDescent="0.3"/>
    <row r="77" ht="30" hidden="1" customHeight="1" x14ac:dyDescent="0.3"/>
    <row r="78" ht="30" hidden="1" customHeight="1" x14ac:dyDescent="0.3"/>
    <row r="79" ht="30" hidden="1" customHeight="1" x14ac:dyDescent="0.3"/>
    <row r="80" ht="30" hidden="1" customHeight="1" x14ac:dyDescent="0.3"/>
    <row r="81" ht="30" hidden="1" customHeight="1" x14ac:dyDescent="0.3"/>
    <row r="82" ht="30" hidden="1" customHeight="1" x14ac:dyDescent="0.3"/>
    <row r="83" ht="30" hidden="1" customHeight="1" x14ac:dyDescent="0.3"/>
    <row r="84" ht="30" hidden="1" customHeight="1" x14ac:dyDescent="0.3"/>
    <row r="85" ht="30" hidden="1" customHeight="1" x14ac:dyDescent="0.3"/>
    <row r="86" ht="30" hidden="1" customHeight="1" x14ac:dyDescent="0.3"/>
    <row r="87" ht="30" hidden="1" customHeight="1" x14ac:dyDescent="0.3"/>
    <row r="88" ht="30" hidden="1" customHeight="1" x14ac:dyDescent="0.3"/>
    <row r="89" ht="30" hidden="1" customHeight="1" x14ac:dyDescent="0.3"/>
    <row r="90" ht="30" hidden="1" customHeight="1" x14ac:dyDescent="0.3"/>
    <row r="91" ht="30" hidden="1" customHeight="1" x14ac:dyDescent="0.3"/>
    <row r="92" ht="30" hidden="1" customHeight="1" x14ac:dyDescent="0.3"/>
    <row r="93" ht="30" hidden="1" customHeight="1" x14ac:dyDescent="0.3"/>
    <row r="94" ht="30" hidden="1" customHeight="1" x14ac:dyDescent="0.3"/>
    <row r="95" ht="30" hidden="1" customHeight="1" x14ac:dyDescent="0.3"/>
    <row r="96" ht="30" hidden="1" customHeight="1" x14ac:dyDescent="0.3"/>
    <row r="97" ht="30" hidden="1" customHeight="1" x14ac:dyDescent="0.3"/>
    <row r="98" ht="30" hidden="1" customHeight="1" x14ac:dyDescent="0.3"/>
    <row r="99" ht="30" hidden="1" customHeight="1" x14ac:dyDescent="0.3"/>
    <row r="100" ht="30" hidden="1" customHeight="1" x14ac:dyDescent="0.3"/>
    <row r="101" ht="30" hidden="1" customHeight="1" x14ac:dyDescent="0.3"/>
    <row r="102" ht="30" hidden="1" customHeight="1" x14ac:dyDescent="0.3"/>
    <row r="103" ht="30" hidden="1" customHeight="1" x14ac:dyDescent="0.3"/>
    <row r="104" ht="15" hidden="1" customHeight="1" x14ac:dyDescent="0.3"/>
    <row r="105" ht="15" hidden="1" customHeight="1" x14ac:dyDescent="0.3"/>
    <row r="106" ht="15" hidden="1" customHeight="1" x14ac:dyDescent="0.3"/>
    <row r="107" ht="15" hidden="1" customHeight="1" x14ac:dyDescent="0.3"/>
    <row r="108" ht="15" hidden="1" customHeight="1" x14ac:dyDescent="0.3"/>
    <row r="109" ht="15" hidden="1" customHeight="1" x14ac:dyDescent="0.3"/>
    <row r="110" ht="15" hidden="1" customHeight="1" x14ac:dyDescent="0.3"/>
    <row r="111" ht="15" hidden="1" customHeight="1" x14ac:dyDescent="0.3"/>
    <row r="112" ht="15" hidden="1" customHeight="1" x14ac:dyDescent="0.3"/>
    <row r="113" ht="15" hidden="1" customHeight="1" x14ac:dyDescent="0.3"/>
    <row r="114" ht="15" hidden="1" customHeight="1" x14ac:dyDescent="0.3"/>
    <row r="115" ht="15" hidden="1" customHeight="1" x14ac:dyDescent="0.3"/>
    <row r="116" ht="15" hidden="1" customHeight="1" x14ac:dyDescent="0.3"/>
    <row r="117" ht="15" hidden="1" customHeight="1" x14ac:dyDescent="0.3"/>
    <row r="118" ht="15" hidden="1" customHeight="1" x14ac:dyDescent="0.3"/>
    <row r="119" ht="15" hidden="1" customHeight="1" x14ac:dyDescent="0.3"/>
    <row r="120" ht="15" hidden="1" customHeight="1" x14ac:dyDescent="0.3"/>
    <row r="121" ht="15" hidden="1" customHeight="1" x14ac:dyDescent="0.3"/>
    <row r="122" ht="15" hidden="1" customHeight="1" x14ac:dyDescent="0.3"/>
    <row r="123" ht="15" hidden="1" customHeight="1" x14ac:dyDescent="0.3"/>
  </sheetData>
  <mergeCells count="19"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7:C27"/>
    <mergeCell ref="B28:C28"/>
    <mergeCell ref="B29:C29"/>
    <mergeCell ref="B30:C30"/>
    <mergeCell ref="B22:C22"/>
    <mergeCell ref="B23:C23"/>
    <mergeCell ref="B24:C24"/>
    <mergeCell ref="B25:C25"/>
    <mergeCell ref="B26:C26"/>
  </mergeCells>
  <conditionalFormatting sqref="K13:K30">
    <cfRule type="expression" dxfId="142" priority="2">
      <formula>M13=1</formula>
    </cfRule>
    <cfRule type="dataBar" priority="3">
      <dataBar>
        <cfvo type="num" val="7"/>
        <cfvo type="max"/>
        <color rgb="FF92D050"/>
      </dataBar>
      <extLst>
        <ext xmlns:x14="http://schemas.microsoft.com/office/spreadsheetml/2009/9/main" uri="{B025F937-C7B1-47D3-B67F-A62EFF666E3E}">
          <x14:id>{F1756A60-60DF-4F4C-90B5-CA33E0EF2A76}</x14:id>
        </ext>
      </extLst>
    </cfRule>
    <cfRule type="containsErrors" dxfId="141" priority="4">
      <formula>ISERROR(K13)</formula>
    </cfRule>
  </conditionalFormatting>
  <conditionalFormatting sqref="J13:J30">
    <cfRule type="expression" dxfId="140" priority="5">
      <formula>L13=1</formula>
    </cfRule>
    <cfRule type="expression" dxfId="139" priority="6">
      <formula>T13&gt;2</formula>
    </cfRule>
    <cfRule type="expression" dxfId="138" priority="7">
      <formula>OR(T13&gt;0,T13=0)</formula>
    </cfRule>
    <cfRule type="expression" dxfId="137" priority="8">
      <formula>T13&lt;0</formula>
    </cfRule>
  </conditionalFormatting>
  <dataValidations count="3">
    <dataValidation type="list" allowBlank="1" showInputMessage="1" showErrorMessage="1" sqref="H13:H30">
      <formula1>"Janeiro,Fevereiro,Março,Abril,Maio,Junho,Julho,Agosto,Setembro,Outubro,Novembro,Dezembro"</formula1>
      <formula2>0</formula2>
    </dataValidation>
    <dataValidation type="list" allowBlank="1" showInputMessage="1" showErrorMessage="1" sqref="B13:B30 C15:C30">
      <formula1>$B$32:$B$34</formula1>
      <formula2>0</formula2>
    </dataValidation>
    <dataValidation type="list" allowBlank="1" showInputMessage="1" showErrorMessage="1" sqref="I13:I30">
      <formula1>$I$32:$I$36</formula1>
      <formula2>0</formula2>
    </dataValidation>
  </dataValidations>
  <printOptions horizontalCentered="1"/>
  <pageMargins left="0.31527777777777799" right="0.31527777777777799" top="1.3784722222222201" bottom="0.78819444444444398" header="0.31527777777777799" footer="0.31527777777777799"/>
  <pageSetup paperSize="9" orientation="landscape" horizontalDpi="300" verticalDpi="300" r:id="rId1"/>
  <headerFooter>
    <oddHeader>&amp;C&amp;A - Perspectiva Financeira</oddHeader>
    <oddFooter>&amp;L&amp;12&amp;Kf79646RESTRITO&amp;11&amp;K000000 - PH Transportes&amp;C&amp;9BSC_1.3 by &amp;K31589dCRIATIVIDADE&amp;R&amp;F  -  Impresso em &amp;D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1756A60-60DF-4F4C-90B5-CA33E0EF2A76}">
            <x14:dataBar gradient="0" axisPosition="middle">
              <x14:cfvo type="num">
                <xm:f>7</xm:f>
              </x14:cfvo>
              <x14:cfvo type="autoMax"/>
              <x14:negativeFillColor rgb="FFFBB68F"/>
              <x14:axisColor rgb="FFD9D9D9"/>
            </x14:dataBar>
          </x14:cfRule>
          <xm:sqref>K13:K30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03"/>
  <sheetViews>
    <sheetView showGridLines="0" topLeftCell="B1" zoomScale="85" zoomScaleNormal="85" workbookViewId="0">
      <selection activeCell="K15" sqref="K13:K15"/>
    </sheetView>
  </sheetViews>
  <sheetFormatPr defaultColWidth="0" defaultRowHeight="14.4" zeroHeight="1" x14ac:dyDescent="0.3"/>
  <cols>
    <col min="1" max="1" width="2.5546875" customWidth="1"/>
    <col min="2" max="2" width="12.88671875" customWidth="1"/>
    <col min="3" max="3" width="14.44140625" customWidth="1"/>
    <col min="4" max="4" width="50" customWidth="1"/>
    <col min="5" max="5" width="17.109375" customWidth="1"/>
    <col min="6" max="6" width="21.44140625" customWidth="1"/>
    <col min="7" max="7" width="62" customWidth="1"/>
    <col min="8" max="8" width="11.44140625" customWidth="1"/>
    <col min="9" max="9" width="6.44140625" customWidth="1"/>
    <col min="10" max="10" width="15.5546875" customWidth="1"/>
    <col min="11" max="11" width="13.5546875" customWidth="1"/>
    <col min="12" max="12" width="6.5546875" customWidth="1"/>
    <col min="13" max="14" width="9.109375" style="19"/>
    <col min="15" max="16" width="9.44140625" style="19" customWidth="1"/>
    <col min="17" max="17" width="17.109375" style="19" customWidth="1"/>
    <col min="18" max="19" width="9.109375" style="19"/>
    <col min="20" max="20" width="13.109375" style="19" customWidth="1"/>
    <col min="21" max="22" width="10" style="19" customWidth="1"/>
    <col min="23" max="35" width="9.109375" style="19"/>
    <col min="36" max="38" width="11.5546875" style="19" hidden="1" customWidth="1"/>
    <col min="39" max="16384" width="9.109375" style="19" hidden="1"/>
  </cols>
  <sheetData>
    <row r="1" spans="1:16384" x14ac:dyDescent="0.3"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x14ac:dyDescent="0.3"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x14ac:dyDescent="0.3"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ht="1.5" customHeight="1" x14ac:dyDescent="0.3"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s="1" customFormat="1" ht="4.5" customHeight="1" x14ac:dyDescent="0.3"/>
    <row r="6" spans="1:16384" ht="3" customHeight="1" x14ac:dyDescent="0.3"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s="1" customFormat="1" ht="4.5" customHeight="1" x14ac:dyDescent="0.3"/>
    <row r="8" spans="1:16384" ht="1.5" customHeight="1" x14ac:dyDescent="0.3"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ht="24.75" customHeight="1" x14ac:dyDescent="0.3"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 ht="21" customHeight="1" x14ac:dyDescent="0.3"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s="30" customFormat="1" ht="15" customHeight="1" x14ac:dyDescent="0.3"/>
    <row r="12" spans="1:16384" ht="36.75" customHeight="1" thickTop="1" thickBot="1" x14ac:dyDescent="0.35">
      <c r="A12" s="58"/>
      <c r="B12" s="172" t="s">
        <v>91</v>
      </c>
      <c r="C12" s="172"/>
      <c r="D12" s="60" t="s">
        <v>61</v>
      </c>
      <c r="E12" s="59" t="s">
        <v>62</v>
      </c>
      <c r="F12" s="59" t="s">
        <v>92</v>
      </c>
      <c r="G12" s="59" t="s">
        <v>64</v>
      </c>
      <c r="H12" s="61" t="s">
        <v>65</v>
      </c>
      <c r="I12" s="61" t="s">
        <v>66</v>
      </c>
      <c r="J12" s="61" t="s">
        <v>67</v>
      </c>
      <c r="K12" s="61" t="s">
        <v>68</v>
      </c>
      <c r="L12" s="62" t="s">
        <v>69</v>
      </c>
      <c r="O12" s="19" t="s">
        <v>70</v>
      </c>
      <c r="P12" s="19" t="s">
        <v>71</v>
      </c>
      <c r="Q12" s="19" t="s">
        <v>72</v>
      </c>
      <c r="R12" s="19" t="s">
        <v>73</v>
      </c>
      <c r="S12" s="19" t="s">
        <v>74</v>
      </c>
      <c r="U12" s="19" t="s">
        <v>75</v>
      </c>
      <c r="V12" s="19" t="s">
        <v>76</v>
      </c>
      <c r="X12" s="19">
        <f>DA!D13</f>
        <v>2025</v>
      </c>
      <c r="Y12" s="19">
        <f>X12+1</f>
        <v>2026</v>
      </c>
      <c r="Z12" s="19">
        <f>Y12+1</f>
        <v>2027</v>
      </c>
      <c r="AA12" s="19">
        <f>Z12+1</f>
        <v>2028</v>
      </c>
      <c r="AB12" s="19">
        <f>AA12+1</f>
        <v>2029</v>
      </c>
      <c r="AD12" s="19">
        <f>X12</f>
        <v>2025</v>
      </c>
      <c r="AE12" s="19">
        <f>Y12</f>
        <v>2026</v>
      </c>
      <c r="AF12" s="19">
        <f>Z12</f>
        <v>2027</v>
      </c>
      <c r="AG12" s="19">
        <f>AA12</f>
        <v>2028</v>
      </c>
      <c r="AH12" s="19">
        <f>AB12</f>
        <v>2029</v>
      </c>
      <c r="AI12" s="19" t="s">
        <v>77</v>
      </c>
    </row>
    <row r="13" spans="1:16384" ht="30" customHeight="1" thickTop="1" thickBot="1" x14ac:dyDescent="0.35">
      <c r="A13" s="63"/>
      <c r="B13" s="174" t="s">
        <v>59</v>
      </c>
      <c r="C13" s="174"/>
      <c r="D13" s="11" t="s">
        <v>202</v>
      </c>
      <c r="E13" s="11" t="s">
        <v>93</v>
      </c>
      <c r="F13" s="11" t="s">
        <v>195</v>
      </c>
      <c r="G13" s="35" t="s">
        <v>210</v>
      </c>
      <c r="H13" s="47" t="s">
        <v>90</v>
      </c>
      <c r="I13" s="64">
        <v>2025</v>
      </c>
      <c r="J13" s="73" t="str">
        <f t="shared" ref="J13:J30" ca="1" si="0">IF(L13=1,"Concluído",IF(P13="","",IF(T13=0,"Vence esse mês",IF(T13&gt;=3,"Faltam "&amp;T13&amp;" meses",IF(T13=2,"Faltam 2 meses",IF(T13=1,"Falta 1 mês",IF(T13=-1,ABS(T13)&amp;" mês de atraso",ABS(T13)&amp;" meses de atraso")))))))</f>
        <v>Faltam 2 meses</v>
      </c>
      <c r="K13" s="65">
        <f t="shared" ref="K13:K30" ca="1" si="1">IF(L13=1,"Concluído",AI13)</f>
        <v>46.184094791664393</v>
      </c>
      <c r="L13" s="66"/>
      <c r="M13" s="19" t="s">
        <v>78</v>
      </c>
      <c r="N13" s="19">
        <v>1</v>
      </c>
      <c r="O13" s="19">
        <f t="shared" ref="O13:O30" si="2">IF(ISERROR(VLOOKUP(H13,$M$13:$N$24,2,FALSE())),"",VLOOKUP(H13,$M$13:$N$24,2,FALSE()))</f>
        <v>12</v>
      </c>
      <c r="P13" s="19" t="str">
        <f t="shared" ref="P13:P30" si="3">IF(O13="","","1/"&amp;O13&amp;"/"&amp;I13)</f>
        <v>1/12/2025</v>
      </c>
      <c r="Q13" s="67">
        <f t="shared" ref="Q13:Q30" ca="1" si="4">NOW()</f>
        <v>45945.815905208336</v>
      </c>
      <c r="R13" s="19">
        <f t="shared" ref="R13:R30" ca="1" si="5">MONTH(Q13)</f>
        <v>10</v>
      </c>
      <c r="S13" s="19">
        <f t="shared" ref="S13:S30" ca="1" si="6">YEAR(Q13)</f>
        <v>2025</v>
      </c>
      <c r="T13" s="19">
        <f t="shared" ref="T13:T30" ca="1" si="7">IF(U13&lt;&gt;"",-U13,V13)</f>
        <v>2</v>
      </c>
      <c r="U13" s="19">
        <f t="shared" ref="U13:U30" ca="1" si="8">IF(I13&gt;$S$13,"",((YEAR(NOW())-YEAR(P13))*12+MONTH(NOW())-MONTH(P13)))</f>
        <v>-2</v>
      </c>
      <c r="V13" s="19" t="str">
        <f t="shared" ref="V13:V30" ca="1" si="9">IF(U13&lt;&gt;"","",((YEAR(P13)-YEAR($Q$13))*12+MONTH(P13)-MONTH($Q$13)))</f>
        <v/>
      </c>
      <c r="X13" s="19">
        <f t="shared" ref="X13:AB22" si="10">IF($I13=X$12,$O13,"")</f>
        <v>12</v>
      </c>
      <c r="Y13" s="19" t="str">
        <f t="shared" si="10"/>
        <v/>
      </c>
      <c r="Z13" s="19" t="str">
        <f t="shared" si="10"/>
        <v/>
      </c>
      <c r="AA13" s="19" t="str">
        <f t="shared" si="10"/>
        <v/>
      </c>
      <c r="AB13" s="19" t="str">
        <f t="shared" si="10"/>
        <v/>
      </c>
      <c r="AC13" s="19" t="e">
        <f>VLOOKUP(B13,'EST 2'!$B$14:$R$26,18,FALSE())</f>
        <v>#REF!</v>
      </c>
      <c r="AD13" s="19" t="e">
        <f ca="1">IF($I13&lt;AD$12,"-",SUM(INDIRECT(ADDRESS($AC13+"1",6,1,1,"EST 2")):INDIRECT(ADDRESS($AC13+"1",IF(X13="",17,X13+"5"),1,1,"EST 2")))/SUM(INDIRECT(ADDRESS($AC13,6,1,1,"EST 2")):INDIRECT(ADDRESS($AC13,IF(X13="",17,X13+"5"),1,1,"EST 2")))-1)</f>
        <v>#REF!</v>
      </c>
      <c r="AE13" s="19" t="str">
        <f ca="1">IF($I13&lt;AE$12,"-",SUM(INDIRECT(ADDRESS($AC13+"1",22,1,1,"EST 2")):INDIRECT(ADDRESS($AC13+"1",IF(Y13="",33,Y13+"21"),1,1,"EST 2")))/SUM(INDIRECT(ADDRESS($AC13,22,1,1,"EST 2")):INDIRECT(ADDRESS($AC13,IF(Y13="",33,Y13+"21"),1,1,"EST 2")))-1)</f>
        <v>-</v>
      </c>
      <c r="AF13" s="19" t="str">
        <f ca="1">IF($I13&lt;AF$12,"-",SUM(INDIRECT(ADDRESS($AC13+"1",38,1,1,"EST 2")):INDIRECT(ADDRESS($AC13+"1",IF(Z13="",49,Z13+"37"),1,1,"EST 2")))/SUM(INDIRECT(ADDRESS($AC13,38,1,1,"EST 2")):INDIRECT(ADDRESS($AC13,IF(Z13="",49,Z13+"37"),1,1,"EST 2")))-1)</f>
        <v>-</v>
      </c>
      <c r="AG13" s="19" t="str">
        <f ca="1">IF($I13&lt;AG$12,"-",SUM(INDIRECT(ADDRESS($AC13+"1",54,1,1,"EST 2")):INDIRECT(ADDRESS($AC13+"1",IF(AA13="",65,AA13+"53"),1,1,"EST 2")))/SUM(INDIRECT(ADDRESS($AC13,54,1,1,"EST 2")):INDIRECT(ADDRESS($AC13,IF(AA13="",65,AA13+"53"),1,1,"EST 2")))-1)</f>
        <v>-</v>
      </c>
      <c r="AH13" s="19" t="str">
        <f ca="1">IF($I13&lt;AH$12,"-",SUM(INDIRECT(ADDRESS($AC13+"1",70,1,1,"EST 2")):INDIRECT(ADDRESS($AC13+"1",IF(AB13="",81,AB13+"69"),1,1,"EST 2")))/SUM(INDIRECT(ADDRESS($AC13,70,1,1,"EST 2")):INDIRECT(ADDRESS($AC13,IF(AB13="",81,AB13+"69"),1,1,"EST 2")))-1)</f>
        <v>-</v>
      </c>
      <c r="AI13" s="68">
        <f t="shared" ref="AI13:AI30" ca="1" si="11">IF(P13="","",P13-Q13)</f>
        <v>46.184094791664393</v>
      </c>
    </row>
    <row r="14" spans="1:16384" ht="30" customHeight="1" thickTop="1" thickBot="1" x14ac:dyDescent="0.35">
      <c r="B14" s="171" t="s">
        <v>59</v>
      </c>
      <c r="C14" s="171"/>
      <c r="D14" s="69" t="s">
        <v>203</v>
      </c>
      <c r="E14" s="69" t="s">
        <v>93</v>
      </c>
      <c r="F14" s="11" t="s">
        <v>195</v>
      </c>
      <c r="G14" s="70" t="s">
        <v>211</v>
      </c>
      <c r="H14" s="71" t="s">
        <v>78</v>
      </c>
      <c r="I14" s="72">
        <v>2027</v>
      </c>
      <c r="J14" s="73" t="str">
        <f t="shared" ca="1" si="0"/>
        <v>Faltam 15 meses</v>
      </c>
      <c r="K14" s="65">
        <f t="shared" ca="1" si="1"/>
        <v>442.18409479166439</v>
      </c>
      <c r="L14" s="74"/>
      <c r="M14" s="19" t="s">
        <v>80</v>
      </c>
      <c r="N14" s="19">
        <v>2</v>
      </c>
      <c r="O14" s="19">
        <f t="shared" si="2"/>
        <v>1</v>
      </c>
      <c r="P14" s="19" t="str">
        <f t="shared" si="3"/>
        <v>1/1/2027</v>
      </c>
      <c r="Q14" s="67">
        <f t="shared" ca="1" si="4"/>
        <v>45945.815905208336</v>
      </c>
      <c r="R14" s="19">
        <f t="shared" ca="1" si="5"/>
        <v>10</v>
      </c>
      <c r="S14" s="19">
        <f t="shared" ca="1" si="6"/>
        <v>2025</v>
      </c>
      <c r="T14" s="19">
        <f t="shared" ca="1" si="7"/>
        <v>15</v>
      </c>
      <c r="U14" s="19" t="str">
        <f t="shared" ca="1" si="8"/>
        <v/>
      </c>
      <c r="V14" s="19">
        <f t="shared" ca="1" si="9"/>
        <v>15</v>
      </c>
      <c r="X14" s="19" t="str">
        <f t="shared" si="10"/>
        <v/>
      </c>
      <c r="Y14" s="19" t="str">
        <f t="shared" si="10"/>
        <v/>
      </c>
      <c r="Z14" s="19">
        <f t="shared" si="10"/>
        <v>1</v>
      </c>
      <c r="AA14" s="19" t="str">
        <f t="shared" si="10"/>
        <v/>
      </c>
      <c r="AB14" s="19" t="str">
        <f t="shared" si="10"/>
        <v/>
      </c>
      <c r="AC14" s="19" t="e">
        <f>VLOOKUP(B14,'EST 2'!$B$14:$R$26,18,FALSE())</f>
        <v>#REF!</v>
      </c>
      <c r="AD14" s="19" t="e">
        <f ca="1">IF($I14&lt;AD$12,"-",SUM(INDIRECT(ADDRESS($AC14+"1",6,1,1,"EST 2")):INDIRECT(ADDRESS($AC14+"1",IF(X14="",17,X14+"5"),1,1,"EST 2")))/SUM(INDIRECT(ADDRESS($AC14,6,1,1,"EST 2")):INDIRECT(ADDRESS($AC14,IF(X14="",17,X14+"5"),1,1,"EST 2")))-1)</f>
        <v>#REF!</v>
      </c>
      <c r="AE14" s="19" t="e">
        <f ca="1">IF($I14&lt;AE$12,"-",SUM(INDIRECT(ADDRESS($AC14+"1",22,1,1,"EST 2")):INDIRECT(ADDRESS($AC14+"1",IF(Y14="",33,Y14+"21"),1,1,"EST 2")))/SUM(INDIRECT(ADDRESS($AC14,22,1,1,"EST 2")):INDIRECT(ADDRESS($AC14,IF(Y14="",33,Y14+"21"),1,1,"EST 2")))-1)</f>
        <v>#REF!</v>
      </c>
      <c r="AF14" s="19" t="e">
        <f ca="1">IF($I14&lt;AF$12,"-",SUM(INDIRECT(ADDRESS($AC14+"1",38,1,1,"EST 2")):INDIRECT(ADDRESS($AC14+"1",IF(Z14="",49,Z14+"37"),1,1,"EST 2")))/SUM(INDIRECT(ADDRESS($AC14,38,1,1,"EST 2")):INDIRECT(ADDRESS($AC14,IF(Z14="",49,Z14+"37"),1,1,"EST 2")))-1)</f>
        <v>#REF!</v>
      </c>
      <c r="AG14" s="19" t="str">
        <f ca="1">IF($I14&lt;AG$12,"-",SUM(INDIRECT(ADDRESS($AC14+"1",54,1,1,"EST 2")):INDIRECT(ADDRESS($AC14+"1",IF(AA14="",65,AA14+"53"),1,1,"EST 2")))/SUM(INDIRECT(ADDRESS($AC14,54,1,1,"EST 2")):INDIRECT(ADDRESS($AC14,IF(AA14="",65,AA14+"53"),1,1,"EST 2")))-1)</f>
        <v>-</v>
      </c>
      <c r="AH14" s="19" t="str">
        <f ca="1">IF($I14&lt;AH$12,"-",SUM(INDIRECT(ADDRESS($AC14+"1",70,1,1,"EST 2")):INDIRECT(ADDRESS($AC14+"1",IF(AB14="",81,AB14+"69"),1,1,"EST 2")))/SUM(INDIRECT(ADDRESS($AC14,70,1,1,"EST 2")):INDIRECT(ADDRESS($AC14,IF(AB14="",81,AB14+"69"),1,1,"EST 2")))-1)</f>
        <v>-</v>
      </c>
      <c r="AI14" s="68">
        <f t="shared" ca="1" si="11"/>
        <v>442.18409479166439</v>
      </c>
    </row>
    <row r="15" spans="1:16384" ht="30" customHeight="1" thickTop="1" thickBot="1" x14ac:dyDescent="0.35">
      <c r="B15" s="171" t="s">
        <v>59</v>
      </c>
      <c r="C15" s="171"/>
      <c r="D15" s="69" t="s">
        <v>204</v>
      </c>
      <c r="E15" s="69" t="s">
        <v>93</v>
      </c>
      <c r="F15" s="11" t="s">
        <v>195</v>
      </c>
      <c r="G15" s="70" t="s">
        <v>212</v>
      </c>
      <c r="H15" s="71" t="s">
        <v>85</v>
      </c>
      <c r="I15" s="72">
        <v>2026</v>
      </c>
      <c r="J15" s="73" t="str">
        <f t="shared" ca="1" si="0"/>
        <v>Faltam 9 meses</v>
      </c>
      <c r="K15" s="65">
        <f t="shared" ca="1" si="1"/>
        <v>258.18409479166439</v>
      </c>
      <c r="L15" s="74"/>
      <c r="M15" s="19" t="s">
        <v>82</v>
      </c>
      <c r="N15" s="19">
        <v>3</v>
      </c>
      <c r="O15" s="19">
        <f t="shared" si="2"/>
        <v>7</v>
      </c>
      <c r="P15" s="19" t="str">
        <f t="shared" si="3"/>
        <v>1/7/2026</v>
      </c>
      <c r="Q15" s="67">
        <f t="shared" ca="1" si="4"/>
        <v>45945.815905208336</v>
      </c>
      <c r="R15" s="19">
        <f t="shared" ca="1" si="5"/>
        <v>10</v>
      </c>
      <c r="S15" s="19">
        <f t="shared" ca="1" si="6"/>
        <v>2025</v>
      </c>
      <c r="T15" s="19">
        <f t="shared" ca="1" si="7"/>
        <v>9</v>
      </c>
      <c r="U15" s="19" t="str">
        <f t="shared" ca="1" si="8"/>
        <v/>
      </c>
      <c r="V15" s="19">
        <f t="shared" ca="1" si="9"/>
        <v>9</v>
      </c>
      <c r="X15" s="19" t="str">
        <f t="shared" si="10"/>
        <v/>
      </c>
      <c r="Y15" s="19">
        <f t="shared" si="10"/>
        <v>7</v>
      </c>
      <c r="Z15" s="19" t="str">
        <f t="shared" si="10"/>
        <v/>
      </c>
      <c r="AA15" s="19" t="str">
        <f t="shared" si="10"/>
        <v/>
      </c>
      <c r="AB15" s="19" t="str">
        <f t="shared" si="10"/>
        <v/>
      </c>
      <c r="AC15" s="19" t="e">
        <f>VLOOKUP(B15,'EST 2'!$B$14:$R$26,18,FALSE())</f>
        <v>#REF!</v>
      </c>
      <c r="AD15" s="19" t="e">
        <f ca="1">IF($I15&lt;AD$12,"-",SUM(INDIRECT(ADDRESS($AC15+"1",6,1,1,"EST 2")):INDIRECT(ADDRESS($AC15+"1",IF(X15="",17,X15+"5"),1,1,"EST 2")))/SUM(INDIRECT(ADDRESS($AC15,6,1,1,"EST 2")):INDIRECT(ADDRESS($AC15,IF(X15="",17,X15+"5"),1,1,"EST 2")))-1)</f>
        <v>#REF!</v>
      </c>
      <c r="AE15" s="19" t="e">
        <f ca="1">IF($I15&lt;AE$12,"-",SUM(INDIRECT(ADDRESS($AC15+"1",22,1,1,"EST 2")):INDIRECT(ADDRESS($AC15+"1",IF(Y15="",33,Y15+"21"),1,1,"EST 2")))/SUM(INDIRECT(ADDRESS($AC15,22,1,1,"EST 2")):INDIRECT(ADDRESS($AC15,IF(Y15="",33,Y15+"21"),1,1,"EST 2")))-1)</f>
        <v>#REF!</v>
      </c>
      <c r="AF15" s="19" t="str">
        <f ca="1">IF($I15&lt;AF$12,"-",SUM(INDIRECT(ADDRESS($AC15+"1",38,1,1,"EST 2")):INDIRECT(ADDRESS($AC15+"1",IF(Z15="",49,Z15+"37"),1,1,"EST 2")))/SUM(INDIRECT(ADDRESS($AC15,38,1,1,"EST 2")):INDIRECT(ADDRESS($AC15,IF(Z15="",49,Z15+"37"),1,1,"EST 2")))-1)</f>
        <v>-</v>
      </c>
      <c r="AG15" s="19" t="str">
        <f ca="1">IF($I15&lt;AG$12,"-",SUM(INDIRECT(ADDRESS($AC15+"1",54,1,1,"EST 2")):INDIRECT(ADDRESS($AC15+"1",IF(AA15="",65,AA15+"53"),1,1,"EST 2")))/SUM(INDIRECT(ADDRESS($AC15,54,1,1,"EST 2")):INDIRECT(ADDRESS($AC15,IF(AA15="",65,AA15+"53"),1,1,"EST 2")))-1)</f>
        <v>-</v>
      </c>
      <c r="AH15" s="19" t="str">
        <f ca="1">IF($I15&lt;AH$12,"-",SUM(INDIRECT(ADDRESS($AC15+"1",70,1,1,"EST 2")):INDIRECT(ADDRESS($AC15+"1",IF(AB15="",81,AB15+"69"),1,1,"EST 2")))/SUM(INDIRECT(ADDRESS($AC15,70,1,1,"EST 2")):INDIRECT(ADDRESS($AC15,IF(AB15="",81,AB15+"69"),1,1,"EST 2")))-1)</f>
        <v>-</v>
      </c>
      <c r="AI15" s="19">
        <f t="shared" ca="1" si="11"/>
        <v>258.18409479166439</v>
      </c>
    </row>
    <row r="16" spans="1:16384" ht="30" customHeight="1" thickTop="1" thickBot="1" x14ac:dyDescent="0.35">
      <c r="B16" s="171" t="s">
        <v>176</v>
      </c>
      <c r="C16" s="171"/>
      <c r="D16" s="69" t="s">
        <v>205</v>
      </c>
      <c r="E16" s="69" t="s">
        <v>208</v>
      </c>
      <c r="F16" s="69" t="s">
        <v>209</v>
      </c>
      <c r="G16" s="70" t="s">
        <v>213</v>
      </c>
      <c r="H16" s="71" t="s">
        <v>82</v>
      </c>
      <c r="I16" s="72">
        <v>2026</v>
      </c>
      <c r="J16" s="73" t="str">
        <f t="shared" ca="1" si="0"/>
        <v>Faltam 5 meses</v>
      </c>
      <c r="K16" s="65">
        <f t="shared" ca="1" si="1"/>
        <v>136.18409479166439</v>
      </c>
      <c r="L16" s="74"/>
      <c r="M16" s="19" t="s">
        <v>83</v>
      </c>
      <c r="N16" s="19">
        <v>4</v>
      </c>
      <c r="O16" s="19">
        <f t="shared" si="2"/>
        <v>3</v>
      </c>
      <c r="P16" s="19" t="str">
        <f t="shared" si="3"/>
        <v>1/3/2026</v>
      </c>
      <c r="Q16" s="67">
        <f t="shared" ca="1" si="4"/>
        <v>45945.815905208336</v>
      </c>
      <c r="R16" s="19">
        <f t="shared" ca="1" si="5"/>
        <v>10</v>
      </c>
      <c r="S16" s="19">
        <f t="shared" ca="1" si="6"/>
        <v>2025</v>
      </c>
      <c r="T16" s="19">
        <f t="shared" ca="1" si="7"/>
        <v>5</v>
      </c>
      <c r="U16" s="19" t="str">
        <f t="shared" ca="1" si="8"/>
        <v/>
      </c>
      <c r="V16" s="19">
        <f t="shared" ca="1" si="9"/>
        <v>5</v>
      </c>
      <c r="X16" s="19" t="str">
        <f t="shared" si="10"/>
        <v/>
      </c>
      <c r="Y16" s="19">
        <f t="shared" si="10"/>
        <v>3</v>
      </c>
      <c r="Z16" s="19" t="str">
        <f t="shared" si="10"/>
        <v/>
      </c>
      <c r="AA16" s="19" t="str">
        <f t="shared" si="10"/>
        <v/>
      </c>
      <c r="AB16" s="19" t="str">
        <f t="shared" si="10"/>
        <v/>
      </c>
      <c r="AC16" s="19" t="e">
        <f>VLOOKUP(B16,'EST 2'!$B$14:$R$26,18,FALSE())</f>
        <v>#REF!</v>
      </c>
      <c r="AD16" s="19" t="e">
        <f ca="1">IF($I16&lt;AD$12,"-",SUM(INDIRECT(ADDRESS($AC16+"1",6,1,1,"EST 2")):INDIRECT(ADDRESS($AC16+"1",IF(X16="",17,X16+"5"),1,1,"EST 2")))/SUM(INDIRECT(ADDRESS($AC16,6,1,1,"EST 2")):INDIRECT(ADDRESS($AC16,IF(X16="",17,X16+"5"),1,1,"EST 2")))-1)</f>
        <v>#REF!</v>
      </c>
      <c r="AE16" s="19" t="e">
        <f ca="1">IF($I16&lt;AE$12,"-",SUM(INDIRECT(ADDRESS($AC16+"1",22,1,1,"EST 2")):INDIRECT(ADDRESS($AC16+"1",IF(Y16="",33,Y16+"21"),1,1,"EST 2")))/SUM(INDIRECT(ADDRESS($AC16,22,1,1,"EST 2")):INDIRECT(ADDRESS($AC16,IF(Y16="",33,Y16+"21"),1,1,"EST 2")))-1)</f>
        <v>#REF!</v>
      </c>
      <c r="AF16" s="19" t="str">
        <f ca="1">IF($I16&lt;AF$12,"-",SUM(INDIRECT(ADDRESS($AC16+"1",38,1,1,"EST 2")):INDIRECT(ADDRESS($AC16+"1",IF(Z16="",49,Z16+"37"),1,1,"EST 2")))/SUM(INDIRECT(ADDRESS($AC16,38,1,1,"EST 2")):INDIRECT(ADDRESS($AC16,IF(Z16="",49,Z16+"37"),1,1,"EST 2")))-1)</f>
        <v>-</v>
      </c>
      <c r="AG16" s="19" t="str">
        <f ca="1">IF($I16&lt;AG$12,"-",SUM(INDIRECT(ADDRESS($AC16+"1",54,1,1,"EST 2")):INDIRECT(ADDRESS($AC16+"1",IF(AA16="",65,AA16+"53"),1,1,"EST 2")))/SUM(INDIRECT(ADDRESS($AC16,54,1,1,"EST 2")):INDIRECT(ADDRESS($AC16,IF(AA16="",65,AA16+"53"),1,1,"EST 2")))-1)</f>
        <v>-</v>
      </c>
      <c r="AH16" s="19" t="str">
        <f ca="1">IF($I16&lt;AH$12,"-",SUM(INDIRECT(ADDRESS($AC16+"1",70,1,1,"EST 2")):INDIRECT(ADDRESS($AC16+"1",IF(AB16="",81,AB16+"69"),1,1,"EST 2")))/SUM(INDIRECT(ADDRESS($AC16,70,1,1,"EST 2")):INDIRECT(ADDRESS($AC16,IF(AB16="",81,AB16+"69"),1,1,"EST 2")))-1)</f>
        <v>-</v>
      </c>
      <c r="AI16" s="19">
        <f t="shared" ca="1" si="11"/>
        <v>136.18409479166439</v>
      </c>
    </row>
    <row r="17" spans="2:35" ht="30" customHeight="1" thickTop="1" thickBot="1" x14ac:dyDescent="0.35">
      <c r="B17" s="171" t="s">
        <v>176</v>
      </c>
      <c r="C17" s="171"/>
      <c r="D17" s="69" t="s">
        <v>206</v>
      </c>
      <c r="E17" s="69" t="s">
        <v>208</v>
      </c>
      <c r="F17" s="69" t="s">
        <v>209</v>
      </c>
      <c r="G17" s="70" t="s">
        <v>214</v>
      </c>
      <c r="H17" s="71" t="s">
        <v>90</v>
      </c>
      <c r="I17" s="72">
        <v>2025</v>
      </c>
      <c r="J17" s="73" t="str">
        <f t="shared" ca="1" si="0"/>
        <v>Faltam 2 meses</v>
      </c>
      <c r="K17" s="65">
        <f t="shared" ca="1" si="1"/>
        <v>46.184094791664393</v>
      </c>
      <c r="L17" s="74"/>
      <c r="M17" s="19" t="s">
        <v>81</v>
      </c>
      <c r="N17" s="19">
        <v>5</v>
      </c>
      <c r="O17" s="19">
        <f t="shared" si="2"/>
        <v>12</v>
      </c>
      <c r="P17" s="19" t="str">
        <f t="shared" si="3"/>
        <v>1/12/2025</v>
      </c>
      <c r="Q17" s="67">
        <f t="shared" ca="1" si="4"/>
        <v>45945.815905208336</v>
      </c>
      <c r="R17" s="19">
        <f t="shared" ca="1" si="5"/>
        <v>10</v>
      </c>
      <c r="S17" s="19">
        <f t="shared" ca="1" si="6"/>
        <v>2025</v>
      </c>
      <c r="T17" s="19">
        <f t="shared" ca="1" si="7"/>
        <v>2</v>
      </c>
      <c r="U17" s="19">
        <f t="shared" ca="1" si="8"/>
        <v>-2</v>
      </c>
      <c r="V17" s="19" t="str">
        <f t="shared" ca="1" si="9"/>
        <v/>
      </c>
      <c r="X17" s="19">
        <f t="shared" si="10"/>
        <v>12</v>
      </c>
      <c r="Y17" s="19" t="str">
        <f t="shared" si="10"/>
        <v/>
      </c>
      <c r="Z17" s="19" t="str">
        <f t="shared" si="10"/>
        <v/>
      </c>
      <c r="AA17" s="19" t="str">
        <f t="shared" si="10"/>
        <v/>
      </c>
      <c r="AB17" s="19" t="str">
        <f t="shared" si="10"/>
        <v/>
      </c>
      <c r="AC17" s="19" t="e">
        <f>VLOOKUP(B17,'EST 2'!$B$14:$R$26,18,FALSE())</f>
        <v>#REF!</v>
      </c>
      <c r="AD17" s="19" t="e">
        <f ca="1">IF($I17&lt;AD$12,"-",SUM(INDIRECT(ADDRESS($AC17+"1",6,1,1,"EST 2")):INDIRECT(ADDRESS($AC17+"1",IF(X17="",17,X17+"5"),1,1,"EST 2")))/SUM(INDIRECT(ADDRESS($AC17,6,1,1,"EST 2")):INDIRECT(ADDRESS($AC17,IF(X17="",17,X17+"5"),1,1,"EST 2")))-1)</f>
        <v>#REF!</v>
      </c>
      <c r="AE17" s="19" t="str">
        <f ca="1">IF($I17&lt;AE$12,"-",SUM(INDIRECT(ADDRESS($AC17+"1",22,1,1,"EST 2")):INDIRECT(ADDRESS($AC17+"1",IF(Y17="",33,Y17+"21"),1,1,"EST 2")))/SUM(INDIRECT(ADDRESS($AC17,22,1,1,"EST 2")):INDIRECT(ADDRESS($AC17,IF(Y17="",33,Y17+"21"),1,1,"EST 2")))-1)</f>
        <v>-</v>
      </c>
      <c r="AF17" s="19" t="str">
        <f ca="1">IF($I17&lt;AF$12,"-",SUM(INDIRECT(ADDRESS($AC17+"1",38,1,1,"EST 2")):INDIRECT(ADDRESS($AC17+"1",IF(Z17="",49,Z17+"37"),1,1,"EST 2")))/SUM(INDIRECT(ADDRESS($AC17,38,1,1,"EST 2")):INDIRECT(ADDRESS($AC17,IF(Z17="",49,Z17+"37"),1,1,"EST 2")))-1)</f>
        <v>-</v>
      </c>
      <c r="AG17" s="19" t="str">
        <f ca="1">IF($I17&lt;AG$12,"-",SUM(INDIRECT(ADDRESS($AC17+"1",54,1,1,"EST 2")):INDIRECT(ADDRESS($AC17+"1",IF(AA17="",65,AA17+"53"),1,1,"EST 2")))/SUM(INDIRECT(ADDRESS($AC17,54,1,1,"EST 2")):INDIRECT(ADDRESS($AC17,IF(AA17="",65,AA17+"53"),1,1,"EST 2")))-1)</f>
        <v>-</v>
      </c>
      <c r="AH17" s="19" t="str">
        <f ca="1">IF($I17&lt;AH$12,"-",SUM(INDIRECT(ADDRESS($AC17+"1",70,1,1,"EST 2")):INDIRECT(ADDRESS($AC17+"1",IF(AB17="",81,AB17+"69"),1,1,"EST 2")))/SUM(INDIRECT(ADDRESS($AC17,70,1,1,"EST 2")):INDIRECT(ADDRESS($AC17,IF(AB17="",81,AB17+"69"),1,1,"EST 2")))-1)</f>
        <v>-</v>
      </c>
      <c r="AI17" s="19">
        <f t="shared" ca="1" si="11"/>
        <v>46.184094791664393</v>
      </c>
    </row>
    <row r="18" spans="2:35" ht="30" customHeight="1" thickTop="1" thickBot="1" x14ac:dyDescent="0.35">
      <c r="B18" s="171" t="s">
        <v>176</v>
      </c>
      <c r="C18" s="171"/>
      <c r="D18" s="69" t="s">
        <v>207</v>
      </c>
      <c r="E18" s="69" t="s">
        <v>208</v>
      </c>
      <c r="F18" s="69" t="s">
        <v>209</v>
      </c>
      <c r="G18" s="70" t="s">
        <v>215</v>
      </c>
      <c r="H18" s="71" t="s">
        <v>90</v>
      </c>
      <c r="I18" s="72">
        <v>2026</v>
      </c>
      <c r="J18" s="73" t="str">
        <f t="shared" ca="1" si="0"/>
        <v>Faltam 14 meses</v>
      </c>
      <c r="K18" s="65">
        <f t="shared" ca="1" si="1"/>
        <v>411.18409479166439</v>
      </c>
      <c r="L18" s="74"/>
      <c r="M18" s="19" t="s">
        <v>84</v>
      </c>
      <c r="N18" s="19">
        <v>6</v>
      </c>
      <c r="O18" s="19">
        <f t="shared" si="2"/>
        <v>12</v>
      </c>
      <c r="P18" s="19" t="str">
        <f t="shared" si="3"/>
        <v>1/12/2026</v>
      </c>
      <c r="Q18" s="67">
        <f t="shared" ca="1" si="4"/>
        <v>45945.815905208336</v>
      </c>
      <c r="R18" s="19">
        <f t="shared" ca="1" si="5"/>
        <v>10</v>
      </c>
      <c r="S18" s="19">
        <f t="shared" ca="1" si="6"/>
        <v>2025</v>
      </c>
      <c r="T18" s="19">
        <f t="shared" ca="1" si="7"/>
        <v>14</v>
      </c>
      <c r="U18" s="19" t="str">
        <f t="shared" ca="1" si="8"/>
        <v/>
      </c>
      <c r="V18" s="19">
        <f t="shared" ca="1" si="9"/>
        <v>14</v>
      </c>
      <c r="X18" s="19" t="str">
        <f t="shared" si="10"/>
        <v/>
      </c>
      <c r="Y18" s="19">
        <f t="shared" si="10"/>
        <v>12</v>
      </c>
      <c r="Z18" s="19" t="str">
        <f t="shared" si="10"/>
        <v/>
      </c>
      <c r="AA18" s="19" t="str">
        <f t="shared" si="10"/>
        <v/>
      </c>
      <c r="AB18" s="19" t="str">
        <f t="shared" si="10"/>
        <v/>
      </c>
      <c r="AC18" s="19" t="e">
        <f>VLOOKUP(B18,'EST 2'!$B$14:$R$26,18,FALSE())</f>
        <v>#REF!</v>
      </c>
      <c r="AD18" s="19" t="e">
        <f ca="1">IF($I18&lt;AD$12,"-",SUM(INDIRECT(ADDRESS($AC18+"1",6,1,1,"EST 2")):INDIRECT(ADDRESS($AC18+"1",IF(X18="",17,X18+"5"),1,1,"EST 2")))/SUM(INDIRECT(ADDRESS($AC18,6,1,1,"EST 2")):INDIRECT(ADDRESS($AC18,IF(X18="",17,X18+"5"),1,1,"EST 2")))-1)</f>
        <v>#REF!</v>
      </c>
      <c r="AE18" s="19" t="e">
        <f ca="1">IF($I18&lt;AE$12,"-",SUM(INDIRECT(ADDRESS($AC18+"1",22,1,1,"EST 2")):INDIRECT(ADDRESS($AC18+"1",IF(Y18="",33,Y18+"21"),1,1,"EST 2")))/SUM(INDIRECT(ADDRESS($AC18,22,1,1,"EST 2")):INDIRECT(ADDRESS($AC18,IF(Y18="",33,Y18+"21"),1,1,"EST 2")))-1)</f>
        <v>#REF!</v>
      </c>
      <c r="AF18" s="19" t="str">
        <f ca="1">IF($I18&lt;AF$12,"-",SUM(INDIRECT(ADDRESS($AC18+"1",38,1,1,"EST 2")):INDIRECT(ADDRESS($AC18+"1",IF(Z18="",49,Z18+"37"),1,1,"EST 2")))/SUM(INDIRECT(ADDRESS($AC18,38,1,1,"EST 2")):INDIRECT(ADDRESS($AC18,IF(Z18="",49,Z18+"37"),1,1,"EST 2")))-1)</f>
        <v>-</v>
      </c>
      <c r="AG18" s="19" t="str">
        <f ca="1">IF($I18&lt;AG$12,"-",SUM(INDIRECT(ADDRESS($AC18+"1",54,1,1,"EST 2")):INDIRECT(ADDRESS($AC18+"1",IF(AA18="",65,AA18+"53"),1,1,"EST 2")))/SUM(INDIRECT(ADDRESS($AC18,54,1,1,"EST 2")):INDIRECT(ADDRESS($AC18,IF(AA18="",65,AA18+"53"),1,1,"EST 2")))-1)</f>
        <v>-</v>
      </c>
      <c r="AH18" s="19" t="str">
        <f ca="1">IF($I18&lt;AH$12,"-",SUM(INDIRECT(ADDRESS($AC18+"1",70,1,1,"EST 2")):INDIRECT(ADDRESS($AC18+"1",IF(AB18="",81,AB18+"69"),1,1,"EST 2")))/SUM(INDIRECT(ADDRESS($AC18,70,1,1,"EST 2")):INDIRECT(ADDRESS($AC18,IF(AB18="",81,AB18+"69"),1,1,"EST 2")))-1)</f>
        <v>-</v>
      </c>
      <c r="AI18" s="19">
        <f t="shared" ca="1" si="11"/>
        <v>411.18409479166439</v>
      </c>
    </row>
    <row r="19" spans="2:35" ht="30" customHeight="1" thickTop="1" thickBot="1" x14ac:dyDescent="0.35">
      <c r="B19" s="171"/>
      <c r="C19" s="171"/>
      <c r="D19" s="69"/>
      <c r="E19" s="69"/>
      <c r="F19" s="69"/>
      <c r="G19" s="70"/>
      <c r="H19" s="71"/>
      <c r="I19" s="72"/>
      <c r="J19" s="73" t="str">
        <f t="shared" si="0"/>
        <v/>
      </c>
      <c r="K19" s="65" t="str">
        <f t="shared" si="1"/>
        <v/>
      </c>
      <c r="L19" s="74"/>
      <c r="M19" s="19" t="s">
        <v>85</v>
      </c>
      <c r="N19" s="19">
        <v>7</v>
      </c>
      <c r="O19" s="19" t="str">
        <f t="shared" si="2"/>
        <v/>
      </c>
      <c r="P19" s="19" t="str">
        <f t="shared" si="3"/>
        <v/>
      </c>
      <c r="Q19" s="67">
        <f t="shared" ca="1" si="4"/>
        <v>45945.815905208336</v>
      </c>
      <c r="R19" s="19">
        <f t="shared" ca="1" si="5"/>
        <v>10</v>
      </c>
      <c r="S19" s="19">
        <f t="shared" ca="1" si="6"/>
        <v>2025</v>
      </c>
      <c r="T19" s="19" t="e">
        <f t="shared" ca="1" si="7"/>
        <v>#VALUE!</v>
      </c>
      <c r="U19" s="19" t="e">
        <f t="shared" ca="1" si="8"/>
        <v>#VALUE!</v>
      </c>
      <c r="V19" s="19" t="e">
        <f t="shared" ca="1" si="9"/>
        <v>#VALUE!</v>
      </c>
      <c r="X19" s="19" t="str">
        <f t="shared" si="10"/>
        <v/>
      </c>
      <c r="Y19" s="19" t="str">
        <f t="shared" si="10"/>
        <v/>
      </c>
      <c r="Z19" s="19" t="str">
        <f t="shared" si="10"/>
        <v/>
      </c>
      <c r="AA19" s="19" t="str">
        <f t="shared" si="10"/>
        <v/>
      </c>
      <c r="AB19" s="19" t="str">
        <f t="shared" si="10"/>
        <v/>
      </c>
      <c r="AC19" s="19" t="e">
        <f>VLOOKUP(B19,'EST 2'!$B$14:$R$26,18,FALSE())</f>
        <v>#N/A</v>
      </c>
      <c r="AD19" s="19" t="str">
        <f ca="1">IF($I19&lt;AD$12,"-",SUM(INDIRECT(ADDRESS($AC19+"1",6,1,1,"EST 2")):INDIRECT(ADDRESS($AC19+"1",IF(X19="",17,X19+"5"),1,1,"EST 2")))/SUM(INDIRECT(ADDRESS($AC19,6,1,1,"EST 2")):INDIRECT(ADDRESS($AC19,IF(X19="",17,X19+"5"),1,1,"EST 2")))-1)</f>
        <v>-</v>
      </c>
      <c r="AE19" s="19" t="str">
        <f ca="1">IF($I19&lt;AE$12,"-",SUM(INDIRECT(ADDRESS($AC19+"1",22,1,1,"EST 2")):INDIRECT(ADDRESS($AC19+"1",IF(Y19="",33,Y19+"21"),1,1,"EST 2")))/SUM(INDIRECT(ADDRESS($AC19,22,1,1,"EST 2")):INDIRECT(ADDRESS($AC19,IF(Y19="",33,Y19+"21"),1,1,"EST 2")))-1)</f>
        <v>-</v>
      </c>
      <c r="AF19" s="19" t="str">
        <f ca="1">IF($I19&lt;AF$12,"-",SUM(INDIRECT(ADDRESS($AC19+"1",38,1,1,"EST 2")):INDIRECT(ADDRESS($AC19+"1",IF(Z19="",49,Z19+"37"),1,1,"EST 2")))/SUM(INDIRECT(ADDRESS($AC19,38,1,1,"EST 2")):INDIRECT(ADDRESS($AC19,IF(Z19="",49,Z19+"37"),1,1,"EST 2")))-1)</f>
        <v>-</v>
      </c>
      <c r="AG19" s="19" t="str">
        <f ca="1">IF($I19&lt;AG$12,"-",SUM(INDIRECT(ADDRESS($AC19+"1",54,1,1,"EST 2")):INDIRECT(ADDRESS($AC19+"1",IF(AA19="",65,AA19+"53"),1,1,"EST 2")))/SUM(INDIRECT(ADDRESS($AC19,54,1,1,"EST 2")):INDIRECT(ADDRESS($AC19,IF(AA19="",65,AA19+"53"),1,1,"EST 2")))-1)</f>
        <v>-</v>
      </c>
      <c r="AH19" s="19" t="str">
        <f ca="1">IF($I19&lt;AH$12,"-",SUM(INDIRECT(ADDRESS($AC19+"1",70,1,1,"EST 2")):INDIRECT(ADDRESS($AC19+"1",IF(AB19="",81,AB19+"69"),1,1,"EST 2")))/SUM(INDIRECT(ADDRESS($AC19,70,1,1,"EST 2")):INDIRECT(ADDRESS($AC19,IF(AB19="",81,AB19+"69"),1,1,"EST 2")))-1)</f>
        <v>-</v>
      </c>
      <c r="AI19" s="19" t="str">
        <f t="shared" si="11"/>
        <v/>
      </c>
    </row>
    <row r="20" spans="2:35" ht="30" customHeight="1" x14ac:dyDescent="0.3">
      <c r="B20" s="171"/>
      <c r="C20" s="171"/>
      <c r="D20" s="69"/>
      <c r="E20" s="69"/>
      <c r="F20" s="69"/>
      <c r="G20" s="70"/>
      <c r="H20" s="71"/>
      <c r="I20" s="72"/>
      <c r="J20" s="73" t="str">
        <f t="shared" si="0"/>
        <v/>
      </c>
      <c r="K20" s="65" t="str">
        <f t="shared" si="1"/>
        <v/>
      </c>
      <c r="L20" s="74"/>
      <c r="M20" s="19" t="s">
        <v>86</v>
      </c>
      <c r="N20" s="19">
        <v>8</v>
      </c>
      <c r="O20" s="19" t="str">
        <f t="shared" si="2"/>
        <v/>
      </c>
      <c r="P20" s="19" t="str">
        <f t="shared" si="3"/>
        <v/>
      </c>
      <c r="Q20" s="67">
        <f t="shared" ca="1" si="4"/>
        <v>45945.815905208336</v>
      </c>
      <c r="R20" s="19">
        <f t="shared" ca="1" si="5"/>
        <v>10</v>
      </c>
      <c r="S20" s="19">
        <f t="shared" ca="1" si="6"/>
        <v>2025</v>
      </c>
      <c r="T20" s="19" t="e">
        <f t="shared" ca="1" si="7"/>
        <v>#VALUE!</v>
      </c>
      <c r="U20" s="19" t="e">
        <f t="shared" ca="1" si="8"/>
        <v>#VALUE!</v>
      </c>
      <c r="V20" s="19" t="e">
        <f t="shared" ca="1" si="9"/>
        <v>#VALUE!</v>
      </c>
      <c r="X20" s="19" t="str">
        <f t="shared" si="10"/>
        <v/>
      </c>
      <c r="Y20" s="19" t="str">
        <f t="shared" si="10"/>
        <v/>
      </c>
      <c r="Z20" s="19" t="str">
        <f t="shared" si="10"/>
        <v/>
      </c>
      <c r="AA20" s="19" t="str">
        <f t="shared" si="10"/>
        <v/>
      </c>
      <c r="AB20" s="19" t="str">
        <f t="shared" si="10"/>
        <v/>
      </c>
      <c r="AC20" s="19" t="e">
        <f>VLOOKUP(B20,'EST 2'!$B$14:$R$26,18,FALSE())</f>
        <v>#N/A</v>
      </c>
      <c r="AD20" s="19" t="str">
        <f ca="1">IF($I20&lt;AD$12,"-",SUM(INDIRECT(ADDRESS($AC20+"1",6,1,1,"EST 2")):INDIRECT(ADDRESS($AC20+"1",IF(X20="",17,X20+"5"),1,1,"EST 2")))/SUM(INDIRECT(ADDRESS($AC20,6,1,1,"EST 2")):INDIRECT(ADDRESS($AC20,IF(X20="",17,X20+"5"),1,1,"EST 2")))-1)</f>
        <v>-</v>
      </c>
      <c r="AE20" s="19" t="str">
        <f ca="1">IF($I20&lt;AE$12,"-",SUM(INDIRECT(ADDRESS($AC20+"1",22,1,1,"EST 2")):INDIRECT(ADDRESS($AC20+"1",IF(Y20="",33,Y20+"21"),1,1,"EST 2")))/SUM(INDIRECT(ADDRESS($AC20,22,1,1,"EST 2")):INDIRECT(ADDRESS($AC20,IF(Y20="",33,Y20+"21"),1,1,"EST 2")))-1)</f>
        <v>-</v>
      </c>
      <c r="AF20" s="19" t="str">
        <f ca="1">IF($I20&lt;AF$12,"-",SUM(INDIRECT(ADDRESS($AC20+"1",38,1,1,"EST 2")):INDIRECT(ADDRESS($AC20+"1",IF(Z20="",49,Z20+"37"),1,1,"EST 2")))/SUM(INDIRECT(ADDRESS($AC20,38,1,1,"EST 2")):INDIRECT(ADDRESS($AC20,IF(Z20="",49,Z20+"37"),1,1,"EST 2")))-1)</f>
        <v>-</v>
      </c>
      <c r="AG20" s="19" t="str">
        <f ca="1">IF($I20&lt;AG$12,"-",SUM(INDIRECT(ADDRESS($AC20+"1",54,1,1,"EST 2")):INDIRECT(ADDRESS($AC20+"1",IF(AA20="",65,AA20+"53"),1,1,"EST 2")))/SUM(INDIRECT(ADDRESS($AC20,54,1,1,"EST 2")):INDIRECT(ADDRESS($AC20,IF(AA20="",65,AA20+"53"),1,1,"EST 2")))-1)</f>
        <v>-</v>
      </c>
      <c r="AH20" s="19" t="str">
        <f ca="1">IF($I20&lt;AH$12,"-",SUM(INDIRECT(ADDRESS($AC20+"1",70,1,1,"EST 2")):INDIRECT(ADDRESS($AC20+"1",IF(AB20="",81,AB20+"69"),1,1,"EST 2")))/SUM(INDIRECT(ADDRESS($AC20,70,1,1,"EST 2")):INDIRECT(ADDRESS($AC20,IF(AB20="",81,AB20+"69"),1,1,"EST 2")))-1)</f>
        <v>-</v>
      </c>
      <c r="AI20" s="19" t="str">
        <f t="shared" si="11"/>
        <v/>
      </c>
    </row>
    <row r="21" spans="2:35" ht="30" customHeight="1" x14ac:dyDescent="0.3">
      <c r="B21" s="171"/>
      <c r="C21" s="171"/>
      <c r="D21" s="69"/>
      <c r="E21" s="69"/>
      <c r="F21" s="69"/>
      <c r="G21" s="70"/>
      <c r="H21" s="71"/>
      <c r="I21" s="72"/>
      <c r="J21" s="73" t="str">
        <f t="shared" si="0"/>
        <v/>
      </c>
      <c r="K21" s="65" t="str">
        <f t="shared" si="1"/>
        <v/>
      </c>
      <c r="L21" s="74"/>
      <c r="M21" s="19" t="s">
        <v>87</v>
      </c>
      <c r="N21" s="19">
        <v>9</v>
      </c>
      <c r="O21" s="19" t="str">
        <f t="shared" si="2"/>
        <v/>
      </c>
      <c r="P21" s="19" t="str">
        <f t="shared" si="3"/>
        <v/>
      </c>
      <c r="Q21" s="67">
        <f t="shared" ca="1" si="4"/>
        <v>45945.815905208336</v>
      </c>
      <c r="R21" s="19">
        <f t="shared" ca="1" si="5"/>
        <v>10</v>
      </c>
      <c r="S21" s="19">
        <f t="shared" ca="1" si="6"/>
        <v>2025</v>
      </c>
      <c r="T21" s="19" t="e">
        <f t="shared" ca="1" si="7"/>
        <v>#VALUE!</v>
      </c>
      <c r="U21" s="19" t="e">
        <f t="shared" ca="1" si="8"/>
        <v>#VALUE!</v>
      </c>
      <c r="V21" s="19" t="e">
        <f t="shared" ca="1" si="9"/>
        <v>#VALUE!</v>
      </c>
      <c r="X21" s="19" t="str">
        <f t="shared" si="10"/>
        <v/>
      </c>
      <c r="Y21" s="19" t="str">
        <f t="shared" si="10"/>
        <v/>
      </c>
      <c r="Z21" s="19" t="str">
        <f t="shared" si="10"/>
        <v/>
      </c>
      <c r="AA21" s="19" t="str">
        <f t="shared" si="10"/>
        <v/>
      </c>
      <c r="AB21" s="19" t="str">
        <f t="shared" si="10"/>
        <v/>
      </c>
      <c r="AC21" s="19" t="e">
        <f>VLOOKUP(B21,'EST 2'!$B$14:$R$26,18,FALSE())</f>
        <v>#N/A</v>
      </c>
      <c r="AD21" s="19" t="str">
        <f ca="1">IF($I21&lt;AD$12,"-",SUM(INDIRECT(ADDRESS($AC21+"1",6,1,1,"EST 2")):INDIRECT(ADDRESS($AC21+"1",IF(X21="",17,X21+"5"),1,1,"EST 2")))/SUM(INDIRECT(ADDRESS($AC21,6,1,1,"EST 2")):INDIRECT(ADDRESS($AC21,IF(X21="",17,X21+"5"),1,1,"EST 2")))-1)</f>
        <v>-</v>
      </c>
      <c r="AE21" s="19" t="str">
        <f ca="1">IF($I21&lt;AE$12,"-",SUM(INDIRECT(ADDRESS($AC21+"1",22,1,1,"EST 2")):INDIRECT(ADDRESS($AC21+"1",IF(Y21="",33,Y21+"21"),1,1,"EST 2")))/SUM(INDIRECT(ADDRESS($AC21,22,1,1,"EST 2")):INDIRECT(ADDRESS($AC21,IF(Y21="",33,Y21+"21"),1,1,"EST 2")))-1)</f>
        <v>-</v>
      </c>
      <c r="AF21" s="19" t="str">
        <f ca="1">IF($I21&lt;AF$12,"-",SUM(INDIRECT(ADDRESS($AC21+"1",38,1,1,"EST 2")):INDIRECT(ADDRESS($AC21+"1",IF(Z21="",49,Z21+"37"),1,1,"EST 2")))/SUM(INDIRECT(ADDRESS($AC21,38,1,1,"EST 2")):INDIRECT(ADDRESS($AC21,IF(Z21="",49,Z21+"37"),1,1,"EST 2")))-1)</f>
        <v>-</v>
      </c>
      <c r="AG21" s="19" t="str">
        <f ca="1">IF($I21&lt;AG$12,"-",SUM(INDIRECT(ADDRESS($AC21+"1",54,1,1,"EST 2")):INDIRECT(ADDRESS($AC21+"1",IF(AA21="",65,AA21+"53"),1,1,"EST 2")))/SUM(INDIRECT(ADDRESS($AC21,54,1,1,"EST 2")):INDIRECT(ADDRESS($AC21,IF(AA21="",65,AA21+"53"),1,1,"EST 2")))-1)</f>
        <v>-</v>
      </c>
      <c r="AH21" s="19" t="str">
        <f ca="1">IF($I21&lt;AH$12,"-",SUM(INDIRECT(ADDRESS($AC21+"1",70,1,1,"EST 2")):INDIRECT(ADDRESS($AC21+"1",IF(AB21="",81,AB21+"69"),1,1,"EST 2")))/SUM(INDIRECT(ADDRESS($AC21,70,1,1,"EST 2")):INDIRECT(ADDRESS($AC21,IF(AB21="",81,AB21+"69"),1,1,"EST 2")))-1)</f>
        <v>-</v>
      </c>
      <c r="AI21" s="19" t="str">
        <f t="shared" si="11"/>
        <v/>
      </c>
    </row>
    <row r="22" spans="2:35" ht="30" customHeight="1" x14ac:dyDescent="0.3">
      <c r="B22" s="171"/>
      <c r="C22" s="171"/>
      <c r="D22" s="69"/>
      <c r="E22" s="69"/>
      <c r="F22" s="69"/>
      <c r="G22" s="70"/>
      <c r="H22" s="71"/>
      <c r="I22" s="72"/>
      <c r="J22" s="73" t="str">
        <f t="shared" si="0"/>
        <v/>
      </c>
      <c r="K22" s="65" t="str">
        <f t="shared" si="1"/>
        <v/>
      </c>
      <c r="L22" s="74"/>
      <c r="M22" s="19" t="s">
        <v>88</v>
      </c>
      <c r="N22" s="19">
        <v>10</v>
      </c>
      <c r="O22" s="19" t="str">
        <f t="shared" si="2"/>
        <v/>
      </c>
      <c r="P22" s="19" t="str">
        <f t="shared" si="3"/>
        <v/>
      </c>
      <c r="Q22" s="67">
        <f t="shared" ca="1" si="4"/>
        <v>45945.815905208336</v>
      </c>
      <c r="R22" s="19">
        <f t="shared" ca="1" si="5"/>
        <v>10</v>
      </c>
      <c r="S22" s="19">
        <f t="shared" ca="1" si="6"/>
        <v>2025</v>
      </c>
      <c r="T22" s="19" t="e">
        <f t="shared" ca="1" si="7"/>
        <v>#VALUE!</v>
      </c>
      <c r="U22" s="19" t="e">
        <f t="shared" ca="1" si="8"/>
        <v>#VALUE!</v>
      </c>
      <c r="V22" s="19" t="e">
        <f t="shared" ca="1" si="9"/>
        <v>#VALUE!</v>
      </c>
      <c r="X22" s="19" t="str">
        <f t="shared" si="10"/>
        <v/>
      </c>
      <c r="Y22" s="19" t="str">
        <f t="shared" si="10"/>
        <v/>
      </c>
      <c r="Z22" s="19" t="str">
        <f t="shared" si="10"/>
        <v/>
      </c>
      <c r="AA22" s="19" t="str">
        <f t="shared" si="10"/>
        <v/>
      </c>
      <c r="AB22" s="19" t="str">
        <f t="shared" si="10"/>
        <v/>
      </c>
      <c r="AC22" s="19" t="e">
        <f>VLOOKUP(B22,'EST 2'!$B$14:$R$26,18,FALSE())</f>
        <v>#N/A</v>
      </c>
      <c r="AD22" s="19" t="str">
        <f ca="1">IF($I22&lt;AD$12,"-",SUM(INDIRECT(ADDRESS($AC22+"1",6,1,1,"EST 2")):INDIRECT(ADDRESS($AC22+"1",IF(X22="",17,X22+"5"),1,1,"EST 2")))/SUM(INDIRECT(ADDRESS($AC22,6,1,1,"EST 2")):INDIRECT(ADDRESS($AC22,IF(X22="",17,X22+"5"),1,1,"EST 2")))-1)</f>
        <v>-</v>
      </c>
      <c r="AE22" s="19" t="str">
        <f ca="1">IF($I22&lt;AE$12,"-",SUM(INDIRECT(ADDRESS($AC22+"1",22,1,1,"EST 2")):INDIRECT(ADDRESS($AC22+"1",IF(Y22="",33,Y22+"21"),1,1,"EST 2")))/SUM(INDIRECT(ADDRESS($AC22,22,1,1,"EST 2")):INDIRECT(ADDRESS($AC22,IF(Y22="",33,Y22+"21"),1,1,"EST 2")))-1)</f>
        <v>-</v>
      </c>
      <c r="AF22" s="19" t="str">
        <f ca="1">IF($I22&lt;AF$12,"-",SUM(INDIRECT(ADDRESS($AC22+"1",38,1,1,"EST 2")):INDIRECT(ADDRESS($AC22+"1",IF(Z22="",49,Z22+"37"),1,1,"EST 2")))/SUM(INDIRECT(ADDRESS($AC22,38,1,1,"EST 2")):INDIRECT(ADDRESS($AC22,IF(Z22="",49,Z22+"37"),1,1,"EST 2")))-1)</f>
        <v>-</v>
      </c>
      <c r="AG22" s="19" t="str">
        <f ca="1">IF($I22&lt;AG$12,"-",SUM(INDIRECT(ADDRESS($AC22+"1",54,1,1,"EST 2")):INDIRECT(ADDRESS($AC22+"1",IF(AA22="",65,AA22+"53"),1,1,"EST 2")))/SUM(INDIRECT(ADDRESS($AC22,54,1,1,"EST 2")):INDIRECT(ADDRESS($AC22,IF(AA22="",65,AA22+"53"),1,1,"EST 2")))-1)</f>
        <v>-</v>
      </c>
      <c r="AH22" s="19" t="str">
        <f ca="1">IF($I22&lt;AH$12,"-",SUM(INDIRECT(ADDRESS($AC22+"1",70,1,1,"EST 2")):INDIRECT(ADDRESS($AC22+"1",IF(AB22="",81,AB22+"69"),1,1,"EST 2")))/SUM(INDIRECT(ADDRESS($AC22,70,1,1,"EST 2")):INDIRECT(ADDRESS($AC22,IF(AB22="",81,AB22+"69"),1,1,"EST 2")))-1)</f>
        <v>-</v>
      </c>
      <c r="AI22" s="19" t="str">
        <f t="shared" si="11"/>
        <v/>
      </c>
    </row>
    <row r="23" spans="2:35" ht="30" customHeight="1" x14ac:dyDescent="0.3">
      <c r="B23" s="171"/>
      <c r="C23" s="171"/>
      <c r="D23" s="69"/>
      <c r="E23" s="69"/>
      <c r="F23" s="69"/>
      <c r="G23" s="70"/>
      <c r="H23" s="71"/>
      <c r="I23" s="72"/>
      <c r="J23" s="73" t="str">
        <f t="shared" si="0"/>
        <v/>
      </c>
      <c r="K23" s="65" t="str">
        <f t="shared" si="1"/>
        <v/>
      </c>
      <c r="L23" s="74"/>
      <c r="M23" s="19" t="s">
        <v>89</v>
      </c>
      <c r="N23" s="19">
        <v>11</v>
      </c>
      <c r="O23" s="19" t="str">
        <f t="shared" si="2"/>
        <v/>
      </c>
      <c r="P23" s="19" t="str">
        <f t="shared" si="3"/>
        <v/>
      </c>
      <c r="Q23" s="67">
        <f t="shared" ca="1" si="4"/>
        <v>45945.815905208336</v>
      </c>
      <c r="R23" s="19">
        <f t="shared" ca="1" si="5"/>
        <v>10</v>
      </c>
      <c r="S23" s="19">
        <f t="shared" ca="1" si="6"/>
        <v>2025</v>
      </c>
      <c r="T23" s="19" t="e">
        <f t="shared" ca="1" si="7"/>
        <v>#VALUE!</v>
      </c>
      <c r="U23" s="19" t="e">
        <f t="shared" ca="1" si="8"/>
        <v>#VALUE!</v>
      </c>
      <c r="V23" s="19" t="e">
        <f t="shared" ca="1" si="9"/>
        <v>#VALUE!</v>
      </c>
      <c r="X23" s="19" t="str">
        <f t="shared" ref="X23:AB30" si="12">IF($I23=X$12,$O23,"")</f>
        <v/>
      </c>
      <c r="Y23" s="19" t="str">
        <f t="shared" si="12"/>
        <v/>
      </c>
      <c r="Z23" s="19" t="str">
        <f t="shared" si="12"/>
        <v/>
      </c>
      <c r="AA23" s="19" t="str">
        <f t="shared" si="12"/>
        <v/>
      </c>
      <c r="AB23" s="19" t="str">
        <f t="shared" si="12"/>
        <v/>
      </c>
      <c r="AC23" s="19" t="e">
        <f>VLOOKUP(B23,'EST 2'!$B$14:$R$26,18,FALSE())</f>
        <v>#N/A</v>
      </c>
      <c r="AD23" s="19" t="str">
        <f ca="1">IF($I23&lt;AD$12,"-",SUM(INDIRECT(ADDRESS($AC23+"1",6,1,1,"EST 2")):INDIRECT(ADDRESS($AC23+"1",IF(X23="",17,X23+"5"),1,1,"EST 2")))/SUM(INDIRECT(ADDRESS($AC23,6,1,1,"EST 2")):INDIRECT(ADDRESS($AC23,IF(X23="",17,X23+"5"),1,1,"EST 2")))-1)</f>
        <v>-</v>
      </c>
      <c r="AE23" s="19" t="str">
        <f ca="1">IF($I23&lt;AE$12,"-",SUM(INDIRECT(ADDRESS($AC23+"1",22,1,1,"EST 2")):INDIRECT(ADDRESS($AC23+"1",IF(Y23="",33,Y23+"21"),1,1,"EST 2")))/SUM(INDIRECT(ADDRESS($AC23,22,1,1,"EST 2")):INDIRECT(ADDRESS($AC23,IF(Y23="",33,Y23+"21"),1,1,"EST 2")))-1)</f>
        <v>-</v>
      </c>
      <c r="AF23" s="19" t="str">
        <f ca="1">IF($I23&lt;AF$12,"-",SUM(INDIRECT(ADDRESS($AC23+"1",38,1,1,"EST 2")):INDIRECT(ADDRESS($AC23+"1",IF(Z23="",49,Z23+"37"),1,1,"EST 2")))/SUM(INDIRECT(ADDRESS($AC23,38,1,1,"EST 2")):INDIRECT(ADDRESS($AC23,IF(Z23="",49,Z23+"37"),1,1,"EST 2")))-1)</f>
        <v>-</v>
      </c>
      <c r="AG23" s="19" t="str">
        <f ca="1">IF($I23&lt;AG$12,"-",SUM(INDIRECT(ADDRESS($AC23+"1",54,1,1,"EST 2")):INDIRECT(ADDRESS($AC23+"1",IF(AA23="",65,AA23+"53"),1,1,"EST 2")))/SUM(INDIRECT(ADDRESS($AC23,54,1,1,"EST 2")):INDIRECT(ADDRESS($AC23,IF(AA23="",65,AA23+"53"),1,1,"EST 2")))-1)</f>
        <v>-</v>
      </c>
      <c r="AH23" s="19" t="str">
        <f ca="1">IF($I23&lt;AH$12,"-",SUM(INDIRECT(ADDRESS($AC23+"1",70,1,1,"EST 2")):INDIRECT(ADDRESS($AC23+"1",IF(AB23="",81,AB23+"69"),1,1,"EST 2")))/SUM(INDIRECT(ADDRESS($AC23,70,1,1,"EST 2")):INDIRECT(ADDRESS($AC23,IF(AB23="",81,AB23+"69"),1,1,"EST 2")))-1)</f>
        <v>-</v>
      </c>
      <c r="AI23" s="19" t="str">
        <f t="shared" si="11"/>
        <v/>
      </c>
    </row>
    <row r="24" spans="2:35" ht="30" customHeight="1" x14ac:dyDescent="0.3">
      <c r="B24" s="171"/>
      <c r="C24" s="171"/>
      <c r="D24" s="69"/>
      <c r="E24" s="69"/>
      <c r="F24" s="69"/>
      <c r="G24" s="70"/>
      <c r="H24" s="71"/>
      <c r="I24" s="72"/>
      <c r="J24" s="73" t="str">
        <f t="shared" si="0"/>
        <v/>
      </c>
      <c r="K24" s="65" t="str">
        <f t="shared" si="1"/>
        <v/>
      </c>
      <c r="L24" s="74"/>
      <c r="M24" s="19" t="s">
        <v>90</v>
      </c>
      <c r="N24" s="19">
        <v>12</v>
      </c>
      <c r="O24" s="19" t="str">
        <f t="shared" si="2"/>
        <v/>
      </c>
      <c r="P24" s="19" t="str">
        <f t="shared" si="3"/>
        <v/>
      </c>
      <c r="Q24" s="67">
        <f t="shared" ca="1" si="4"/>
        <v>45945.815905208336</v>
      </c>
      <c r="R24" s="19">
        <f t="shared" ca="1" si="5"/>
        <v>10</v>
      </c>
      <c r="S24" s="19">
        <f t="shared" ca="1" si="6"/>
        <v>2025</v>
      </c>
      <c r="T24" s="19" t="e">
        <f t="shared" ca="1" si="7"/>
        <v>#VALUE!</v>
      </c>
      <c r="U24" s="19" t="e">
        <f t="shared" ca="1" si="8"/>
        <v>#VALUE!</v>
      </c>
      <c r="V24" s="19" t="e">
        <f t="shared" ca="1" si="9"/>
        <v>#VALUE!</v>
      </c>
      <c r="X24" s="19" t="str">
        <f t="shared" si="12"/>
        <v/>
      </c>
      <c r="Y24" s="19" t="str">
        <f t="shared" si="12"/>
        <v/>
      </c>
      <c r="Z24" s="19" t="str">
        <f t="shared" si="12"/>
        <v/>
      </c>
      <c r="AA24" s="19" t="str">
        <f t="shared" si="12"/>
        <v/>
      </c>
      <c r="AB24" s="19" t="str">
        <f t="shared" si="12"/>
        <v/>
      </c>
      <c r="AC24" s="19" t="e">
        <f>VLOOKUP(B24,'EST 2'!$B$14:$R$26,18,FALSE())</f>
        <v>#N/A</v>
      </c>
      <c r="AD24" s="19" t="str">
        <f ca="1">IF($I24&lt;AD$12,"-",SUM(INDIRECT(ADDRESS($AC24+"1",6,1,1,"EST 2")):INDIRECT(ADDRESS($AC24+"1",IF(X24="",17,X24+"5"),1,1,"EST 2")))/SUM(INDIRECT(ADDRESS($AC24,6,1,1,"EST 2")):INDIRECT(ADDRESS($AC24,IF(X24="",17,X24+"5"),1,1,"EST 2")))-1)</f>
        <v>-</v>
      </c>
      <c r="AE24" s="19" t="str">
        <f ca="1">IF($I24&lt;AE$12,"-",SUM(INDIRECT(ADDRESS($AC24+"1",22,1,1,"EST 2")):INDIRECT(ADDRESS($AC24+"1",IF(Y24="",33,Y24+"21"),1,1,"EST 2")))/SUM(INDIRECT(ADDRESS($AC24,22,1,1,"EST 2")):INDIRECT(ADDRESS($AC24,IF(Y24="",33,Y24+"21"),1,1,"EST 2")))-1)</f>
        <v>-</v>
      </c>
      <c r="AF24" s="19" t="str">
        <f ca="1">IF($I24&lt;AF$12,"-",SUM(INDIRECT(ADDRESS($AC24+"1",38,1,1,"EST 2")):INDIRECT(ADDRESS($AC24+"1",IF(Z24="",49,Z24+"37"),1,1,"EST 2")))/SUM(INDIRECT(ADDRESS($AC24,38,1,1,"EST 2")):INDIRECT(ADDRESS($AC24,IF(Z24="",49,Z24+"37"),1,1,"EST 2")))-1)</f>
        <v>-</v>
      </c>
      <c r="AG24" s="19" t="str">
        <f ca="1">IF($I24&lt;AG$12,"-",SUM(INDIRECT(ADDRESS($AC24+"1",54,1,1,"EST 2")):INDIRECT(ADDRESS($AC24+"1",IF(AA24="",65,AA24+"53"),1,1,"EST 2")))/SUM(INDIRECT(ADDRESS($AC24,54,1,1,"EST 2")):INDIRECT(ADDRESS($AC24,IF(AA24="",65,AA24+"53"),1,1,"EST 2")))-1)</f>
        <v>-</v>
      </c>
      <c r="AH24" s="19" t="str">
        <f ca="1">IF($I24&lt;AH$12,"-",SUM(INDIRECT(ADDRESS($AC24+"1",70,1,1,"EST 2")):INDIRECT(ADDRESS($AC24+"1",IF(AB24="",81,AB24+"69"),1,1,"EST 2")))/SUM(INDIRECT(ADDRESS($AC24,70,1,1,"EST 2")):INDIRECT(ADDRESS($AC24,IF(AB24="",81,AB24+"69"),1,1,"EST 2")))-1)</f>
        <v>-</v>
      </c>
      <c r="AI24" s="19" t="str">
        <f t="shared" si="11"/>
        <v/>
      </c>
    </row>
    <row r="25" spans="2:35" ht="30" customHeight="1" x14ac:dyDescent="0.3">
      <c r="B25" s="171"/>
      <c r="C25" s="171"/>
      <c r="D25" s="69"/>
      <c r="E25" s="69"/>
      <c r="F25" s="69"/>
      <c r="G25" s="70"/>
      <c r="H25" s="71"/>
      <c r="I25" s="72"/>
      <c r="J25" s="73" t="str">
        <f t="shared" si="0"/>
        <v/>
      </c>
      <c r="K25" s="65" t="str">
        <f t="shared" si="1"/>
        <v/>
      </c>
      <c r="L25" s="74"/>
      <c r="O25" s="19" t="str">
        <f t="shared" si="2"/>
        <v/>
      </c>
      <c r="P25" s="19" t="str">
        <f t="shared" si="3"/>
        <v/>
      </c>
      <c r="Q25" s="67">
        <f t="shared" ca="1" si="4"/>
        <v>45945.815905208336</v>
      </c>
      <c r="R25" s="19">
        <f t="shared" ca="1" si="5"/>
        <v>10</v>
      </c>
      <c r="S25" s="19">
        <f t="shared" ca="1" si="6"/>
        <v>2025</v>
      </c>
      <c r="T25" s="19" t="e">
        <f t="shared" ca="1" si="7"/>
        <v>#VALUE!</v>
      </c>
      <c r="U25" s="19" t="e">
        <f t="shared" ca="1" si="8"/>
        <v>#VALUE!</v>
      </c>
      <c r="V25" s="19" t="e">
        <f t="shared" ca="1" si="9"/>
        <v>#VALUE!</v>
      </c>
      <c r="X25" s="19" t="str">
        <f t="shared" si="12"/>
        <v/>
      </c>
      <c r="Y25" s="19" t="str">
        <f t="shared" si="12"/>
        <v/>
      </c>
      <c r="Z25" s="19" t="str">
        <f t="shared" si="12"/>
        <v/>
      </c>
      <c r="AA25" s="19" t="str">
        <f t="shared" si="12"/>
        <v/>
      </c>
      <c r="AB25" s="19" t="str">
        <f t="shared" si="12"/>
        <v/>
      </c>
      <c r="AC25" s="19" t="e">
        <f>VLOOKUP(B25,'EST 2'!$B$14:$R$26,18,FALSE())</f>
        <v>#N/A</v>
      </c>
      <c r="AD25" s="19" t="str">
        <f ca="1">IF($I25&lt;AD$12,"-",SUM(INDIRECT(ADDRESS($AC25+"1",6,1,1,"EST 2")):INDIRECT(ADDRESS($AC25+"1",IF(X25="",17,X25+"5"),1,1,"EST 2")))/SUM(INDIRECT(ADDRESS($AC25,6,1,1,"EST 2")):INDIRECT(ADDRESS($AC25,IF(X25="",17,X25+"5"),1,1,"EST 2")))-1)</f>
        <v>-</v>
      </c>
      <c r="AE25" s="19" t="str">
        <f ca="1">IF($I25&lt;AE$12,"-",SUM(INDIRECT(ADDRESS($AC25+"1",22,1,1,"EST 2")):INDIRECT(ADDRESS($AC25+"1",IF(Y25="",33,Y25+"21"),1,1,"EST 2")))/SUM(INDIRECT(ADDRESS($AC25,22,1,1,"EST 2")):INDIRECT(ADDRESS($AC25,IF(Y25="",33,Y25+"21"),1,1,"EST 2")))-1)</f>
        <v>-</v>
      </c>
      <c r="AF25" s="19" t="str">
        <f ca="1">IF($I25&lt;AF$12,"-",SUM(INDIRECT(ADDRESS($AC25+"1",38,1,1,"EST 2")):INDIRECT(ADDRESS($AC25+"1",IF(Z25="",49,Z25+"37"),1,1,"EST 2")))/SUM(INDIRECT(ADDRESS($AC25,38,1,1,"EST 2")):INDIRECT(ADDRESS($AC25,IF(Z25="",49,Z25+"37"),1,1,"EST 2")))-1)</f>
        <v>-</v>
      </c>
      <c r="AG25" s="19" t="str">
        <f ca="1">IF($I25&lt;AG$12,"-",SUM(INDIRECT(ADDRESS($AC25+"1",54,1,1,"EST 2")):INDIRECT(ADDRESS($AC25+"1",IF(AA25="",65,AA25+"53"),1,1,"EST 2")))/SUM(INDIRECT(ADDRESS($AC25,54,1,1,"EST 2")):INDIRECT(ADDRESS($AC25,IF(AA25="",65,AA25+"53"),1,1,"EST 2")))-1)</f>
        <v>-</v>
      </c>
      <c r="AH25" s="19" t="str">
        <f ca="1">IF($I25&lt;AH$12,"-",SUM(INDIRECT(ADDRESS($AC25+"1",70,1,1,"EST 2")):INDIRECT(ADDRESS($AC25+"1",IF(AB25="",81,AB25+"69"),1,1,"EST 2")))/SUM(INDIRECT(ADDRESS($AC25,70,1,1,"EST 2")):INDIRECT(ADDRESS($AC25,IF(AB25="",81,AB25+"69"),1,1,"EST 2")))-1)</f>
        <v>-</v>
      </c>
      <c r="AI25" s="19" t="str">
        <f t="shared" si="11"/>
        <v/>
      </c>
    </row>
    <row r="26" spans="2:35" ht="30" customHeight="1" x14ac:dyDescent="0.3">
      <c r="B26" s="171"/>
      <c r="C26" s="171"/>
      <c r="D26" s="69"/>
      <c r="E26" s="69"/>
      <c r="F26" s="69"/>
      <c r="G26" s="70"/>
      <c r="H26" s="71"/>
      <c r="I26" s="72"/>
      <c r="J26" s="73" t="str">
        <f t="shared" si="0"/>
        <v/>
      </c>
      <c r="K26" s="65" t="str">
        <f t="shared" si="1"/>
        <v/>
      </c>
      <c r="L26" s="74"/>
      <c r="O26" s="19" t="str">
        <f t="shared" si="2"/>
        <v/>
      </c>
      <c r="P26" s="19" t="str">
        <f t="shared" si="3"/>
        <v/>
      </c>
      <c r="Q26" s="67">
        <f t="shared" ca="1" si="4"/>
        <v>45945.815905208336</v>
      </c>
      <c r="R26" s="19">
        <f t="shared" ca="1" si="5"/>
        <v>10</v>
      </c>
      <c r="S26" s="19">
        <f t="shared" ca="1" si="6"/>
        <v>2025</v>
      </c>
      <c r="T26" s="19" t="e">
        <f t="shared" ca="1" si="7"/>
        <v>#VALUE!</v>
      </c>
      <c r="U26" s="19" t="e">
        <f t="shared" ca="1" si="8"/>
        <v>#VALUE!</v>
      </c>
      <c r="V26" s="19" t="e">
        <f t="shared" ca="1" si="9"/>
        <v>#VALUE!</v>
      </c>
      <c r="X26" s="19" t="str">
        <f t="shared" si="12"/>
        <v/>
      </c>
      <c r="Y26" s="19" t="str">
        <f t="shared" si="12"/>
        <v/>
      </c>
      <c r="Z26" s="19" t="str">
        <f t="shared" si="12"/>
        <v/>
      </c>
      <c r="AA26" s="19" t="str">
        <f t="shared" si="12"/>
        <v/>
      </c>
      <c r="AB26" s="19" t="str">
        <f t="shared" si="12"/>
        <v/>
      </c>
      <c r="AC26" s="19" t="e">
        <f>VLOOKUP(B26,'EST 2'!$B$14:$R$26,18,FALSE())</f>
        <v>#N/A</v>
      </c>
      <c r="AD26" s="19" t="str">
        <f ca="1">IF($I26&lt;AD$12,"-",SUM(INDIRECT(ADDRESS($AC26+"1",6,1,1,"EST 2")):INDIRECT(ADDRESS($AC26+"1",IF(X26="",17,X26+"5"),1,1,"EST 2")))/SUM(INDIRECT(ADDRESS($AC26,6,1,1,"EST 2")):INDIRECT(ADDRESS($AC26,IF(X26="",17,X26+"5"),1,1,"EST 2")))-1)</f>
        <v>-</v>
      </c>
      <c r="AE26" s="19" t="str">
        <f ca="1">IF($I26&lt;AE$12,"-",SUM(INDIRECT(ADDRESS($AC26+"1",22,1,1,"EST 2")):INDIRECT(ADDRESS($AC26+"1",IF(Y26="",33,Y26+"21"),1,1,"EST 2")))/SUM(INDIRECT(ADDRESS($AC26,22,1,1,"EST 2")):INDIRECT(ADDRESS($AC26,IF(Y26="",33,Y26+"21"),1,1,"EST 2")))-1)</f>
        <v>-</v>
      </c>
      <c r="AF26" s="19" t="str">
        <f ca="1">IF($I26&lt;AF$12,"-",SUM(INDIRECT(ADDRESS($AC26+"1",38,1,1,"EST 2")):INDIRECT(ADDRESS($AC26+"1",IF(Z26="",49,Z26+"37"),1,1,"EST 2")))/SUM(INDIRECT(ADDRESS($AC26,38,1,1,"EST 2")):INDIRECT(ADDRESS($AC26,IF(Z26="",49,Z26+"37"),1,1,"EST 2")))-1)</f>
        <v>-</v>
      </c>
      <c r="AG26" s="19" t="str">
        <f ca="1">IF($I26&lt;AG$12,"-",SUM(INDIRECT(ADDRESS($AC26+"1",54,1,1,"EST 2")):INDIRECT(ADDRESS($AC26+"1",IF(AA26="",65,AA26+"53"),1,1,"EST 2")))/SUM(INDIRECT(ADDRESS($AC26,54,1,1,"EST 2")):INDIRECT(ADDRESS($AC26,IF(AA26="",65,AA26+"53"),1,1,"EST 2")))-1)</f>
        <v>-</v>
      </c>
      <c r="AH26" s="19" t="str">
        <f ca="1">IF($I26&lt;AH$12,"-",SUM(INDIRECT(ADDRESS($AC26+"1",70,1,1,"EST 2")):INDIRECT(ADDRESS($AC26+"1",IF(AB26="",81,AB26+"69"),1,1,"EST 2")))/SUM(INDIRECT(ADDRESS($AC26,70,1,1,"EST 2")):INDIRECT(ADDRESS($AC26,IF(AB26="",81,AB26+"69"),1,1,"EST 2")))-1)</f>
        <v>-</v>
      </c>
      <c r="AI26" s="19" t="str">
        <f t="shared" si="11"/>
        <v/>
      </c>
    </row>
    <row r="27" spans="2:35" ht="30" customHeight="1" x14ac:dyDescent="0.3">
      <c r="B27" s="171"/>
      <c r="C27" s="171"/>
      <c r="D27" s="69"/>
      <c r="E27" s="69"/>
      <c r="F27" s="69"/>
      <c r="G27" s="70"/>
      <c r="H27" s="71"/>
      <c r="I27" s="72"/>
      <c r="J27" s="73" t="str">
        <f t="shared" si="0"/>
        <v/>
      </c>
      <c r="K27" s="65" t="str">
        <f t="shared" si="1"/>
        <v/>
      </c>
      <c r="L27" s="74"/>
      <c r="O27" s="19" t="str">
        <f t="shared" si="2"/>
        <v/>
      </c>
      <c r="P27" s="19" t="str">
        <f t="shared" si="3"/>
        <v/>
      </c>
      <c r="Q27" s="67">
        <f t="shared" ca="1" si="4"/>
        <v>45945.815905208336</v>
      </c>
      <c r="R27" s="19">
        <f t="shared" ca="1" si="5"/>
        <v>10</v>
      </c>
      <c r="S27" s="19">
        <f t="shared" ca="1" si="6"/>
        <v>2025</v>
      </c>
      <c r="T27" s="19" t="e">
        <f t="shared" ca="1" si="7"/>
        <v>#VALUE!</v>
      </c>
      <c r="U27" s="19" t="e">
        <f t="shared" ca="1" si="8"/>
        <v>#VALUE!</v>
      </c>
      <c r="V27" s="19" t="e">
        <f t="shared" ca="1" si="9"/>
        <v>#VALUE!</v>
      </c>
      <c r="X27" s="19" t="str">
        <f t="shared" si="12"/>
        <v/>
      </c>
      <c r="Y27" s="19" t="str">
        <f t="shared" si="12"/>
        <v/>
      </c>
      <c r="Z27" s="19" t="str">
        <f t="shared" si="12"/>
        <v/>
      </c>
      <c r="AA27" s="19" t="str">
        <f t="shared" si="12"/>
        <v/>
      </c>
      <c r="AB27" s="19" t="str">
        <f t="shared" si="12"/>
        <v/>
      </c>
      <c r="AC27" s="19" t="e">
        <f>VLOOKUP(B27,'EST 2'!$B$14:$R$26,18,FALSE())</f>
        <v>#N/A</v>
      </c>
      <c r="AD27" s="19" t="str">
        <f ca="1">IF($I27&lt;AD$12,"-",SUM(INDIRECT(ADDRESS($AC27+"1",6,1,1,"EST 2")):INDIRECT(ADDRESS($AC27+"1",IF(X27="",17,X27+"5"),1,1,"EST 2")))/SUM(INDIRECT(ADDRESS($AC27,6,1,1,"EST 2")):INDIRECT(ADDRESS($AC27,IF(X27="",17,X27+"5"),1,1,"EST 2")))-1)</f>
        <v>-</v>
      </c>
      <c r="AE27" s="19" t="str">
        <f ca="1">IF($I27&lt;AE$12,"-",SUM(INDIRECT(ADDRESS($AC27+"1",22,1,1,"EST 2")):INDIRECT(ADDRESS($AC27+"1",IF(Y27="",33,Y27+"21"),1,1,"EST 2")))/SUM(INDIRECT(ADDRESS($AC27,22,1,1,"EST 2")):INDIRECT(ADDRESS($AC27,IF(Y27="",33,Y27+"21"),1,1,"EST 2")))-1)</f>
        <v>-</v>
      </c>
      <c r="AF27" s="19" t="str">
        <f ca="1">IF($I27&lt;AF$12,"-",SUM(INDIRECT(ADDRESS($AC27+"1",38,1,1,"EST 2")):INDIRECT(ADDRESS($AC27+"1",IF(Z27="",49,Z27+"37"),1,1,"EST 2")))/SUM(INDIRECT(ADDRESS($AC27,38,1,1,"EST 2")):INDIRECT(ADDRESS($AC27,IF(Z27="",49,Z27+"37"),1,1,"EST 2")))-1)</f>
        <v>-</v>
      </c>
      <c r="AG27" s="19" t="str">
        <f ca="1">IF($I27&lt;AG$12,"-",SUM(INDIRECT(ADDRESS($AC27+"1",54,1,1,"EST 2")):INDIRECT(ADDRESS($AC27+"1",IF(AA27="",65,AA27+"53"),1,1,"EST 2")))/SUM(INDIRECT(ADDRESS($AC27,54,1,1,"EST 2")):INDIRECT(ADDRESS($AC27,IF(AA27="",65,AA27+"53"),1,1,"EST 2")))-1)</f>
        <v>-</v>
      </c>
      <c r="AH27" s="19" t="str">
        <f ca="1">IF($I27&lt;AH$12,"-",SUM(INDIRECT(ADDRESS($AC27+"1",70,1,1,"EST 2")):INDIRECT(ADDRESS($AC27+"1",IF(AB27="",81,AB27+"69"),1,1,"EST 2")))/SUM(INDIRECT(ADDRESS($AC27,70,1,1,"EST 2")):INDIRECT(ADDRESS($AC27,IF(AB27="",81,AB27+"69"),1,1,"EST 2")))-1)</f>
        <v>-</v>
      </c>
      <c r="AI27" s="19" t="str">
        <f t="shared" si="11"/>
        <v/>
      </c>
    </row>
    <row r="28" spans="2:35" ht="30" customHeight="1" x14ac:dyDescent="0.3">
      <c r="B28" s="171"/>
      <c r="C28" s="171"/>
      <c r="D28" s="69"/>
      <c r="E28" s="69"/>
      <c r="F28" s="69"/>
      <c r="G28" s="70"/>
      <c r="H28" s="71"/>
      <c r="I28" s="72"/>
      <c r="J28" s="73" t="str">
        <f t="shared" si="0"/>
        <v/>
      </c>
      <c r="K28" s="65" t="str">
        <f t="shared" si="1"/>
        <v/>
      </c>
      <c r="L28" s="74"/>
      <c r="O28" s="19" t="str">
        <f t="shared" si="2"/>
        <v/>
      </c>
      <c r="P28" s="19" t="str">
        <f t="shared" si="3"/>
        <v/>
      </c>
      <c r="Q28" s="67">
        <f t="shared" ca="1" si="4"/>
        <v>45945.815905208336</v>
      </c>
      <c r="R28" s="19">
        <f t="shared" ca="1" si="5"/>
        <v>10</v>
      </c>
      <c r="S28" s="19">
        <f t="shared" ca="1" si="6"/>
        <v>2025</v>
      </c>
      <c r="T28" s="19" t="e">
        <f t="shared" ca="1" si="7"/>
        <v>#VALUE!</v>
      </c>
      <c r="U28" s="19" t="e">
        <f t="shared" ca="1" si="8"/>
        <v>#VALUE!</v>
      </c>
      <c r="V28" s="19" t="e">
        <f t="shared" ca="1" si="9"/>
        <v>#VALUE!</v>
      </c>
      <c r="X28" s="19" t="str">
        <f t="shared" si="12"/>
        <v/>
      </c>
      <c r="Y28" s="19" t="str">
        <f t="shared" si="12"/>
        <v/>
      </c>
      <c r="Z28" s="19" t="str">
        <f t="shared" si="12"/>
        <v/>
      </c>
      <c r="AA28" s="19" t="str">
        <f t="shared" si="12"/>
        <v/>
      </c>
      <c r="AB28" s="19" t="str">
        <f t="shared" si="12"/>
        <v/>
      </c>
      <c r="AC28" s="19" t="e">
        <f>VLOOKUP(B28,'EST 2'!$B$14:$R$26,18,FALSE())</f>
        <v>#N/A</v>
      </c>
      <c r="AD28" s="19" t="str">
        <f ca="1">IF($I28&lt;AD$12,"-",SUM(INDIRECT(ADDRESS($AC28+"1",6,1,1,"EST 2")):INDIRECT(ADDRESS($AC28+"1",IF(X28="",17,X28+"5"),1,1,"EST 2")))/SUM(INDIRECT(ADDRESS($AC28,6,1,1,"EST 2")):INDIRECT(ADDRESS($AC28,IF(X28="",17,X28+"5"),1,1,"EST 2")))-1)</f>
        <v>-</v>
      </c>
      <c r="AE28" s="19" t="str">
        <f ca="1">IF($I28&lt;AE$12,"-",SUM(INDIRECT(ADDRESS($AC28+"1",22,1,1,"EST 2")):INDIRECT(ADDRESS($AC28+"1",IF(Y28="",33,Y28+"21"),1,1,"EST 2")))/SUM(INDIRECT(ADDRESS($AC28,22,1,1,"EST 2")):INDIRECT(ADDRESS($AC28,IF(Y28="",33,Y28+"21"),1,1,"EST 2")))-1)</f>
        <v>-</v>
      </c>
      <c r="AF28" s="19" t="str">
        <f ca="1">IF($I28&lt;AF$12,"-",SUM(INDIRECT(ADDRESS($AC28+"1",38,1,1,"EST 2")):INDIRECT(ADDRESS($AC28+"1",IF(Z28="",49,Z28+"37"),1,1,"EST 2")))/SUM(INDIRECT(ADDRESS($AC28,38,1,1,"EST 2")):INDIRECT(ADDRESS($AC28,IF(Z28="",49,Z28+"37"),1,1,"EST 2")))-1)</f>
        <v>-</v>
      </c>
      <c r="AG28" s="19" t="str">
        <f ca="1">IF($I28&lt;AG$12,"-",SUM(INDIRECT(ADDRESS($AC28+"1",54,1,1,"EST 2")):INDIRECT(ADDRESS($AC28+"1",IF(AA28="",65,AA28+"53"),1,1,"EST 2")))/SUM(INDIRECT(ADDRESS($AC28,54,1,1,"EST 2")):INDIRECT(ADDRESS($AC28,IF(AA28="",65,AA28+"53"),1,1,"EST 2")))-1)</f>
        <v>-</v>
      </c>
      <c r="AH28" s="19" t="str">
        <f ca="1">IF($I28&lt;AH$12,"-",SUM(INDIRECT(ADDRESS($AC28+"1",70,1,1,"EST 2")):INDIRECT(ADDRESS($AC28+"1",IF(AB28="",81,AB28+"69"),1,1,"EST 2")))/SUM(INDIRECT(ADDRESS($AC28,70,1,1,"EST 2")):INDIRECT(ADDRESS($AC28,IF(AB28="",81,AB28+"69"),1,1,"EST 2")))-1)</f>
        <v>-</v>
      </c>
      <c r="AI28" s="19" t="str">
        <f t="shared" si="11"/>
        <v/>
      </c>
    </row>
    <row r="29" spans="2:35" ht="30" customHeight="1" x14ac:dyDescent="0.3">
      <c r="B29" s="171"/>
      <c r="C29" s="171"/>
      <c r="D29" s="69"/>
      <c r="E29" s="69"/>
      <c r="F29" s="69"/>
      <c r="G29" s="70"/>
      <c r="H29" s="71"/>
      <c r="I29" s="72"/>
      <c r="J29" s="73" t="str">
        <f t="shared" si="0"/>
        <v/>
      </c>
      <c r="K29" s="65" t="str">
        <f t="shared" si="1"/>
        <v/>
      </c>
      <c r="L29" s="74"/>
      <c r="O29" s="19" t="str">
        <f t="shared" si="2"/>
        <v/>
      </c>
      <c r="P29" s="19" t="str">
        <f t="shared" si="3"/>
        <v/>
      </c>
      <c r="Q29" s="67">
        <f t="shared" ca="1" si="4"/>
        <v>45945.815905208336</v>
      </c>
      <c r="R29" s="19">
        <f t="shared" ca="1" si="5"/>
        <v>10</v>
      </c>
      <c r="S29" s="19">
        <f t="shared" ca="1" si="6"/>
        <v>2025</v>
      </c>
      <c r="T29" s="19" t="e">
        <f t="shared" ca="1" si="7"/>
        <v>#VALUE!</v>
      </c>
      <c r="U29" s="19" t="e">
        <f t="shared" ca="1" si="8"/>
        <v>#VALUE!</v>
      </c>
      <c r="V29" s="19" t="e">
        <f t="shared" ca="1" si="9"/>
        <v>#VALUE!</v>
      </c>
      <c r="X29" s="19" t="str">
        <f t="shared" si="12"/>
        <v/>
      </c>
      <c r="Y29" s="19" t="str">
        <f t="shared" si="12"/>
        <v/>
      </c>
      <c r="Z29" s="19" t="str">
        <f t="shared" si="12"/>
        <v/>
      </c>
      <c r="AA29" s="19" t="str">
        <f t="shared" si="12"/>
        <v/>
      </c>
      <c r="AB29" s="19" t="str">
        <f t="shared" si="12"/>
        <v/>
      </c>
      <c r="AC29" s="19" t="e">
        <f>VLOOKUP(B29,'EST 2'!$B$14:$R$26,18,FALSE())</f>
        <v>#N/A</v>
      </c>
      <c r="AD29" s="19" t="str">
        <f ca="1">IF($I29&lt;AD$12,"-",SUM(INDIRECT(ADDRESS($AC29+"1",6,1,1,"EST 2")):INDIRECT(ADDRESS($AC29+"1",IF(X29="",17,X29+"5"),1,1,"EST 2")))/SUM(INDIRECT(ADDRESS($AC29,6,1,1,"EST 2")):INDIRECT(ADDRESS($AC29,IF(X29="",17,X29+"5"),1,1,"EST 2")))-1)</f>
        <v>-</v>
      </c>
      <c r="AE29" s="19" t="str">
        <f ca="1">IF($I29&lt;AE$12,"-",SUM(INDIRECT(ADDRESS($AC29+"1",22,1,1,"EST 2")):INDIRECT(ADDRESS($AC29+"1",IF(Y29="",33,Y29+"21"),1,1,"EST 2")))/SUM(INDIRECT(ADDRESS($AC29,22,1,1,"EST 2")):INDIRECT(ADDRESS($AC29,IF(Y29="",33,Y29+"21"),1,1,"EST 2")))-1)</f>
        <v>-</v>
      </c>
      <c r="AF29" s="19" t="str">
        <f ca="1">IF($I29&lt;AF$12,"-",SUM(INDIRECT(ADDRESS($AC29+"1",38,1,1,"EST 2")):INDIRECT(ADDRESS($AC29+"1",IF(Z29="",49,Z29+"37"),1,1,"EST 2")))/SUM(INDIRECT(ADDRESS($AC29,38,1,1,"EST 2")):INDIRECT(ADDRESS($AC29,IF(Z29="",49,Z29+"37"),1,1,"EST 2")))-1)</f>
        <v>-</v>
      </c>
      <c r="AG29" s="19" t="str">
        <f ca="1">IF($I29&lt;AG$12,"-",SUM(INDIRECT(ADDRESS($AC29+"1",54,1,1,"EST 2")):INDIRECT(ADDRESS($AC29+"1",IF(AA29="",65,AA29+"53"),1,1,"EST 2")))/SUM(INDIRECT(ADDRESS($AC29,54,1,1,"EST 2")):INDIRECT(ADDRESS($AC29,IF(AA29="",65,AA29+"53"),1,1,"EST 2")))-1)</f>
        <v>-</v>
      </c>
      <c r="AH29" s="19" t="str">
        <f ca="1">IF($I29&lt;AH$12,"-",SUM(INDIRECT(ADDRESS($AC29+"1",70,1,1,"EST 2")):INDIRECT(ADDRESS($AC29+"1",IF(AB29="",81,AB29+"69"),1,1,"EST 2")))/SUM(INDIRECT(ADDRESS($AC29,70,1,1,"EST 2")):INDIRECT(ADDRESS($AC29,IF(AB29="",81,AB29+"69"),1,1,"EST 2")))-1)</f>
        <v>-</v>
      </c>
      <c r="AI29" s="19" t="str">
        <f t="shared" si="11"/>
        <v/>
      </c>
    </row>
    <row r="30" spans="2:35" ht="30" customHeight="1" x14ac:dyDescent="0.3">
      <c r="B30" s="171"/>
      <c r="C30" s="171"/>
      <c r="D30" s="11"/>
      <c r="E30" s="11"/>
      <c r="F30" s="11"/>
      <c r="G30" s="35"/>
      <c r="H30" s="47"/>
      <c r="I30" s="75"/>
      <c r="J30" s="76" t="str">
        <f t="shared" si="0"/>
        <v/>
      </c>
      <c r="K30" s="65" t="str">
        <f t="shared" si="1"/>
        <v/>
      </c>
      <c r="L30" s="66"/>
      <c r="O30" s="19" t="str">
        <f t="shared" si="2"/>
        <v/>
      </c>
      <c r="P30" s="19" t="str">
        <f t="shared" si="3"/>
        <v/>
      </c>
      <c r="Q30" s="67">
        <f t="shared" ca="1" si="4"/>
        <v>45945.815905208336</v>
      </c>
      <c r="R30" s="19">
        <f t="shared" ca="1" si="5"/>
        <v>10</v>
      </c>
      <c r="S30" s="19">
        <f t="shared" ca="1" si="6"/>
        <v>2025</v>
      </c>
      <c r="T30" s="19" t="e">
        <f t="shared" ca="1" si="7"/>
        <v>#VALUE!</v>
      </c>
      <c r="U30" s="19" t="e">
        <f t="shared" ca="1" si="8"/>
        <v>#VALUE!</v>
      </c>
      <c r="V30" s="19" t="e">
        <f t="shared" ca="1" si="9"/>
        <v>#VALUE!</v>
      </c>
      <c r="X30" s="19" t="str">
        <f t="shared" si="12"/>
        <v/>
      </c>
      <c r="Y30" s="19" t="str">
        <f t="shared" si="12"/>
        <v/>
      </c>
      <c r="Z30" s="19" t="str">
        <f t="shared" si="12"/>
        <v/>
      </c>
      <c r="AA30" s="19" t="str">
        <f t="shared" si="12"/>
        <v/>
      </c>
      <c r="AB30" s="19" t="str">
        <f t="shared" si="12"/>
        <v/>
      </c>
      <c r="AC30" s="19" t="e">
        <f>VLOOKUP(B30,'EST 2'!$B$14:$R$26,18,FALSE())</f>
        <v>#N/A</v>
      </c>
      <c r="AD30" s="19" t="str">
        <f ca="1">IF($I30&lt;AD$12,"-",SUM(INDIRECT(ADDRESS($AC30+"1",6,1,1,"EST 2")):INDIRECT(ADDRESS($AC30+"1",IF(X30="",17,X30+"5"),1,1,"EST 2")))/SUM(INDIRECT(ADDRESS($AC30,6,1,1,"EST 2")):INDIRECT(ADDRESS($AC30,IF(X30="",17,X30+"5"),1,1,"EST 2")))-1)</f>
        <v>-</v>
      </c>
      <c r="AE30" s="19" t="str">
        <f ca="1">IF($I30&lt;AE$12,"-",SUM(INDIRECT(ADDRESS($AC30+"1",22,1,1,"EST 2")):INDIRECT(ADDRESS($AC30+"1",IF(Y30="",33,Y30+"21"),1,1,"EST 2")))/SUM(INDIRECT(ADDRESS($AC30,22,1,1,"EST 2")):INDIRECT(ADDRESS($AC30,IF(Y30="",33,Y30+"21"),1,1,"EST 2")))-1)</f>
        <v>-</v>
      </c>
      <c r="AF30" s="19" t="str">
        <f ca="1">IF($I30&lt;AF$12,"-",SUM(INDIRECT(ADDRESS($AC30+"1",38,1,1,"EST 2")):INDIRECT(ADDRESS($AC30+"1",IF(Z30="",49,Z30+"37"),1,1,"EST 2")))/SUM(INDIRECT(ADDRESS($AC30,38,1,1,"EST 2")):INDIRECT(ADDRESS($AC30,IF(Z30="",49,Z30+"37"),1,1,"EST 2")))-1)</f>
        <v>-</v>
      </c>
      <c r="AG30" s="19" t="str">
        <f ca="1">IF($I30&lt;AG$12,"-",SUM(INDIRECT(ADDRESS($AC30+"1",54,1,1,"EST 2")):INDIRECT(ADDRESS($AC30+"1",IF(AA30="",65,AA30+"53"),1,1,"EST 2")))/SUM(INDIRECT(ADDRESS($AC30,54,1,1,"EST 2")):INDIRECT(ADDRESS($AC30,IF(AA30="",65,AA30+"53"),1,1,"EST 2")))-1)</f>
        <v>-</v>
      </c>
      <c r="AH30" s="19" t="str">
        <f ca="1">IF($I30&lt;AH$12,"-",SUM(INDIRECT(ADDRESS($AC30+"1",70,1,1,"EST 2")):INDIRECT(ADDRESS($AC30+"1",IF(AB30="",81,AB30+"69"),1,1,"EST 2")))/SUM(INDIRECT(ADDRESS($AC30,70,1,1,"EST 2")):INDIRECT(ADDRESS($AC30,IF(AB30="",81,AB30+"69"),1,1,"EST 2")))-1)</f>
        <v>-</v>
      </c>
      <c r="AI30" s="19" t="str">
        <f t="shared" si="11"/>
        <v/>
      </c>
    </row>
    <row r="31" spans="2:35" ht="30" customHeight="1" x14ac:dyDescent="0.3"/>
    <row r="32" spans="2:35" s="19" customFormat="1" ht="30" customHeight="1" x14ac:dyDescent="0.3">
      <c r="B32" s="19" t="str">
        <f>'EST 2'!B14</f>
        <v>Aumentar: Número de clientes</v>
      </c>
      <c r="C32" s="19" t="s">
        <v>5</v>
      </c>
      <c r="I32" s="19">
        <f>DA!D13</f>
        <v>2025</v>
      </c>
    </row>
    <row r="33" spans="2:9" s="19" customFormat="1" ht="30" customHeight="1" x14ac:dyDescent="0.3">
      <c r="B33" s="19" t="str">
        <f>'EST 2'!B19</f>
        <v>Aumentar: Índice de satisfação</v>
      </c>
      <c r="C33" s="19" t="str">
        <f>DA!K13</f>
        <v>Perspectiva de Clientes</v>
      </c>
      <c r="I33" s="19">
        <f>IF(OR(DA!$D$15="5 anos",DA!$D$15="3 anos"),'PA 4'!I32+1,"")</f>
        <v>2026</v>
      </c>
    </row>
    <row r="34" spans="2:9" s="19" customFormat="1" ht="30" customHeight="1" x14ac:dyDescent="0.3">
      <c r="B34" s="19">
        <f>'EST 2'!B24</f>
        <v>0</v>
      </c>
      <c r="C34" s="19" t="str">
        <f>DA!H24</f>
        <v>Perspectiva de Processos Internos</v>
      </c>
      <c r="I34" s="19">
        <f>IF(OR(DA!$D$15="5 anos",DA!$D$15="3 anos"),'PA 4'!I33+1,"")</f>
        <v>2027</v>
      </c>
    </row>
    <row r="35" spans="2:9" s="19" customFormat="1" ht="30" customHeight="1" x14ac:dyDescent="0.3">
      <c r="B35" s="19">
        <f>'EST 2'!B24</f>
        <v>0</v>
      </c>
      <c r="C35" s="19" t="str">
        <f>DA!K24</f>
        <v>Perspectiva de Aprendizagem</v>
      </c>
      <c r="I35" s="19" t="str">
        <f>IF(DA!$D$15="3 anos","",IF(DA!$D$15="5 anos",I34+1,""))</f>
        <v/>
      </c>
    </row>
    <row r="36" spans="2:9" s="19" customFormat="1" ht="30" customHeight="1" x14ac:dyDescent="0.3">
      <c r="I36" s="19" t="str">
        <f>IF(DA!$D$15="3 anos","",IF(DA!$D$15="5 anos",I35+1,""))</f>
        <v/>
      </c>
    </row>
    <row r="37" spans="2:9" s="19" customFormat="1" ht="30" customHeight="1" x14ac:dyDescent="0.3"/>
    <row r="38" spans="2:9" s="19" customFormat="1" ht="30" customHeight="1" x14ac:dyDescent="0.3"/>
    <row r="39" spans="2:9" s="19" customFormat="1" ht="30" customHeight="1" x14ac:dyDescent="0.3"/>
    <row r="40" spans="2:9" s="19" customFormat="1" ht="30" customHeight="1" x14ac:dyDescent="0.3"/>
    <row r="41" spans="2:9" s="19" customFormat="1" ht="30" customHeight="1" x14ac:dyDescent="0.3"/>
    <row r="42" spans="2:9" s="19" customFormat="1" ht="30" customHeight="1" x14ac:dyDescent="0.3"/>
    <row r="43" spans="2:9" s="19" customFormat="1" ht="30" customHeight="1" x14ac:dyDescent="0.3"/>
    <row r="44" spans="2:9" s="19" customFormat="1" ht="30" hidden="1" customHeight="1" x14ac:dyDescent="0.3"/>
    <row r="45" spans="2:9" s="19" customFormat="1" ht="30" hidden="1" customHeight="1" x14ac:dyDescent="0.3"/>
    <row r="46" spans="2:9" s="19" customFormat="1" ht="30" hidden="1" customHeight="1" x14ac:dyDescent="0.3"/>
    <row r="47" spans="2:9" s="19" customFormat="1" ht="30" hidden="1" customHeight="1" x14ac:dyDescent="0.3"/>
    <row r="48" spans="2:9" s="19" customFormat="1" ht="30" hidden="1" customHeight="1" x14ac:dyDescent="0.3"/>
    <row r="49" s="19" customFormat="1" ht="30" hidden="1" customHeight="1" x14ac:dyDescent="0.3"/>
    <row r="50" s="19" customFormat="1" ht="30" hidden="1" customHeight="1" x14ac:dyDescent="0.3"/>
    <row r="51" s="19" customFormat="1" ht="30" hidden="1" customHeight="1" x14ac:dyDescent="0.3"/>
    <row r="52" s="19" customFormat="1" ht="30" hidden="1" customHeight="1" x14ac:dyDescent="0.3"/>
    <row r="53" s="19" customFormat="1" ht="30" hidden="1" customHeight="1" x14ac:dyDescent="0.3"/>
    <row r="54" s="19" customFormat="1" ht="30" hidden="1" customHeight="1" x14ac:dyDescent="0.3"/>
    <row r="55" ht="30" hidden="1" customHeight="1" x14ac:dyDescent="0.3"/>
    <row r="56" ht="30" hidden="1" customHeight="1" x14ac:dyDescent="0.3"/>
    <row r="57" ht="30" hidden="1" customHeight="1" x14ac:dyDescent="0.3"/>
    <row r="58" ht="30" hidden="1" customHeight="1" x14ac:dyDescent="0.3"/>
    <row r="59" ht="30" hidden="1" customHeight="1" x14ac:dyDescent="0.3"/>
    <row r="60" ht="30" hidden="1" customHeight="1" x14ac:dyDescent="0.3"/>
    <row r="61" ht="30" hidden="1" customHeight="1" x14ac:dyDescent="0.3"/>
    <row r="62" ht="30" hidden="1" customHeight="1" x14ac:dyDescent="0.3"/>
    <row r="63" ht="30" hidden="1" customHeight="1" x14ac:dyDescent="0.3"/>
    <row r="64" ht="30" hidden="1" customHeight="1" x14ac:dyDescent="0.3"/>
    <row r="65" ht="30" hidden="1" customHeight="1" x14ac:dyDescent="0.3"/>
    <row r="66" ht="30" hidden="1" customHeight="1" x14ac:dyDescent="0.3"/>
    <row r="67" ht="30" hidden="1" customHeight="1" x14ac:dyDescent="0.3"/>
    <row r="68" ht="30" hidden="1" customHeight="1" x14ac:dyDescent="0.3"/>
    <row r="69" ht="30" hidden="1" customHeight="1" x14ac:dyDescent="0.3"/>
    <row r="70" ht="30" hidden="1" customHeight="1" x14ac:dyDescent="0.3"/>
    <row r="71" ht="30" hidden="1" customHeight="1" x14ac:dyDescent="0.3"/>
    <row r="72" ht="30" hidden="1" customHeight="1" x14ac:dyDescent="0.3"/>
    <row r="73" ht="30" hidden="1" customHeight="1" x14ac:dyDescent="0.3"/>
    <row r="74" ht="30" hidden="1" customHeight="1" x14ac:dyDescent="0.3"/>
    <row r="75" ht="30" hidden="1" customHeight="1" x14ac:dyDescent="0.3"/>
    <row r="76" ht="30" hidden="1" customHeight="1" x14ac:dyDescent="0.3"/>
    <row r="77" ht="30" hidden="1" customHeight="1" x14ac:dyDescent="0.3"/>
    <row r="78" ht="30" hidden="1" customHeight="1" x14ac:dyDescent="0.3"/>
    <row r="79" ht="30" hidden="1" customHeight="1" x14ac:dyDescent="0.3"/>
    <row r="80" ht="30" hidden="1" customHeight="1" x14ac:dyDescent="0.3"/>
    <row r="81" ht="30" hidden="1" customHeight="1" x14ac:dyDescent="0.3"/>
    <row r="82" ht="30" hidden="1" customHeight="1" x14ac:dyDescent="0.3"/>
    <row r="83" ht="30" hidden="1" customHeight="1" x14ac:dyDescent="0.3"/>
    <row r="84" ht="30" hidden="1" customHeight="1" x14ac:dyDescent="0.3"/>
    <row r="85" ht="30" hidden="1" customHeight="1" x14ac:dyDescent="0.3"/>
    <row r="86" ht="30" hidden="1" customHeight="1" x14ac:dyDescent="0.3"/>
    <row r="87" ht="30" hidden="1" customHeight="1" x14ac:dyDescent="0.3"/>
    <row r="88" ht="30" hidden="1" customHeight="1" x14ac:dyDescent="0.3"/>
    <row r="89" ht="30" hidden="1" customHeight="1" x14ac:dyDescent="0.3"/>
    <row r="90" ht="30" hidden="1" customHeight="1" x14ac:dyDescent="0.3"/>
    <row r="91" ht="30" hidden="1" customHeight="1" x14ac:dyDescent="0.3"/>
    <row r="92" ht="30" hidden="1" customHeight="1" x14ac:dyDescent="0.3"/>
    <row r="93" ht="30" hidden="1" customHeight="1" x14ac:dyDescent="0.3"/>
    <row r="94" ht="30" hidden="1" customHeight="1" x14ac:dyDescent="0.3"/>
    <row r="95" ht="30" hidden="1" customHeight="1" x14ac:dyDescent="0.3"/>
    <row r="96" ht="30" hidden="1" customHeight="1" x14ac:dyDescent="0.3"/>
    <row r="97" ht="30" hidden="1" customHeight="1" x14ac:dyDescent="0.3"/>
    <row r="98" ht="30" hidden="1" customHeight="1" x14ac:dyDescent="0.3"/>
    <row r="99" ht="30" hidden="1" customHeight="1" x14ac:dyDescent="0.3"/>
    <row r="100" ht="30" hidden="1" customHeight="1" x14ac:dyDescent="0.3"/>
    <row r="101" ht="30" hidden="1" customHeight="1" x14ac:dyDescent="0.3"/>
    <row r="102" ht="30" hidden="1" customHeight="1" x14ac:dyDescent="0.3"/>
    <row r="103" ht="30" hidden="1" customHeight="1" x14ac:dyDescent="0.3"/>
  </sheetData>
  <mergeCells count="19"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7:C27"/>
    <mergeCell ref="B28:C28"/>
    <mergeCell ref="B29:C29"/>
    <mergeCell ref="B30:C30"/>
    <mergeCell ref="B22:C22"/>
    <mergeCell ref="B23:C23"/>
    <mergeCell ref="B24:C24"/>
    <mergeCell ref="B25:C25"/>
    <mergeCell ref="B26:C26"/>
  </mergeCells>
  <conditionalFormatting sqref="K13:K30">
    <cfRule type="expression" dxfId="132" priority="2">
      <formula>M13=1</formula>
    </cfRule>
    <cfRule type="dataBar" priority="3">
      <dataBar>
        <cfvo type="num" val="7"/>
        <cfvo type="max"/>
        <color rgb="FF92D050"/>
      </dataBar>
      <extLst>
        <ext xmlns:x14="http://schemas.microsoft.com/office/spreadsheetml/2009/9/main" uri="{B025F937-C7B1-47D3-B67F-A62EFF666E3E}">
          <x14:id>{5087E370-5B32-44E0-9CA6-00D033269341}</x14:id>
        </ext>
      </extLst>
    </cfRule>
    <cfRule type="containsErrors" dxfId="131" priority="4">
      <formula>ISERROR(K13)</formula>
    </cfRule>
    <cfRule type="expression" dxfId="130" priority="5">
      <formula>M13=1</formula>
    </cfRule>
    <cfRule type="dataBar" priority="6">
      <dataBar>
        <cfvo type="num" val="7"/>
        <cfvo type="max"/>
        <color rgb="FF92D050"/>
      </dataBar>
      <extLst>
        <ext xmlns:x14="http://schemas.microsoft.com/office/spreadsheetml/2009/9/main" uri="{B025F937-C7B1-47D3-B67F-A62EFF666E3E}">
          <x14:id>{14EADC53-3BF1-452B-BFF8-9644D98BFD3B}</x14:id>
        </ext>
      </extLst>
    </cfRule>
    <cfRule type="containsErrors" dxfId="129" priority="7">
      <formula>ISERROR(K13)</formula>
    </cfRule>
    <cfRule type="expression" dxfId="128" priority="8">
      <formula>M13=1</formula>
    </cfRule>
    <cfRule type="dataBar" priority="9">
      <dataBar>
        <cfvo type="num" val="7"/>
        <cfvo type="max"/>
        <color rgb="FF92D050"/>
      </dataBar>
      <extLst>
        <ext xmlns:x14="http://schemas.microsoft.com/office/spreadsheetml/2009/9/main" uri="{B025F937-C7B1-47D3-B67F-A62EFF666E3E}">
          <x14:id>{41CB2663-9E24-473E-B95E-9A1BF5E2903F}</x14:id>
        </ext>
      </extLst>
    </cfRule>
    <cfRule type="containsErrors" dxfId="127" priority="10">
      <formula>ISERROR(K13)</formula>
    </cfRule>
  </conditionalFormatting>
  <conditionalFormatting sqref="J13:J30">
    <cfRule type="expression" dxfId="118" priority="19">
      <formula>L13=1</formula>
    </cfRule>
    <cfRule type="expression" dxfId="117" priority="20">
      <formula>T13&gt;2</formula>
    </cfRule>
    <cfRule type="expression" dxfId="116" priority="21">
      <formula>OR(T13&gt;0,T13=0)</formula>
    </cfRule>
    <cfRule type="expression" dxfId="115" priority="22">
      <formula>T13&lt;0</formula>
    </cfRule>
  </conditionalFormatting>
  <dataValidations count="3">
    <dataValidation type="list" allowBlank="1" showInputMessage="1" showErrorMessage="1" sqref="H13:H30">
      <formula1>"Janeiro,Fevereiro,Março,Abril,Maio,Junho,Julho,Agosto,Setembro,Outubro,Novembro,Dezembro"</formula1>
      <formula2>0</formula2>
    </dataValidation>
    <dataValidation type="list" allowBlank="1" showInputMessage="1" showErrorMessage="1" sqref="B13:C30">
      <formula1>$B$32:$B$34</formula1>
      <formula2>0</formula2>
    </dataValidation>
    <dataValidation type="list" allowBlank="1" showInputMessage="1" showErrorMessage="1" sqref="I13:I30">
      <formula1>$I$32:$I$36</formula1>
      <formula2>0</formula2>
    </dataValidation>
  </dataValidations>
  <pageMargins left="0.31527777777777799" right="0.31527777777777799" top="1.1812499999999999" bottom="0.78749999999999998" header="0.31527777777777799" footer="0.31527777777777799"/>
  <pageSetup paperSize="9" orientation="landscape" horizontalDpi="300" verticalDpi="300"/>
  <headerFooter>
    <oddHeader>&amp;C&amp;A Perspectiva Clientes</oddHeader>
    <oddFooter>&amp;L&amp;Kf79646RESTRITO&amp;K000000 - PH Transportes&amp;CBSC_1.3 by &amp;K305699CRIATIVIDADE&amp;R&amp;F  -  Impresso em &amp;D</oddFooter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87E370-5B32-44E0-9CA6-00D033269341}">
            <x14:dataBar gradient="0" axisPosition="middle">
              <x14:cfvo type="num">
                <xm:f>7</xm:f>
              </x14:cfvo>
              <x14:cfvo type="autoMax"/>
              <x14:negativeFillColor rgb="FFFBB68F"/>
              <x14:axisColor rgb="FFD9D9D9"/>
            </x14:dataBar>
          </x14:cfRule>
          <x14:cfRule type="dataBar" id="{14EADC53-3BF1-452B-BFF8-9644D98BFD3B}">
            <x14:dataBar gradient="0" axisPosition="middle">
              <x14:cfvo type="num">
                <xm:f>7</xm:f>
              </x14:cfvo>
              <x14:cfvo type="autoMax"/>
              <x14:negativeFillColor rgb="FFFBB68F"/>
              <x14:axisColor rgb="FFD9D9D9"/>
            </x14:dataBar>
          </x14:cfRule>
          <x14:cfRule type="dataBar" id="{41CB2663-9E24-473E-B95E-9A1BF5E2903F}">
            <x14:dataBar gradient="0" axisPosition="middle">
              <x14:cfvo type="num">
                <xm:f>7</xm:f>
              </x14:cfvo>
              <x14:cfvo type="autoMax"/>
              <x14:negativeFillColor rgb="FFFBB68F"/>
              <x14:axisColor rgb="FFD9D9D9"/>
            </x14:dataBar>
          </x14:cfRule>
          <xm:sqref>K13:K30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03"/>
  <sheetViews>
    <sheetView showGridLines="0" topLeftCell="B1" zoomScale="85" zoomScaleNormal="85" workbookViewId="0">
      <selection activeCell="K14" sqref="K13:K14"/>
    </sheetView>
  </sheetViews>
  <sheetFormatPr defaultColWidth="0" defaultRowHeight="14.4" zeroHeight="1" x14ac:dyDescent="0.3"/>
  <cols>
    <col min="1" max="1" width="2.5546875" customWidth="1"/>
    <col min="2" max="2" width="12.88671875" customWidth="1"/>
    <col min="3" max="3" width="14.44140625" customWidth="1"/>
    <col min="4" max="4" width="50" customWidth="1"/>
    <col min="5" max="5" width="17.109375" customWidth="1"/>
    <col min="6" max="6" width="21.44140625" customWidth="1"/>
    <col min="7" max="7" width="62" customWidth="1"/>
    <col min="8" max="8" width="11.44140625" customWidth="1"/>
    <col min="9" max="9" width="6.44140625" customWidth="1"/>
    <col min="10" max="10" width="15.5546875" customWidth="1"/>
    <col min="11" max="11" width="13.5546875" customWidth="1"/>
    <col min="12" max="12" width="6.5546875" customWidth="1"/>
    <col min="13" max="14" width="9.109375" style="19"/>
    <col min="15" max="16" width="9.44140625" style="19" customWidth="1"/>
    <col min="17" max="17" width="17.109375" style="19" customWidth="1"/>
    <col min="18" max="19" width="9.109375" style="19"/>
    <col min="20" max="20" width="13.109375" style="19" customWidth="1"/>
    <col min="21" max="22" width="10" style="19" customWidth="1"/>
    <col min="23" max="36" width="9.109375" style="19"/>
    <col min="37" max="39" width="11.5546875" style="19" hidden="1" customWidth="1"/>
    <col min="40" max="16384" width="9.109375" style="19" hidden="1"/>
  </cols>
  <sheetData>
    <row r="1" spans="1:16384" x14ac:dyDescent="0.3"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x14ac:dyDescent="0.3"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x14ac:dyDescent="0.3"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ht="1.5" customHeight="1" x14ac:dyDescent="0.3"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s="1" customFormat="1" ht="4.5" customHeight="1" x14ac:dyDescent="0.3"/>
    <row r="6" spans="1:16384" ht="3" customHeight="1" x14ac:dyDescent="0.3"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s="1" customFormat="1" ht="4.5" customHeight="1" x14ac:dyDescent="0.3"/>
    <row r="8" spans="1:16384" ht="1.5" customHeight="1" x14ac:dyDescent="0.3"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ht="24.75" customHeight="1" x14ac:dyDescent="0.3"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 ht="21" customHeight="1" x14ac:dyDescent="0.3"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s="30" customFormat="1" ht="15" customHeight="1" x14ac:dyDescent="0.3"/>
    <row r="12" spans="1:16384" ht="36.75" customHeight="1" thickTop="1" thickBot="1" x14ac:dyDescent="0.35">
      <c r="A12" s="58"/>
      <c r="B12" s="172" t="s">
        <v>91</v>
      </c>
      <c r="C12" s="172"/>
      <c r="D12" s="60" t="s">
        <v>61</v>
      </c>
      <c r="E12" s="59" t="s">
        <v>62</v>
      </c>
      <c r="F12" s="59" t="s">
        <v>92</v>
      </c>
      <c r="G12" s="59" t="s">
        <v>64</v>
      </c>
      <c r="H12" s="61" t="s">
        <v>65</v>
      </c>
      <c r="I12" s="61" t="s">
        <v>66</v>
      </c>
      <c r="J12" s="61" t="s">
        <v>67</v>
      </c>
      <c r="K12" s="61" t="s">
        <v>68</v>
      </c>
      <c r="L12" s="62" t="s">
        <v>69</v>
      </c>
      <c r="O12" s="19" t="s">
        <v>70</v>
      </c>
      <c r="P12" s="19" t="s">
        <v>71</v>
      </c>
      <c r="Q12" s="19" t="s">
        <v>72</v>
      </c>
      <c r="R12" s="19" t="s">
        <v>73</v>
      </c>
      <c r="S12" s="19" t="s">
        <v>74</v>
      </c>
      <c r="U12" s="19" t="s">
        <v>75</v>
      </c>
      <c r="V12" s="19" t="s">
        <v>76</v>
      </c>
      <c r="X12" s="19">
        <f>DA!D13</f>
        <v>2025</v>
      </c>
      <c r="Y12" s="19">
        <f>X12+1</f>
        <v>2026</v>
      </c>
      <c r="Z12" s="19">
        <f>Y12+1</f>
        <v>2027</v>
      </c>
      <c r="AA12" s="19">
        <f>Z12+1</f>
        <v>2028</v>
      </c>
      <c r="AB12" s="19">
        <f>AA12+1</f>
        <v>2029</v>
      </c>
      <c r="AD12" s="19">
        <f>X12</f>
        <v>2025</v>
      </c>
      <c r="AE12" s="19">
        <f>Y12</f>
        <v>2026</v>
      </c>
      <c r="AF12" s="19">
        <f>Z12</f>
        <v>2027</v>
      </c>
      <c r="AG12" s="19">
        <f>AA12</f>
        <v>2028</v>
      </c>
      <c r="AH12" s="19">
        <f>AB12</f>
        <v>2029</v>
      </c>
      <c r="AJ12" s="19" t="s">
        <v>77</v>
      </c>
    </row>
    <row r="13" spans="1:16384" ht="30" customHeight="1" thickTop="1" thickBot="1" x14ac:dyDescent="0.35">
      <c r="A13" s="63"/>
      <c r="B13" s="174" t="s">
        <v>177</v>
      </c>
      <c r="C13" s="174"/>
      <c r="D13" s="11" t="s">
        <v>216</v>
      </c>
      <c r="E13" s="11" t="s">
        <v>95</v>
      </c>
      <c r="F13" s="11" t="s">
        <v>195</v>
      </c>
      <c r="G13" s="11" t="s">
        <v>222</v>
      </c>
      <c r="H13" s="47" t="s">
        <v>78</v>
      </c>
      <c r="I13" s="64">
        <v>2027</v>
      </c>
      <c r="J13" s="73" t="str">
        <f t="shared" ref="J13:J30" ca="1" si="0">IF(L13=1,"Concluído",IF(P13="","",IF(T13=0,"Vence esse mês",IF(T13&gt;=3,"Faltam "&amp;T13&amp;" meses",IF(T13=2,"Faltam 2 meses",IF(T13=1,"Falta 1 mês",IF(T13=-1,ABS(T13)&amp;" mês de atraso",ABS(T13)&amp;" meses de atraso")))))))</f>
        <v>Faltam 15 meses</v>
      </c>
      <c r="K13" s="65">
        <f t="shared" ref="K13:K30" ca="1" si="1">IF(L13=1,"Concluído",AI13)</f>
        <v>442.18409479166439</v>
      </c>
      <c r="L13" s="66"/>
      <c r="M13" s="19" t="s">
        <v>78</v>
      </c>
      <c r="N13" s="19">
        <v>1</v>
      </c>
      <c r="O13" s="19">
        <f t="shared" ref="O13:O30" si="2">IF(ISERROR(VLOOKUP(H13,$M$13:$N$24,2,FALSE())),"",VLOOKUP(H13,$M$13:$N$24,2,FALSE()))</f>
        <v>1</v>
      </c>
      <c r="P13" s="19" t="str">
        <f t="shared" ref="P13:P30" si="3">IF(O13="","","1/"&amp;O13&amp;"/"&amp;I13)</f>
        <v>1/1/2027</v>
      </c>
      <c r="Q13" s="67">
        <f t="shared" ref="Q13:Q30" ca="1" si="4">NOW()</f>
        <v>45945.815905208336</v>
      </c>
      <c r="R13" s="19">
        <f t="shared" ref="R13:R30" ca="1" si="5">MONTH(Q13)</f>
        <v>10</v>
      </c>
      <c r="S13" s="19">
        <f t="shared" ref="S13:S30" ca="1" si="6">YEAR(Q13)</f>
        <v>2025</v>
      </c>
      <c r="T13" s="19">
        <f t="shared" ref="T13:T30" ca="1" si="7">IF(U13&lt;&gt;"",-U13,V13)</f>
        <v>15</v>
      </c>
      <c r="U13" s="19" t="str">
        <f t="shared" ref="U13:U30" ca="1" si="8">IF(I13&gt;$S$13,"",((YEAR(NOW())-YEAR(P13))*12+MONTH(NOW())-MONTH(P13)))</f>
        <v/>
      </c>
      <c r="V13" s="19">
        <f t="shared" ref="V13:V30" ca="1" si="9">IF(U13&lt;&gt;"","",((YEAR(P13)-YEAR($Q$13))*12+MONTH(P13)-MONTH($Q$13)))</f>
        <v>15</v>
      </c>
      <c r="X13" s="19" t="str">
        <f t="shared" ref="X13:AB22" si="10">IF($I13=X$12,$O13,"")</f>
        <v/>
      </c>
      <c r="Y13" s="19" t="str">
        <f t="shared" si="10"/>
        <v/>
      </c>
      <c r="Z13" s="19">
        <f t="shared" si="10"/>
        <v>1</v>
      </c>
      <c r="AA13" s="19" t="str">
        <f t="shared" si="10"/>
        <v/>
      </c>
      <c r="AB13" s="19" t="str">
        <f t="shared" si="10"/>
        <v/>
      </c>
      <c r="AC13" s="19" t="e">
        <f>VLOOKUP(B13,'EST 2'!$B$14:$R$26,18,FALSE())</f>
        <v>#N/A</v>
      </c>
      <c r="AD13" s="19" t="e">
        <f ca="1">IF($I13&lt;AD$12,"-",SUM(INDIRECT(ADDRESS($AC13+"1",6,1,1,"EST 2")):INDIRECT(ADDRESS($AC13+"1",IF(X13="",17,X13+"5"),1,1,"EST 2")))/SUM(INDIRECT(ADDRESS($AC13,6,1,1,"EST 2")):INDIRECT(ADDRESS($AC13,IF(X13="",17,X13+"5"),1,1,"EST 2")))-1)</f>
        <v>#N/A</v>
      </c>
      <c r="AE13" s="19" t="e">
        <f ca="1">IF($I13&lt;AE$12,"-",SUM(INDIRECT(ADDRESS($AC13+"1",22,1,1,"EST 2")):INDIRECT(ADDRESS($AC13+"1",IF(Y13="",33,Y13+"21"),1,1,"EST 2")))/SUM(INDIRECT(ADDRESS($AC13,22,1,1,"EST 2")):INDIRECT(ADDRESS($AC13,IF(Y13="",33,Y13+"21"),1,1,"EST 2")))-1)</f>
        <v>#N/A</v>
      </c>
      <c r="AF13" s="19" t="e">
        <f ca="1">IF($I13&lt;AF$12,"-",SUM(INDIRECT(ADDRESS($AC13+"1",38,1,1,"EST 2")):INDIRECT(ADDRESS($AC13+"1",IF(Z13="",49,Z13+"37"),1,1,"EST 2")))/SUM(INDIRECT(ADDRESS($AC13,38,1,1,"EST 2")):INDIRECT(ADDRESS($AC13,IF(Z13="",49,Z13+"37"),1,1,"EST 2")))-1)</f>
        <v>#N/A</v>
      </c>
      <c r="AG13" s="19" t="str">
        <f ca="1">IF($I13&lt;AG$12,"-",SUM(INDIRECT(ADDRESS($AC13+"1",54,1,1,"EST 2")):INDIRECT(ADDRESS($AC13+"1",IF(AA13="",65,AA13+"53"),1,1,"EST 2")))/SUM(INDIRECT(ADDRESS($AC13,54,1,1,"EST 2")):INDIRECT(ADDRESS($AC13,IF(AA13="",65,AA13+"53"),1,1,"EST 2")))-1)</f>
        <v>-</v>
      </c>
      <c r="AH13" s="19" t="str">
        <f ca="1">IF($I13&lt;AH$12,"-",SUM(INDIRECT(ADDRESS($AC13+"1",70,1,1,"EST 2")):INDIRECT(ADDRESS($AC13+"1",IF(AB13="",81,AB13+"69"),1,1,"EST 2")))/SUM(INDIRECT(ADDRESS($AC13,70,1,1,"EST 2")):INDIRECT(ADDRESS($AC13,IF(AB13="",81,AB13+"69"),1,1,"EST 2")))-1)</f>
        <v>-</v>
      </c>
      <c r="AI13" s="68">
        <f t="shared" ref="AI13:AI30" ca="1" si="11">IF(P13="","",P13-Q13)</f>
        <v>442.18409479166439</v>
      </c>
      <c r="AJ13" s="67">
        <f t="shared" ref="AJ13:AJ30" ca="1" si="12">Q13-R13</f>
        <v>45935.815905208336</v>
      </c>
    </row>
    <row r="14" spans="1:16384" ht="30" customHeight="1" thickTop="1" thickBot="1" x14ac:dyDescent="0.35">
      <c r="B14" s="175" t="s">
        <v>177</v>
      </c>
      <c r="C14" s="176"/>
      <c r="D14" s="11" t="s">
        <v>217</v>
      </c>
      <c r="E14" s="11" t="s">
        <v>95</v>
      </c>
      <c r="F14" s="11" t="s">
        <v>195</v>
      </c>
      <c r="G14" s="11" t="s">
        <v>223</v>
      </c>
      <c r="H14" s="71" t="s">
        <v>82</v>
      </c>
      <c r="I14" s="72">
        <v>2027</v>
      </c>
      <c r="J14" s="73" t="str">
        <f t="shared" ca="1" si="0"/>
        <v>Faltam 17 meses</v>
      </c>
      <c r="K14" s="65">
        <f t="shared" ca="1" si="1"/>
        <v>501.18409479166439</v>
      </c>
      <c r="L14" s="74"/>
      <c r="M14" s="19" t="s">
        <v>80</v>
      </c>
      <c r="N14" s="19">
        <v>2</v>
      </c>
      <c r="O14" s="29">
        <f t="shared" si="2"/>
        <v>3</v>
      </c>
      <c r="P14" s="29" t="str">
        <f t="shared" si="3"/>
        <v>1/3/2027</v>
      </c>
      <c r="Q14" s="67">
        <f t="shared" ca="1" si="4"/>
        <v>45945.815905208336</v>
      </c>
      <c r="R14" s="19">
        <f t="shared" ca="1" si="5"/>
        <v>10</v>
      </c>
      <c r="S14" s="19">
        <f t="shared" ca="1" si="6"/>
        <v>2025</v>
      </c>
      <c r="T14" s="19">
        <f t="shared" ca="1" si="7"/>
        <v>17</v>
      </c>
      <c r="U14" s="19" t="str">
        <f t="shared" ca="1" si="8"/>
        <v/>
      </c>
      <c r="V14" s="19">
        <f t="shared" ca="1" si="9"/>
        <v>17</v>
      </c>
      <c r="X14" s="19" t="str">
        <f t="shared" si="10"/>
        <v/>
      </c>
      <c r="Y14" s="19" t="str">
        <f t="shared" si="10"/>
        <v/>
      </c>
      <c r="Z14" s="19">
        <f t="shared" si="10"/>
        <v>3</v>
      </c>
      <c r="AA14" s="19" t="str">
        <f t="shared" si="10"/>
        <v/>
      </c>
      <c r="AB14" s="19" t="str">
        <f t="shared" si="10"/>
        <v/>
      </c>
      <c r="AC14" s="19" t="e">
        <f>VLOOKUP(B14,'EST 2'!$B$14:$R$26,18,FALSE())</f>
        <v>#N/A</v>
      </c>
      <c r="AD14" s="19" t="e">
        <f ca="1">IF($I14&lt;AD$12,"-",SUM(INDIRECT(ADDRESS($AC14+"1",6,1,1,"EST 2")):INDIRECT(ADDRESS($AC14+"1",IF(X14="",17,X14+"5"),1,1,"EST 2")))/SUM(INDIRECT(ADDRESS($AC14,6,1,1,"EST 2")):INDIRECT(ADDRESS($AC14,IF(X14="",17,X14+"5"),1,1,"EST 2")))-1)</f>
        <v>#N/A</v>
      </c>
      <c r="AE14" s="19" t="e">
        <f ca="1">IF($I14&lt;AE$12,"-",SUM(INDIRECT(ADDRESS($AC14+"1",22,1,1,"EST 2")):INDIRECT(ADDRESS($AC14+"1",IF(Y14="",33,Y14+"21"),1,1,"EST 2")))/SUM(INDIRECT(ADDRESS($AC14,22,1,1,"EST 2")):INDIRECT(ADDRESS($AC14,IF(Y14="",33,Y14+"21"),1,1,"EST 2")))-1)</f>
        <v>#N/A</v>
      </c>
      <c r="AF14" s="19" t="e">
        <f ca="1">IF($I14&lt;AF$12,"-",SUM(INDIRECT(ADDRESS($AC14+"1",38,1,1,"EST 2")):INDIRECT(ADDRESS($AC14+"1",IF(Z14="",49,Z14+"37"),1,1,"EST 2")))/SUM(INDIRECT(ADDRESS($AC14,38,1,1,"EST 2")):INDIRECT(ADDRESS($AC14,IF(Z14="",49,Z14+"37"),1,1,"EST 2")))-1)</f>
        <v>#N/A</v>
      </c>
      <c r="AG14" s="19" t="str">
        <f ca="1">IF($I14&lt;AG$12,"-",SUM(INDIRECT(ADDRESS($AC14+"1",54,1,1,"EST 2")):INDIRECT(ADDRESS($AC14+"1",IF(AA14="",65,AA14+"53"),1,1,"EST 2")))/SUM(INDIRECT(ADDRESS($AC14,54,1,1,"EST 2")):INDIRECT(ADDRESS($AC14,IF(AA14="",65,AA14+"53"),1,1,"EST 2")))-1)</f>
        <v>-</v>
      </c>
      <c r="AH14" s="19" t="str">
        <f ca="1">IF($I14&lt;AH$12,"-",SUM(INDIRECT(ADDRESS($AC14+"1",70,1,1,"EST 2")):INDIRECT(ADDRESS($AC14+"1",IF(AB14="",81,AB14+"69"),1,1,"EST 2")))/SUM(INDIRECT(ADDRESS($AC14,70,1,1,"EST 2")):INDIRECT(ADDRESS($AC14,IF(AB14="",81,AB14+"69"),1,1,"EST 2")))-1)</f>
        <v>-</v>
      </c>
      <c r="AI14" s="19">
        <f t="shared" ca="1" si="11"/>
        <v>501.18409479166439</v>
      </c>
      <c r="AJ14" s="67">
        <f t="shared" ca="1" si="12"/>
        <v>45935.815905208336</v>
      </c>
    </row>
    <row r="15" spans="1:16384" ht="30" customHeight="1" thickTop="1" thickBot="1" x14ac:dyDescent="0.35">
      <c r="B15" s="175" t="s">
        <v>177</v>
      </c>
      <c r="C15" s="176"/>
      <c r="D15" s="11" t="s">
        <v>218</v>
      </c>
      <c r="E15" s="69" t="s">
        <v>96</v>
      </c>
      <c r="F15" s="11" t="s">
        <v>195</v>
      </c>
      <c r="G15" s="11" t="s">
        <v>224</v>
      </c>
      <c r="H15" s="71" t="s">
        <v>78</v>
      </c>
      <c r="I15" s="72">
        <v>2026</v>
      </c>
      <c r="J15" s="73" t="str">
        <f t="shared" ca="1" si="0"/>
        <v>Faltam 3 meses</v>
      </c>
      <c r="K15" s="65">
        <f t="shared" ca="1" si="1"/>
        <v>77.184094791664393</v>
      </c>
      <c r="L15" s="74"/>
      <c r="M15" s="19" t="s">
        <v>82</v>
      </c>
      <c r="N15" s="19">
        <v>3</v>
      </c>
      <c r="O15" s="19">
        <f t="shared" si="2"/>
        <v>1</v>
      </c>
      <c r="P15" s="29" t="str">
        <f t="shared" si="3"/>
        <v>1/1/2026</v>
      </c>
      <c r="Q15" s="67">
        <f t="shared" ca="1" si="4"/>
        <v>45945.815905208336</v>
      </c>
      <c r="R15" s="19">
        <f t="shared" ca="1" si="5"/>
        <v>10</v>
      </c>
      <c r="S15" s="19">
        <f t="shared" ca="1" si="6"/>
        <v>2025</v>
      </c>
      <c r="T15" s="19">
        <f t="shared" ca="1" si="7"/>
        <v>3</v>
      </c>
      <c r="U15" s="19" t="str">
        <f t="shared" ca="1" si="8"/>
        <v/>
      </c>
      <c r="V15" s="19">
        <f t="shared" ca="1" si="9"/>
        <v>3</v>
      </c>
      <c r="X15" s="19" t="str">
        <f t="shared" si="10"/>
        <v/>
      </c>
      <c r="Y15" s="19">
        <f t="shared" si="10"/>
        <v>1</v>
      </c>
      <c r="Z15" s="19" t="str">
        <f t="shared" si="10"/>
        <v/>
      </c>
      <c r="AA15" s="19" t="str">
        <f t="shared" si="10"/>
        <v/>
      </c>
      <c r="AB15" s="19" t="str">
        <f t="shared" si="10"/>
        <v/>
      </c>
      <c r="AC15" s="19" t="e">
        <f>VLOOKUP(B15,'EST 2'!$B$14:$R$26,18,FALSE())</f>
        <v>#N/A</v>
      </c>
      <c r="AD15" s="19" t="e">
        <f ca="1">IF($I15&lt;AD$12,"-",SUM(INDIRECT(ADDRESS($AC15+"1",6,1,1,"EST 2")):INDIRECT(ADDRESS($AC15+"1",IF(X15="",17,X15+"5"),1,1,"EST 2")))/SUM(INDIRECT(ADDRESS($AC15,6,1,1,"EST 2")):INDIRECT(ADDRESS($AC15,IF(X15="",17,X15+"5"),1,1,"EST 2")))-1)</f>
        <v>#N/A</v>
      </c>
      <c r="AE15" s="19" t="e">
        <f ca="1">IF($I15&lt;AE$12,"-",SUM(INDIRECT(ADDRESS($AC15+"1",22,1,1,"EST 2")):INDIRECT(ADDRESS($AC15+"1",IF(Y15="",33,Y15+"21"),1,1,"EST 2")))/SUM(INDIRECT(ADDRESS($AC15,22,1,1,"EST 2")):INDIRECT(ADDRESS($AC15,IF(Y15="",33,Y15+"21"),1,1,"EST 2")))-1)</f>
        <v>#N/A</v>
      </c>
      <c r="AF15" s="19" t="str">
        <f ca="1">IF($I15&lt;AF$12,"-",SUM(INDIRECT(ADDRESS($AC15+"1",38,1,1,"EST 2")):INDIRECT(ADDRESS($AC15+"1",IF(Z15="",49,Z15+"37"),1,1,"EST 2")))/SUM(INDIRECT(ADDRESS($AC15,38,1,1,"EST 2")):INDIRECT(ADDRESS($AC15,IF(Z15="",49,Z15+"37"),1,1,"EST 2")))-1)</f>
        <v>-</v>
      </c>
      <c r="AG15" s="19" t="str">
        <f ca="1">IF($I15&lt;AG$12,"-",SUM(INDIRECT(ADDRESS($AC15+"1",54,1,1,"EST 2")):INDIRECT(ADDRESS($AC15+"1",IF(AA15="",65,AA15+"53"),1,1,"EST 2")))/SUM(INDIRECT(ADDRESS($AC15,54,1,1,"EST 2")):INDIRECT(ADDRESS($AC15,IF(AA15="",65,AA15+"53"),1,1,"EST 2")))-1)</f>
        <v>-</v>
      </c>
      <c r="AH15" s="19" t="str">
        <f ca="1">IF($I15&lt;AH$12,"-",SUM(INDIRECT(ADDRESS($AC15+"1",70,1,1,"EST 2")):INDIRECT(ADDRESS($AC15+"1",IF(AB15="",81,AB15+"69"),1,1,"EST 2")))/SUM(INDIRECT(ADDRESS($AC15,70,1,1,"EST 2")):INDIRECT(ADDRESS($AC15,IF(AB15="",81,AB15+"69"),1,1,"EST 2")))-1)</f>
        <v>-</v>
      </c>
      <c r="AI15" s="19">
        <f t="shared" ca="1" si="11"/>
        <v>77.184094791664393</v>
      </c>
      <c r="AJ15" s="67">
        <f t="shared" ca="1" si="12"/>
        <v>45935.815905208336</v>
      </c>
    </row>
    <row r="16" spans="1:16384" ht="30" customHeight="1" thickTop="1" thickBot="1" x14ac:dyDescent="0.35">
      <c r="B16" s="175" t="s">
        <v>181</v>
      </c>
      <c r="C16" s="176"/>
      <c r="D16" s="11" t="s">
        <v>219</v>
      </c>
      <c r="E16" s="11" t="s">
        <v>95</v>
      </c>
      <c r="F16" s="11" t="s">
        <v>195</v>
      </c>
      <c r="G16" s="11" t="s">
        <v>225</v>
      </c>
      <c r="H16" s="71" t="s">
        <v>82</v>
      </c>
      <c r="I16" s="72">
        <v>2027</v>
      </c>
      <c r="J16" s="73" t="str">
        <f t="shared" ca="1" si="0"/>
        <v>Faltam 17 meses</v>
      </c>
      <c r="K16" s="65">
        <f t="shared" ca="1" si="1"/>
        <v>501.18409479166439</v>
      </c>
      <c r="L16" s="74"/>
      <c r="M16" s="19" t="s">
        <v>83</v>
      </c>
      <c r="N16" s="19">
        <v>4</v>
      </c>
      <c r="O16" s="19">
        <f t="shared" si="2"/>
        <v>3</v>
      </c>
      <c r="P16" s="29" t="str">
        <f t="shared" si="3"/>
        <v>1/3/2027</v>
      </c>
      <c r="Q16" s="67">
        <f t="shared" ca="1" si="4"/>
        <v>45945.815905208336</v>
      </c>
      <c r="R16" s="19">
        <f t="shared" ca="1" si="5"/>
        <v>10</v>
      </c>
      <c r="S16" s="19">
        <f t="shared" ca="1" si="6"/>
        <v>2025</v>
      </c>
      <c r="T16" s="19">
        <f t="shared" ca="1" si="7"/>
        <v>17</v>
      </c>
      <c r="U16" s="19" t="str">
        <f t="shared" ca="1" si="8"/>
        <v/>
      </c>
      <c r="V16" s="19">
        <f t="shared" ca="1" si="9"/>
        <v>17</v>
      </c>
      <c r="X16" s="19" t="str">
        <f t="shared" si="10"/>
        <v/>
      </c>
      <c r="Y16" s="19" t="str">
        <f t="shared" si="10"/>
        <v/>
      </c>
      <c r="Z16" s="19">
        <f t="shared" si="10"/>
        <v>3</v>
      </c>
      <c r="AA16" s="19" t="str">
        <f t="shared" si="10"/>
        <v/>
      </c>
      <c r="AB16" s="19" t="str">
        <f t="shared" si="10"/>
        <v/>
      </c>
      <c r="AC16" s="19" t="e">
        <f>VLOOKUP(B16,'EST 2'!$B$14:$R$26,18,FALSE())</f>
        <v>#N/A</v>
      </c>
      <c r="AD16" s="19" t="e">
        <f ca="1">IF($I16&lt;AD$12,"-",SUM(INDIRECT(ADDRESS($AC16+"1",6,1,1,"EST 2")):INDIRECT(ADDRESS($AC16+"1",IF(X16="",17,X16+"5"),1,1,"EST 2")))/SUM(INDIRECT(ADDRESS($AC16,6,1,1,"EST 2")):INDIRECT(ADDRESS($AC16,IF(X16="",17,X16+"5"),1,1,"EST 2")))-1)</f>
        <v>#N/A</v>
      </c>
      <c r="AE16" s="19" t="e">
        <f ca="1">IF($I16&lt;AE$12,"-",SUM(INDIRECT(ADDRESS($AC16+"1",22,1,1,"EST 2")):INDIRECT(ADDRESS($AC16+"1",IF(Y16="",33,Y16+"21"),1,1,"EST 2")))/SUM(INDIRECT(ADDRESS($AC16,22,1,1,"EST 2")):INDIRECT(ADDRESS($AC16,IF(Y16="",33,Y16+"21"),1,1,"EST 2")))-1)</f>
        <v>#N/A</v>
      </c>
      <c r="AF16" s="19" t="e">
        <f ca="1">IF($I16&lt;AF$12,"-",SUM(INDIRECT(ADDRESS($AC16+"1",38,1,1,"EST 2")):INDIRECT(ADDRESS($AC16+"1",IF(Z16="",49,Z16+"37"),1,1,"EST 2")))/SUM(INDIRECT(ADDRESS($AC16,38,1,1,"EST 2")):INDIRECT(ADDRESS($AC16,IF(Z16="",49,Z16+"37"),1,1,"EST 2")))-1)</f>
        <v>#N/A</v>
      </c>
      <c r="AG16" s="19" t="str">
        <f ca="1">IF($I16&lt;AG$12,"-",SUM(INDIRECT(ADDRESS($AC16+"1",54,1,1,"EST 2")):INDIRECT(ADDRESS($AC16+"1",IF(AA16="",65,AA16+"53"),1,1,"EST 2")))/SUM(INDIRECT(ADDRESS($AC16,54,1,1,"EST 2")):INDIRECT(ADDRESS($AC16,IF(AA16="",65,AA16+"53"),1,1,"EST 2")))-1)</f>
        <v>-</v>
      </c>
      <c r="AH16" s="19" t="str">
        <f ca="1">IF($I16&lt;AH$12,"-",SUM(INDIRECT(ADDRESS($AC16+"1",70,1,1,"EST 2")):INDIRECT(ADDRESS($AC16+"1",IF(AB16="",81,AB16+"69"),1,1,"EST 2")))/SUM(INDIRECT(ADDRESS($AC16,70,1,1,"EST 2")):INDIRECT(ADDRESS($AC16,IF(AB16="",81,AB16+"69"),1,1,"EST 2")))-1)</f>
        <v>-</v>
      </c>
      <c r="AI16" s="19">
        <f t="shared" ca="1" si="11"/>
        <v>501.18409479166439</v>
      </c>
      <c r="AJ16" s="67">
        <f t="shared" ca="1" si="12"/>
        <v>45935.815905208336</v>
      </c>
    </row>
    <row r="17" spans="2:36" ht="30" customHeight="1" thickTop="1" thickBot="1" x14ac:dyDescent="0.35">
      <c r="B17" s="175" t="s">
        <v>181</v>
      </c>
      <c r="C17" s="176"/>
      <c r="D17" s="11" t="s">
        <v>220</v>
      </c>
      <c r="E17" s="11" t="s">
        <v>95</v>
      </c>
      <c r="F17" s="11" t="s">
        <v>195</v>
      </c>
      <c r="G17" s="11" t="s">
        <v>226</v>
      </c>
      <c r="H17" s="71" t="s">
        <v>84</v>
      </c>
      <c r="I17" s="72">
        <v>2027</v>
      </c>
      <c r="J17" s="73" t="str">
        <f t="shared" ca="1" si="0"/>
        <v>Faltam 20 meses</v>
      </c>
      <c r="K17" s="65">
        <f t="shared" ca="1" si="1"/>
        <v>593.18409479166439</v>
      </c>
      <c r="L17" s="74"/>
      <c r="M17" s="19" t="s">
        <v>81</v>
      </c>
      <c r="N17" s="19">
        <v>5</v>
      </c>
      <c r="O17" s="19">
        <f t="shared" si="2"/>
        <v>6</v>
      </c>
      <c r="P17" s="29" t="str">
        <f t="shared" si="3"/>
        <v>1/6/2027</v>
      </c>
      <c r="Q17" s="67">
        <f t="shared" ca="1" si="4"/>
        <v>45945.815905208336</v>
      </c>
      <c r="R17" s="19">
        <f t="shared" ca="1" si="5"/>
        <v>10</v>
      </c>
      <c r="S17" s="19">
        <f t="shared" ca="1" si="6"/>
        <v>2025</v>
      </c>
      <c r="T17" s="19">
        <f t="shared" ca="1" si="7"/>
        <v>20</v>
      </c>
      <c r="U17" s="19" t="str">
        <f t="shared" ca="1" si="8"/>
        <v/>
      </c>
      <c r="V17" s="19">
        <f t="shared" ca="1" si="9"/>
        <v>20</v>
      </c>
      <c r="X17" s="19" t="str">
        <f t="shared" si="10"/>
        <v/>
      </c>
      <c r="Y17" s="19" t="str">
        <f t="shared" si="10"/>
        <v/>
      </c>
      <c r="Z17" s="19">
        <f t="shared" si="10"/>
        <v>6</v>
      </c>
      <c r="AA17" s="19" t="str">
        <f t="shared" si="10"/>
        <v/>
      </c>
      <c r="AB17" s="19" t="str">
        <f t="shared" si="10"/>
        <v/>
      </c>
      <c r="AC17" s="19" t="e">
        <f>VLOOKUP(B17,'EST 2'!$B$14:$R$26,18,FALSE())</f>
        <v>#N/A</v>
      </c>
      <c r="AD17" s="19" t="e">
        <f ca="1">IF($I17&lt;AD$12,"-",SUM(INDIRECT(ADDRESS($AC17+"1",6,1,1,"EST 2")):INDIRECT(ADDRESS($AC17+"1",IF(X17="",17,X17+"5"),1,1,"EST 2")))/SUM(INDIRECT(ADDRESS($AC17,6,1,1,"EST 2")):INDIRECT(ADDRESS($AC17,IF(X17="",17,X17+"5"),1,1,"EST 2")))-1)</f>
        <v>#N/A</v>
      </c>
      <c r="AE17" s="19" t="e">
        <f ca="1">IF($I17&lt;AE$12,"-",SUM(INDIRECT(ADDRESS($AC17+"1",22,1,1,"EST 2")):INDIRECT(ADDRESS($AC17+"1",IF(Y17="",33,Y17+"21"),1,1,"EST 2")))/SUM(INDIRECT(ADDRESS($AC17,22,1,1,"EST 2")):INDIRECT(ADDRESS($AC17,IF(Y17="",33,Y17+"21"),1,1,"EST 2")))-1)</f>
        <v>#N/A</v>
      </c>
      <c r="AF17" s="19" t="e">
        <f ca="1">IF($I17&lt;AF$12,"-",SUM(INDIRECT(ADDRESS($AC17+"1",38,1,1,"EST 2")):INDIRECT(ADDRESS($AC17+"1",IF(Z17="",49,Z17+"37"),1,1,"EST 2")))/SUM(INDIRECT(ADDRESS($AC17,38,1,1,"EST 2")):INDIRECT(ADDRESS($AC17,IF(Z17="",49,Z17+"37"),1,1,"EST 2")))-1)</f>
        <v>#N/A</v>
      </c>
      <c r="AG17" s="19" t="str">
        <f ca="1">IF($I17&lt;AG$12,"-",SUM(INDIRECT(ADDRESS($AC17+"1",54,1,1,"EST 2")):INDIRECT(ADDRESS($AC17+"1",IF(AA17="",65,AA17+"53"),1,1,"EST 2")))/SUM(INDIRECT(ADDRESS($AC17,54,1,1,"EST 2")):INDIRECT(ADDRESS($AC17,IF(AA17="",65,AA17+"53"),1,1,"EST 2")))-1)</f>
        <v>-</v>
      </c>
      <c r="AH17" s="19" t="str">
        <f ca="1">IF($I17&lt;AH$12,"-",SUM(INDIRECT(ADDRESS($AC17+"1",70,1,1,"EST 2")):INDIRECT(ADDRESS($AC17+"1",IF(AB17="",81,AB17+"69"),1,1,"EST 2")))/SUM(INDIRECT(ADDRESS($AC17,70,1,1,"EST 2")):INDIRECT(ADDRESS($AC17,IF(AB17="",81,AB17+"69"),1,1,"EST 2")))-1)</f>
        <v>-</v>
      </c>
      <c r="AI17" s="19">
        <f t="shared" ca="1" si="11"/>
        <v>593.18409479166439</v>
      </c>
      <c r="AJ17" s="67">
        <f t="shared" ca="1" si="12"/>
        <v>45935.815905208336</v>
      </c>
    </row>
    <row r="18" spans="2:36" ht="30" customHeight="1" thickTop="1" thickBot="1" x14ac:dyDescent="0.35">
      <c r="B18" s="175" t="s">
        <v>181</v>
      </c>
      <c r="C18" s="176"/>
      <c r="D18" s="11" t="s">
        <v>221</v>
      </c>
      <c r="E18" s="11" t="s">
        <v>95</v>
      </c>
      <c r="F18" s="11" t="s">
        <v>195</v>
      </c>
      <c r="G18" s="11" t="s">
        <v>227</v>
      </c>
      <c r="H18" s="71" t="s">
        <v>78</v>
      </c>
      <c r="I18" s="72">
        <v>2026</v>
      </c>
      <c r="J18" s="73" t="str">
        <f t="shared" ca="1" si="0"/>
        <v>Faltam 3 meses</v>
      </c>
      <c r="K18" s="65">
        <f t="shared" ca="1" si="1"/>
        <v>77.184094791664393</v>
      </c>
      <c r="L18" s="74"/>
      <c r="M18" s="19" t="s">
        <v>84</v>
      </c>
      <c r="N18" s="19">
        <v>6</v>
      </c>
      <c r="O18" s="19">
        <f t="shared" si="2"/>
        <v>1</v>
      </c>
      <c r="P18" s="19" t="str">
        <f t="shared" si="3"/>
        <v>1/1/2026</v>
      </c>
      <c r="Q18" s="67">
        <f t="shared" ca="1" si="4"/>
        <v>45945.815905208336</v>
      </c>
      <c r="R18" s="19">
        <f t="shared" ca="1" si="5"/>
        <v>10</v>
      </c>
      <c r="S18" s="19">
        <f t="shared" ca="1" si="6"/>
        <v>2025</v>
      </c>
      <c r="T18" s="19">
        <f t="shared" ca="1" si="7"/>
        <v>3</v>
      </c>
      <c r="U18" s="19" t="str">
        <f t="shared" ca="1" si="8"/>
        <v/>
      </c>
      <c r="V18" s="19">
        <f t="shared" ca="1" si="9"/>
        <v>3</v>
      </c>
      <c r="X18" s="19" t="str">
        <f t="shared" si="10"/>
        <v/>
      </c>
      <c r="Y18" s="19">
        <f t="shared" si="10"/>
        <v>1</v>
      </c>
      <c r="Z18" s="19" t="str">
        <f t="shared" si="10"/>
        <v/>
      </c>
      <c r="AA18" s="19" t="str">
        <f t="shared" si="10"/>
        <v/>
      </c>
      <c r="AB18" s="19" t="str">
        <f t="shared" si="10"/>
        <v/>
      </c>
      <c r="AC18" s="19" t="e">
        <f>VLOOKUP(B18,'EST 2'!$B$14:$R$26,18,FALSE())</f>
        <v>#N/A</v>
      </c>
      <c r="AD18" s="19" t="e">
        <f ca="1">IF($I18&lt;AD$12,"-",SUM(INDIRECT(ADDRESS($AC18+"1",6,1,1,"EST 2")):INDIRECT(ADDRESS($AC18+"1",IF(X18="",17,X18+"5"),1,1,"EST 2")))/SUM(INDIRECT(ADDRESS($AC18,6,1,1,"EST 2")):INDIRECT(ADDRESS($AC18,IF(X18="",17,X18+"5"),1,1,"EST 2")))-1)</f>
        <v>#N/A</v>
      </c>
      <c r="AE18" s="19" t="e">
        <f ca="1">IF($I18&lt;AE$12,"-",SUM(INDIRECT(ADDRESS($AC18+"1",22,1,1,"EST 2")):INDIRECT(ADDRESS($AC18+"1",IF(Y18="",33,Y18+"21"),1,1,"EST 2")))/SUM(INDIRECT(ADDRESS($AC18,22,1,1,"EST 2")):INDIRECT(ADDRESS($AC18,IF(Y18="",33,Y18+"21"),1,1,"EST 2")))-1)</f>
        <v>#N/A</v>
      </c>
      <c r="AF18" s="19" t="str">
        <f ca="1">IF($I18&lt;AF$12,"-",SUM(INDIRECT(ADDRESS($AC18+"1",38,1,1,"EST 2")):INDIRECT(ADDRESS($AC18+"1",IF(Z18="",49,Z18+"37"),1,1,"EST 2")))/SUM(INDIRECT(ADDRESS($AC18,38,1,1,"EST 2")):INDIRECT(ADDRESS($AC18,IF(Z18="",49,Z18+"37"),1,1,"EST 2")))-1)</f>
        <v>-</v>
      </c>
      <c r="AG18" s="19" t="str">
        <f ca="1">IF($I18&lt;AG$12,"-",SUM(INDIRECT(ADDRESS($AC18+"1",54,1,1,"EST 2")):INDIRECT(ADDRESS($AC18+"1",IF(AA18="",65,AA18+"53"),1,1,"EST 2")))/SUM(INDIRECT(ADDRESS($AC18,54,1,1,"EST 2")):INDIRECT(ADDRESS($AC18,IF(AA18="",65,AA18+"53"),1,1,"EST 2")))-1)</f>
        <v>-</v>
      </c>
      <c r="AH18" s="19" t="str">
        <f ca="1">IF($I18&lt;AH$12,"-",SUM(INDIRECT(ADDRESS($AC18+"1",70,1,1,"EST 2")):INDIRECT(ADDRESS($AC18+"1",IF(AB18="",81,AB18+"69"),1,1,"EST 2")))/SUM(INDIRECT(ADDRESS($AC18,70,1,1,"EST 2")):INDIRECT(ADDRESS($AC18,IF(AB18="",81,AB18+"69"),1,1,"EST 2")))-1)</f>
        <v>-</v>
      </c>
      <c r="AI18" s="19">
        <f t="shared" ca="1" si="11"/>
        <v>77.184094791664393</v>
      </c>
      <c r="AJ18" s="67">
        <f t="shared" ca="1" si="12"/>
        <v>45935.815905208336</v>
      </c>
    </row>
    <row r="19" spans="2:36" ht="30" customHeight="1" thickTop="1" thickBot="1" x14ac:dyDescent="0.35">
      <c r="B19" s="171"/>
      <c r="C19" s="171"/>
      <c r="D19" s="69"/>
      <c r="E19" s="69"/>
      <c r="F19" s="69"/>
      <c r="G19" s="70"/>
      <c r="H19" s="71"/>
      <c r="I19" s="72"/>
      <c r="J19" s="73" t="str">
        <f t="shared" si="0"/>
        <v/>
      </c>
      <c r="K19" s="65" t="str">
        <f t="shared" si="1"/>
        <v/>
      </c>
      <c r="L19" s="74"/>
      <c r="M19" s="19" t="s">
        <v>85</v>
      </c>
      <c r="N19" s="19">
        <v>7</v>
      </c>
      <c r="O19" s="19" t="str">
        <f t="shared" si="2"/>
        <v/>
      </c>
      <c r="P19" s="19" t="str">
        <f t="shared" si="3"/>
        <v/>
      </c>
      <c r="Q19" s="67">
        <f t="shared" ca="1" si="4"/>
        <v>45945.815905208336</v>
      </c>
      <c r="R19" s="19">
        <f t="shared" ca="1" si="5"/>
        <v>10</v>
      </c>
      <c r="S19" s="19">
        <f t="shared" ca="1" si="6"/>
        <v>2025</v>
      </c>
      <c r="T19" s="19" t="e">
        <f t="shared" ca="1" si="7"/>
        <v>#VALUE!</v>
      </c>
      <c r="U19" s="19" t="e">
        <f t="shared" ca="1" si="8"/>
        <v>#VALUE!</v>
      </c>
      <c r="V19" s="19" t="e">
        <f t="shared" ca="1" si="9"/>
        <v>#VALUE!</v>
      </c>
      <c r="X19" s="19" t="str">
        <f t="shared" si="10"/>
        <v/>
      </c>
      <c r="Y19" s="19" t="str">
        <f t="shared" si="10"/>
        <v/>
      </c>
      <c r="Z19" s="19" t="str">
        <f t="shared" si="10"/>
        <v/>
      </c>
      <c r="AA19" s="19" t="str">
        <f t="shared" si="10"/>
        <v/>
      </c>
      <c r="AB19" s="19" t="str">
        <f t="shared" si="10"/>
        <v/>
      </c>
      <c r="AC19" s="19" t="e">
        <f>VLOOKUP(B19,'EST 2'!$B$14:$R$26,18,FALSE())</f>
        <v>#N/A</v>
      </c>
      <c r="AD19" s="19" t="str">
        <f ca="1">IF($I19&lt;AD$12,"-",SUM(INDIRECT(ADDRESS($AC19+"1",6,1,1,"EST 2")):INDIRECT(ADDRESS($AC19+"1",IF(X19="",17,X19+"5"),1,1,"EST 2")))/SUM(INDIRECT(ADDRESS($AC19,6,1,1,"EST 2")):INDIRECT(ADDRESS($AC19,IF(X19="",17,X19+"5"),1,1,"EST 2")))-1)</f>
        <v>-</v>
      </c>
      <c r="AE19" s="19" t="str">
        <f ca="1">IF($I19&lt;AE$12,"-",SUM(INDIRECT(ADDRESS($AC19+"1",22,1,1,"EST 2")):INDIRECT(ADDRESS($AC19+"1",IF(Y19="",33,Y19+"21"),1,1,"EST 2")))/SUM(INDIRECT(ADDRESS($AC19,22,1,1,"EST 2")):INDIRECT(ADDRESS($AC19,IF(Y19="",33,Y19+"21"),1,1,"EST 2")))-1)</f>
        <v>-</v>
      </c>
      <c r="AF19" s="19" t="str">
        <f ca="1">IF($I19&lt;AF$12,"-",SUM(INDIRECT(ADDRESS($AC19+"1",38,1,1,"EST 2")):INDIRECT(ADDRESS($AC19+"1",IF(Z19="",49,Z19+"37"),1,1,"EST 2")))/SUM(INDIRECT(ADDRESS($AC19,38,1,1,"EST 2")):INDIRECT(ADDRESS($AC19,IF(Z19="",49,Z19+"37"),1,1,"EST 2")))-1)</f>
        <v>-</v>
      </c>
      <c r="AG19" s="19" t="str">
        <f ca="1">IF($I19&lt;AG$12,"-",SUM(INDIRECT(ADDRESS($AC19+"1",54,1,1,"EST 2")):INDIRECT(ADDRESS($AC19+"1",IF(AA19="",65,AA19+"53"),1,1,"EST 2")))/SUM(INDIRECT(ADDRESS($AC19,54,1,1,"EST 2")):INDIRECT(ADDRESS($AC19,IF(AA19="",65,AA19+"53"),1,1,"EST 2")))-1)</f>
        <v>-</v>
      </c>
      <c r="AH19" s="19" t="str">
        <f ca="1">IF($I19&lt;AH$12,"-",SUM(INDIRECT(ADDRESS($AC19+"1",70,1,1,"EST 2")):INDIRECT(ADDRESS($AC19+"1",IF(AB19="",81,AB19+"69"),1,1,"EST 2")))/SUM(INDIRECT(ADDRESS($AC19,70,1,1,"EST 2")):INDIRECT(ADDRESS($AC19,IF(AB19="",81,AB19+"69"),1,1,"EST 2")))-1)</f>
        <v>-</v>
      </c>
      <c r="AI19" s="19" t="str">
        <f t="shared" si="11"/>
        <v/>
      </c>
      <c r="AJ19" s="67">
        <f t="shared" ca="1" si="12"/>
        <v>45935.815905208336</v>
      </c>
    </row>
    <row r="20" spans="2:36" ht="30" customHeight="1" x14ac:dyDescent="0.3">
      <c r="B20" s="171"/>
      <c r="C20" s="171"/>
      <c r="D20" s="69"/>
      <c r="E20" s="69"/>
      <c r="F20" s="69"/>
      <c r="G20" s="70"/>
      <c r="H20" s="71"/>
      <c r="I20" s="72"/>
      <c r="J20" s="73" t="str">
        <f t="shared" si="0"/>
        <v/>
      </c>
      <c r="K20" s="65" t="str">
        <f t="shared" si="1"/>
        <v/>
      </c>
      <c r="L20" s="74"/>
      <c r="M20" s="19" t="s">
        <v>86</v>
      </c>
      <c r="N20" s="19">
        <v>8</v>
      </c>
      <c r="O20" s="19" t="str">
        <f t="shared" si="2"/>
        <v/>
      </c>
      <c r="P20" s="19" t="str">
        <f t="shared" si="3"/>
        <v/>
      </c>
      <c r="Q20" s="67">
        <f t="shared" ca="1" si="4"/>
        <v>45945.815905208336</v>
      </c>
      <c r="R20" s="19">
        <f t="shared" ca="1" si="5"/>
        <v>10</v>
      </c>
      <c r="S20" s="19">
        <f t="shared" ca="1" si="6"/>
        <v>2025</v>
      </c>
      <c r="T20" s="19" t="e">
        <f t="shared" ca="1" si="7"/>
        <v>#VALUE!</v>
      </c>
      <c r="U20" s="19" t="e">
        <f t="shared" ca="1" si="8"/>
        <v>#VALUE!</v>
      </c>
      <c r="V20" s="19" t="e">
        <f t="shared" ca="1" si="9"/>
        <v>#VALUE!</v>
      </c>
      <c r="X20" s="19" t="str">
        <f t="shared" si="10"/>
        <v/>
      </c>
      <c r="Y20" s="19" t="str">
        <f t="shared" si="10"/>
        <v/>
      </c>
      <c r="Z20" s="19" t="str">
        <f t="shared" si="10"/>
        <v/>
      </c>
      <c r="AA20" s="19" t="str">
        <f t="shared" si="10"/>
        <v/>
      </c>
      <c r="AB20" s="19" t="str">
        <f t="shared" si="10"/>
        <v/>
      </c>
      <c r="AC20" s="19" t="e">
        <f>VLOOKUP(B20,'EST 2'!$B$14:$R$26,18,FALSE())</f>
        <v>#N/A</v>
      </c>
      <c r="AD20" s="19" t="str">
        <f ca="1">IF($I20&lt;AD$12,"-",SUM(INDIRECT(ADDRESS($AC20+"1",6,1,1,"EST 2")):INDIRECT(ADDRESS($AC20+"1",IF(X20="",17,X20+"5"),1,1,"EST 2")))/SUM(INDIRECT(ADDRESS($AC20,6,1,1,"EST 2")):INDIRECT(ADDRESS($AC20,IF(X20="",17,X20+"5"),1,1,"EST 2")))-1)</f>
        <v>-</v>
      </c>
      <c r="AE20" s="19" t="str">
        <f ca="1">IF($I20&lt;AE$12,"-",SUM(INDIRECT(ADDRESS($AC20+"1",22,1,1,"EST 2")):INDIRECT(ADDRESS($AC20+"1",IF(Y20="",33,Y20+"21"),1,1,"EST 2")))/SUM(INDIRECT(ADDRESS($AC20,22,1,1,"EST 2")):INDIRECT(ADDRESS($AC20,IF(Y20="",33,Y20+"21"),1,1,"EST 2")))-1)</f>
        <v>-</v>
      </c>
      <c r="AF20" s="19" t="str">
        <f ca="1">IF($I20&lt;AF$12,"-",SUM(INDIRECT(ADDRESS($AC20+"1",38,1,1,"EST 2")):INDIRECT(ADDRESS($AC20+"1",IF(Z20="",49,Z20+"37"),1,1,"EST 2")))/SUM(INDIRECT(ADDRESS($AC20,38,1,1,"EST 2")):INDIRECT(ADDRESS($AC20,IF(Z20="",49,Z20+"37"),1,1,"EST 2")))-1)</f>
        <v>-</v>
      </c>
      <c r="AG20" s="19" t="str">
        <f ca="1">IF($I20&lt;AG$12,"-",SUM(INDIRECT(ADDRESS($AC20+"1",54,1,1,"EST 2")):INDIRECT(ADDRESS($AC20+"1",IF(AA20="",65,AA20+"53"),1,1,"EST 2")))/SUM(INDIRECT(ADDRESS($AC20,54,1,1,"EST 2")):INDIRECT(ADDRESS($AC20,IF(AA20="",65,AA20+"53"),1,1,"EST 2")))-1)</f>
        <v>-</v>
      </c>
      <c r="AH20" s="19" t="str">
        <f ca="1">IF($I20&lt;AH$12,"-",SUM(INDIRECT(ADDRESS($AC20+"1",70,1,1,"EST 2")):INDIRECT(ADDRESS($AC20+"1",IF(AB20="",81,AB20+"69"),1,1,"EST 2")))/SUM(INDIRECT(ADDRESS($AC20,70,1,1,"EST 2")):INDIRECT(ADDRESS($AC20,IF(AB20="",81,AB20+"69"),1,1,"EST 2")))-1)</f>
        <v>-</v>
      </c>
      <c r="AI20" s="19" t="str">
        <f t="shared" si="11"/>
        <v/>
      </c>
      <c r="AJ20" s="67">
        <f t="shared" ca="1" si="12"/>
        <v>45935.815905208336</v>
      </c>
    </row>
    <row r="21" spans="2:36" ht="30" customHeight="1" x14ac:dyDescent="0.3">
      <c r="B21" s="171"/>
      <c r="C21" s="171"/>
      <c r="D21" s="69"/>
      <c r="E21" s="69"/>
      <c r="F21" s="69"/>
      <c r="G21" s="70"/>
      <c r="H21" s="71"/>
      <c r="I21" s="72"/>
      <c r="J21" s="73" t="str">
        <f t="shared" si="0"/>
        <v/>
      </c>
      <c r="K21" s="65" t="str">
        <f t="shared" si="1"/>
        <v/>
      </c>
      <c r="L21" s="74"/>
      <c r="M21" s="19" t="s">
        <v>87</v>
      </c>
      <c r="N21" s="19">
        <v>9</v>
      </c>
      <c r="O21" s="19" t="str">
        <f t="shared" si="2"/>
        <v/>
      </c>
      <c r="P21" s="19" t="str">
        <f t="shared" si="3"/>
        <v/>
      </c>
      <c r="Q21" s="67">
        <f t="shared" ca="1" si="4"/>
        <v>45945.815905208336</v>
      </c>
      <c r="R21" s="19">
        <f t="shared" ca="1" si="5"/>
        <v>10</v>
      </c>
      <c r="S21" s="19">
        <f t="shared" ca="1" si="6"/>
        <v>2025</v>
      </c>
      <c r="T21" s="19" t="e">
        <f t="shared" ca="1" si="7"/>
        <v>#VALUE!</v>
      </c>
      <c r="U21" s="19" t="e">
        <f t="shared" ca="1" si="8"/>
        <v>#VALUE!</v>
      </c>
      <c r="V21" s="19" t="e">
        <f t="shared" ca="1" si="9"/>
        <v>#VALUE!</v>
      </c>
      <c r="X21" s="19" t="str">
        <f t="shared" si="10"/>
        <v/>
      </c>
      <c r="Y21" s="19" t="str">
        <f t="shared" si="10"/>
        <v/>
      </c>
      <c r="Z21" s="19" t="str">
        <f t="shared" si="10"/>
        <v/>
      </c>
      <c r="AA21" s="19" t="str">
        <f t="shared" si="10"/>
        <v/>
      </c>
      <c r="AB21" s="19" t="str">
        <f t="shared" si="10"/>
        <v/>
      </c>
      <c r="AC21" s="19" t="e">
        <f>VLOOKUP(B21,'EST 2'!$B$14:$R$26,18,FALSE())</f>
        <v>#N/A</v>
      </c>
      <c r="AD21" s="19" t="str">
        <f ca="1">IF($I21&lt;AD$12,"-",SUM(INDIRECT(ADDRESS($AC21+"1",6,1,1,"EST 2")):INDIRECT(ADDRESS($AC21+"1",IF(X21="",17,X21+"5"),1,1,"EST 2")))/SUM(INDIRECT(ADDRESS($AC21,6,1,1,"EST 2")):INDIRECT(ADDRESS($AC21,IF(X21="",17,X21+"5"),1,1,"EST 2")))-1)</f>
        <v>-</v>
      </c>
      <c r="AE21" s="19" t="str">
        <f ca="1">IF($I21&lt;AE$12,"-",SUM(INDIRECT(ADDRESS($AC21+"1",22,1,1,"EST 2")):INDIRECT(ADDRESS($AC21+"1",IF(Y21="",33,Y21+"21"),1,1,"EST 2")))/SUM(INDIRECT(ADDRESS($AC21,22,1,1,"EST 2")):INDIRECT(ADDRESS($AC21,IF(Y21="",33,Y21+"21"),1,1,"EST 2")))-1)</f>
        <v>-</v>
      </c>
      <c r="AF21" s="19" t="str">
        <f ca="1">IF($I21&lt;AF$12,"-",SUM(INDIRECT(ADDRESS($AC21+"1",38,1,1,"EST 2")):INDIRECT(ADDRESS($AC21+"1",IF(Z21="",49,Z21+"37"),1,1,"EST 2")))/SUM(INDIRECT(ADDRESS($AC21,38,1,1,"EST 2")):INDIRECT(ADDRESS($AC21,IF(Z21="",49,Z21+"37"),1,1,"EST 2")))-1)</f>
        <v>-</v>
      </c>
      <c r="AG21" s="19" t="str">
        <f ca="1">IF($I21&lt;AG$12,"-",SUM(INDIRECT(ADDRESS($AC21+"1",54,1,1,"EST 2")):INDIRECT(ADDRESS($AC21+"1",IF(AA21="",65,AA21+"53"),1,1,"EST 2")))/SUM(INDIRECT(ADDRESS($AC21,54,1,1,"EST 2")):INDIRECT(ADDRESS($AC21,IF(AA21="",65,AA21+"53"),1,1,"EST 2")))-1)</f>
        <v>-</v>
      </c>
      <c r="AH21" s="19" t="str">
        <f ca="1">IF($I21&lt;AH$12,"-",SUM(INDIRECT(ADDRESS($AC21+"1",70,1,1,"EST 2")):INDIRECT(ADDRESS($AC21+"1",IF(AB21="",81,AB21+"69"),1,1,"EST 2")))/SUM(INDIRECT(ADDRESS($AC21,70,1,1,"EST 2")):INDIRECT(ADDRESS($AC21,IF(AB21="",81,AB21+"69"),1,1,"EST 2")))-1)</f>
        <v>-</v>
      </c>
      <c r="AI21" s="19" t="str">
        <f t="shared" si="11"/>
        <v/>
      </c>
      <c r="AJ21" s="67">
        <f t="shared" ca="1" si="12"/>
        <v>45935.815905208336</v>
      </c>
    </row>
    <row r="22" spans="2:36" ht="30" customHeight="1" x14ac:dyDescent="0.3">
      <c r="B22" s="171"/>
      <c r="C22" s="171"/>
      <c r="D22" s="69"/>
      <c r="E22" s="69"/>
      <c r="F22" s="69"/>
      <c r="G22" s="70"/>
      <c r="H22" s="71"/>
      <c r="I22" s="72"/>
      <c r="J22" s="73" t="str">
        <f t="shared" si="0"/>
        <v/>
      </c>
      <c r="K22" s="65" t="str">
        <f t="shared" si="1"/>
        <v/>
      </c>
      <c r="L22" s="74"/>
      <c r="M22" s="19" t="s">
        <v>88</v>
      </c>
      <c r="N22" s="19">
        <v>10</v>
      </c>
      <c r="O22" s="19" t="str">
        <f t="shared" si="2"/>
        <v/>
      </c>
      <c r="P22" s="19" t="str">
        <f t="shared" si="3"/>
        <v/>
      </c>
      <c r="Q22" s="67">
        <f t="shared" ca="1" si="4"/>
        <v>45945.815905208336</v>
      </c>
      <c r="R22" s="19">
        <f t="shared" ca="1" si="5"/>
        <v>10</v>
      </c>
      <c r="S22" s="19">
        <f t="shared" ca="1" si="6"/>
        <v>2025</v>
      </c>
      <c r="T22" s="19" t="e">
        <f t="shared" ca="1" si="7"/>
        <v>#VALUE!</v>
      </c>
      <c r="U22" s="19" t="e">
        <f t="shared" ca="1" si="8"/>
        <v>#VALUE!</v>
      </c>
      <c r="V22" s="19" t="e">
        <f t="shared" ca="1" si="9"/>
        <v>#VALUE!</v>
      </c>
      <c r="X22" s="19" t="str">
        <f t="shared" si="10"/>
        <v/>
      </c>
      <c r="Y22" s="19" t="str">
        <f t="shared" si="10"/>
        <v/>
      </c>
      <c r="Z22" s="19" t="str">
        <f t="shared" si="10"/>
        <v/>
      </c>
      <c r="AA22" s="19" t="str">
        <f t="shared" si="10"/>
        <v/>
      </c>
      <c r="AB22" s="19" t="str">
        <f t="shared" si="10"/>
        <v/>
      </c>
      <c r="AC22" s="19" t="e">
        <f>VLOOKUP(B22,'EST 2'!$B$14:$R$26,18,FALSE())</f>
        <v>#N/A</v>
      </c>
      <c r="AD22" s="19" t="str">
        <f ca="1">IF($I22&lt;AD$12,"-",SUM(INDIRECT(ADDRESS($AC22+"1",6,1,1,"EST 2")):INDIRECT(ADDRESS($AC22+"1",IF(X22="",17,X22+"5"),1,1,"EST 2")))/SUM(INDIRECT(ADDRESS($AC22,6,1,1,"EST 2")):INDIRECT(ADDRESS($AC22,IF(X22="",17,X22+"5"),1,1,"EST 2")))-1)</f>
        <v>-</v>
      </c>
      <c r="AE22" s="19" t="str">
        <f ca="1">IF($I22&lt;AE$12,"-",SUM(INDIRECT(ADDRESS($AC22+"1",22,1,1,"EST 2")):INDIRECT(ADDRESS($AC22+"1",IF(Y22="",33,Y22+"21"),1,1,"EST 2")))/SUM(INDIRECT(ADDRESS($AC22,22,1,1,"EST 2")):INDIRECT(ADDRESS($AC22,IF(Y22="",33,Y22+"21"),1,1,"EST 2")))-1)</f>
        <v>-</v>
      </c>
      <c r="AF22" s="19" t="str">
        <f ca="1">IF($I22&lt;AF$12,"-",SUM(INDIRECT(ADDRESS($AC22+"1",38,1,1,"EST 2")):INDIRECT(ADDRESS($AC22+"1",IF(Z22="",49,Z22+"37"),1,1,"EST 2")))/SUM(INDIRECT(ADDRESS($AC22,38,1,1,"EST 2")):INDIRECT(ADDRESS($AC22,IF(Z22="",49,Z22+"37"),1,1,"EST 2")))-1)</f>
        <v>-</v>
      </c>
      <c r="AG22" s="19" t="str">
        <f ca="1">IF($I22&lt;AG$12,"-",SUM(INDIRECT(ADDRESS($AC22+"1",54,1,1,"EST 2")):INDIRECT(ADDRESS($AC22+"1",IF(AA22="",65,AA22+"53"),1,1,"EST 2")))/SUM(INDIRECT(ADDRESS($AC22,54,1,1,"EST 2")):INDIRECT(ADDRESS($AC22,IF(AA22="",65,AA22+"53"),1,1,"EST 2")))-1)</f>
        <v>-</v>
      </c>
      <c r="AH22" s="19" t="str">
        <f ca="1">IF($I22&lt;AH$12,"-",SUM(INDIRECT(ADDRESS($AC22+"1",70,1,1,"EST 2")):INDIRECT(ADDRESS($AC22+"1",IF(AB22="",81,AB22+"69"),1,1,"EST 2")))/SUM(INDIRECT(ADDRESS($AC22,70,1,1,"EST 2")):INDIRECT(ADDRESS($AC22,IF(AB22="",81,AB22+"69"),1,1,"EST 2")))-1)</f>
        <v>-</v>
      </c>
      <c r="AI22" s="19" t="str">
        <f t="shared" si="11"/>
        <v/>
      </c>
      <c r="AJ22" s="67">
        <f t="shared" ca="1" si="12"/>
        <v>45935.815905208336</v>
      </c>
    </row>
    <row r="23" spans="2:36" ht="30" customHeight="1" x14ac:dyDescent="0.3">
      <c r="B23" s="171"/>
      <c r="C23" s="171"/>
      <c r="D23" s="69"/>
      <c r="E23" s="69"/>
      <c r="F23" s="69"/>
      <c r="G23" s="70"/>
      <c r="H23" s="71"/>
      <c r="I23" s="72"/>
      <c r="J23" s="73" t="str">
        <f t="shared" si="0"/>
        <v/>
      </c>
      <c r="K23" s="65" t="str">
        <f t="shared" si="1"/>
        <v/>
      </c>
      <c r="L23" s="74"/>
      <c r="M23" s="19" t="s">
        <v>89</v>
      </c>
      <c r="N23" s="19">
        <v>11</v>
      </c>
      <c r="O23" s="19" t="str">
        <f t="shared" si="2"/>
        <v/>
      </c>
      <c r="P23" s="19" t="str">
        <f t="shared" si="3"/>
        <v/>
      </c>
      <c r="Q23" s="67">
        <f t="shared" ca="1" si="4"/>
        <v>45945.815905208336</v>
      </c>
      <c r="R23" s="19">
        <f t="shared" ca="1" si="5"/>
        <v>10</v>
      </c>
      <c r="S23" s="19">
        <f t="shared" ca="1" si="6"/>
        <v>2025</v>
      </c>
      <c r="T23" s="19" t="e">
        <f t="shared" ca="1" si="7"/>
        <v>#VALUE!</v>
      </c>
      <c r="U23" s="19" t="e">
        <f t="shared" ca="1" si="8"/>
        <v>#VALUE!</v>
      </c>
      <c r="V23" s="19" t="e">
        <f t="shared" ca="1" si="9"/>
        <v>#VALUE!</v>
      </c>
      <c r="X23" s="19" t="str">
        <f t="shared" ref="X23:AB30" si="13">IF($I23=X$12,$O23,"")</f>
        <v/>
      </c>
      <c r="Y23" s="19" t="str">
        <f t="shared" si="13"/>
        <v/>
      </c>
      <c r="Z23" s="19" t="str">
        <f t="shared" si="13"/>
        <v/>
      </c>
      <c r="AA23" s="19" t="str">
        <f t="shared" si="13"/>
        <v/>
      </c>
      <c r="AB23" s="19" t="str">
        <f t="shared" si="13"/>
        <v/>
      </c>
      <c r="AC23" s="19" t="e">
        <f>VLOOKUP(B23,'EST 2'!$B$14:$R$26,18,FALSE())</f>
        <v>#N/A</v>
      </c>
      <c r="AD23" s="19" t="str">
        <f ca="1">IF($I23&lt;AD$12,"-",SUM(INDIRECT(ADDRESS($AC23+"1",6,1,1,"EST 2")):INDIRECT(ADDRESS($AC23+"1",IF(X23="",17,X23+"5"),1,1,"EST 2")))/SUM(INDIRECT(ADDRESS($AC23,6,1,1,"EST 2")):INDIRECT(ADDRESS($AC23,IF(X23="",17,X23+"5"),1,1,"EST 2")))-1)</f>
        <v>-</v>
      </c>
      <c r="AE23" s="19" t="str">
        <f ca="1">IF($I23&lt;AE$12,"-",SUM(INDIRECT(ADDRESS($AC23+"1",22,1,1,"EST 2")):INDIRECT(ADDRESS($AC23+"1",IF(Y23="",33,Y23+"21"),1,1,"EST 2")))/SUM(INDIRECT(ADDRESS($AC23,22,1,1,"EST 2")):INDIRECT(ADDRESS($AC23,IF(Y23="",33,Y23+"21"),1,1,"EST 2")))-1)</f>
        <v>-</v>
      </c>
      <c r="AF23" s="19" t="str">
        <f ca="1">IF($I23&lt;AF$12,"-",SUM(INDIRECT(ADDRESS($AC23+"1",38,1,1,"EST 2")):INDIRECT(ADDRESS($AC23+"1",IF(Z23="",49,Z23+"37"),1,1,"EST 2")))/SUM(INDIRECT(ADDRESS($AC23,38,1,1,"EST 2")):INDIRECT(ADDRESS($AC23,IF(Z23="",49,Z23+"37"),1,1,"EST 2")))-1)</f>
        <v>-</v>
      </c>
      <c r="AG23" s="19" t="str">
        <f ca="1">IF($I23&lt;AG$12,"-",SUM(INDIRECT(ADDRESS($AC23+"1",54,1,1,"EST 2")):INDIRECT(ADDRESS($AC23+"1",IF(AA23="",65,AA23+"53"),1,1,"EST 2")))/SUM(INDIRECT(ADDRESS($AC23,54,1,1,"EST 2")):INDIRECT(ADDRESS($AC23,IF(AA23="",65,AA23+"53"),1,1,"EST 2")))-1)</f>
        <v>-</v>
      </c>
      <c r="AH23" s="19" t="str">
        <f ca="1">IF($I23&lt;AH$12,"-",SUM(INDIRECT(ADDRESS($AC23+"1",70,1,1,"EST 2")):INDIRECT(ADDRESS($AC23+"1",IF(AB23="",81,AB23+"69"),1,1,"EST 2")))/SUM(INDIRECT(ADDRESS($AC23,70,1,1,"EST 2")):INDIRECT(ADDRESS($AC23,IF(AB23="",81,AB23+"69"),1,1,"EST 2")))-1)</f>
        <v>-</v>
      </c>
      <c r="AI23" s="19" t="str">
        <f t="shared" si="11"/>
        <v/>
      </c>
      <c r="AJ23" s="67">
        <f t="shared" ca="1" si="12"/>
        <v>45935.815905208336</v>
      </c>
    </row>
    <row r="24" spans="2:36" ht="30" customHeight="1" x14ac:dyDescent="0.3">
      <c r="B24" s="171"/>
      <c r="C24" s="171"/>
      <c r="D24" s="69"/>
      <c r="E24" s="69"/>
      <c r="F24" s="69"/>
      <c r="G24" s="70"/>
      <c r="H24" s="71"/>
      <c r="I24" s="72"/>
      <c r="J24" s="73" t="str">
        <f t="shared" si="0"/>
        <v/>
      </c>
      <c r="K24" s="65" t="str">
        <f t="shared" si="1"/>
        <v/>
      </c>
      <c r="L24" s="74"/>
      <c r="M24" s="19" t="s">
        <v>90</v>
      </c>
      <c r="N24" s="19">
        <v>12</v>
      </c>
      <c r="O24" s="19" t="str">
        <f t="shared" si="2"/>
        <v/>
      </c>
      <c r="P24" s="19" t="str">
        <f t="shared" si="3"/>
        <v/>
      </c>
      <c r="Q24" s="67">
        <f t="shared" ca="1" si="4"/>
        <v>45945.815905208336</v>
      </c>
      <c r="R24" s="19">
        <f t="shared" ca="1" si="5"/>
        <v>10</v>
      </c>
      <c r="S24" s="19">
        <f t="shared" ca="1" si="6"/>
        <v>2025</v>
      </c>
      <c r="T24" s="19" t="e">
        <f t="shared" ca="1" si="7"/>
        <v>#VALUE!</v>
      </c>
      <c r="U24" s="19" t="e">
        <f t="shared" ca="1" si="8"/>
        <v>#VALUE!</v>
      </c>
      <c r="V24" s="19" t="e">
        <f t="shared" ca="1" si="9"/>
        <v>#VALUE!</v>
      </c>
      <c r="X24" s="19" t="str">
        <f t="shared" si="13"/>
        <v/>
      </c>
      <c r="Y24" s="19" t="str">
        <f t="shared" si="13"/>
        <v/>
      </c>
      <c r="Z24" s="19" t="str">
        <f t="shared" si="13"/>
        <v/>
      </c>
      <c r="AA24" s="19" t="str">
        <f t="shared" si="13"/>
        <v/>
      </c>
      <c r="AB24" s="19" t="str">
        <f t="shared" si="13"/>
        <v/>
      </c>
      <c r="AC24" s="19" t="e">
        <f>VLOOKUP(B24,'EST 2'!$B$14:$R$26,18,FALSE())</f>
        <v>#N/A</v>
      </c>
      <c r="AD24" s="19" t="str">
        <f ca="1">IF($I24&lt;AD$12,"-",SUM(INDIRECT(ADDRESS($AC24+"1",6,1,1,"EST 2")):INDIRECT(ADDRESS($AC24+"1",IF(X24="",17,X24+"5"),1,1,"EST 2")))/SUM(INDIRECT(ADDRESS($AC24,6,1,1,"EST 2")):INDIRECT(ADDRESS($AC24,IF(X24="",17,X24+"5"),1,1,"EST 2")))-1)</f>
        <v>-</v>
      </c>
      <c r="AE24" s="19" t="str">
        <f ca="1">IF($I24&lt;AE$12,"-",SUM(INDIRECT(ADDRESS($AC24+"1",22,1,1,"EST 2")):INDIRECT(ADDRESS($AC24+"1",IF(Y24="",33,Y24+"21"),1,1,"EST 2")))/SUM(INDIRECT(ADDRESS($AC24,22,1,1,"EST 2")):INDIRECT(ADDRESS($AC24,IF(Y24="",33,Y24+"21"),1,1,"EST 2")))-1)</f>
        <v>-</v>
      </c>
      <c r="AF24" s="19" t="str">
        <f ca="1">IF($I24&lt;AF$12,"-",SUM(INDIRECT(ADDRESS($AC24+"1",38,1,1,"EST 2")):INDIRECT(ADDRESS($AC24+"1",IF(Z24="",49,Z24+"37"),1,1,"EST 2")))/SUM(INDIRECT(ADDRESS($AC24,38,1,1,"EST 2")):INDIRECT(ADDRESS($AC24,IF(Z24="",49,Z24+"37"),1,1,"EST 2")))-1)</f>
        <v>-</v>
      </c>
      <c r="AG24" s="19" t="str">
        <f ca="1">IF($I24&lt;AG$12,"-",SUM(INDIRECT(ADDRESS($AC24+"1",54,1,1,"EST 2")):INDIRECT(ADDRESS($AC24+"1",IF(AA24="",65,AA24+"53"),1,1,"EST 2")))/SUM(INDIRECT(ADDRESS($AC24,54,1,1,"EST 2")):INDIRECT(ADDRESS($AC24,IF(AA24="",65,AA24+"53"),1,1,"EST 2")))-1)</f>
        <v>-</v>
      </c>
      <c r="AH24" s="19" t="str">
        <f ca="1">IF($I24&lt;AH$12,"-",SUM(INDIRECT(ADDRESS($AC24+"1",70,1,1,"EST 2")):INDIRECT(ADDRESS($AC24+"1",IF(AB24="",81,AB24+"69"),1,1,"EST 2")))/SUM(INDIRECT(ADDRESS($AC24,70,1,1,"EST 2")):INDIRECT(ADDRESS($AC24,IF(AB24="",81,AB24+"69"),1,1,"EST 2")))-1)</f>
        <v>-</v>
      </c>
      <c r="AI24" s="19" t="str">
        <f t="shared" si="11"/>
        <v/>
      </c>
      <c r="AJ24" s="67">
        <f t="shared" ca="1" si="12"/>
        <v>45935.815905208336</v>
      </c>
    </row>
    <row r="25" spans="2:36" ht="30" customHeight="1" x14ac:dyDescent="0.3">
      <c r="B25" s="171"/>
      <c r="C25" s="171"/>
      <c r="D25" s="69"/>
      <c r="E25" s="69"/>
      <c r="F25" s="69"/>
      <c r="G25" s="70"/>
      <c r="H25" s="71"/>
      <c r="I25" s="72"/>
      <c r="J25" s="73" t="str">
        <f t="shared" si="0"/>
        <v/>
      </c>
      <c r="K25" s="65" t="str">
        <f t="shared" si="1"/>
        <v/>
      </c>
      <c r="L25" s="74"/>
      <c r="O25" s="19" t="str">
        <f t="shared" si="2"/>
        <v/>
      </c>
      <c r="P25" s="19" t="str">
        <f t="shared" si="3"/>
        <v/>
      </c>
      <c r="Q25" s="67">
        <f t="shared" ca="1" si="4"/>
        <v>45945.815905208336</v>
      </c>
      <c r="R25" s="19">
        <f t="shared" ca="1" si="5"/>
        <v>10</v>
      </c>
      <c r="S25" s="19">
        <f t="shared" ca="1" si="6"/>
        <v>2025</v>
      </c>
      <c r="T25" s="19" t="e">
        <f t="shared" ca="1" si="7"/>
        <v>#VALUE!</v>
      </c>
      <c r="U25" s="19" t="e">
        <f t="shared" ca="1" si="8"/>
        <v>#VALUE!</v>
      </c>
      <c r="V25" s="19" t="e">
        <f t="shared" ca="1" si="9"/>
        <v>#VALUE!</v>
      </c>
      <c r="X25" s="19" t="str">
        <f t="shared" si="13"/>
        <v/>
      </c>
      <c r="Y25" s="19" t="str">
        <f t="shared" si="13"/>
        <v/>
      </c>
      <c r="Z25" s="19" t="str">
        <f t="shared" si="13"/>
        <v/>
      </c>
      <c r="AA25" s="19" t="str">
        <f t="shared" si="13"/>
        <v/>
      </c>
      <c r="AB25" s="19" t="str">
        <f t="shared" si="13"/>
        <v/>
      </c>
      <c r="AC25" s="19" t="e">
        <f>VLOOKUP(B25,'EST 2'!$B$14:$R$26,18,FALSE())</f>
        <v>#N/A</v>
      </c>
      <c r="AD25" s="19" t="str">
        <f ca="1">IF($I25&lt;AD$12,"-",SUM(INDIRECT(ADDRESS($AC25+"1",6,1,1,"EST 2")):INDIRECT(ADDRESS($AC25+"1",IF(X25="",17,X25+"5"),1,1,"EST 2")))/SUM(INDIRECT(ADDRESS($AC25,6,1,1,"EST 2")):INDIRECT(ADDRESS($AC25,IF(X25="",17,X25+"5"),1,1,"EST 2")))-1)</f>
        <v>-</v>
      </c>
      <c r="AE25" s="19" t="str">
        <f ca="1">IF($I25&lt;AE$12,"-",SUM(INDIRECT(ADDRESS($AC25+"1",22,1,1,"EST 2")):INDIRECT(ADDRESS($AC25+"1",IF(Y25="",33,Y25+"21"),1,1,"EST 2")))/SUM(INDIRECT(ADDRESS($AC25,22,1,1,"EST 2")):INDIRECT(ADDRESS($AC25,IF(Y25="",33,Y25+"21"),1,1,"EST 2")))-1)</f>
        <v>-</v>
      </c>
      <c r="AF25" s="19" t="str">
        <f ca="1">IF($I25&lt;AF$12,"-",SUM(INDIRECT(ADDRESS($AC25+"1",38,1,1,"EST 2")):INDIRECT(ADDRESS($AC25+"1",IF(Z25="",49,Z25+"37"),1,1,"EST 2")))/SUM(INDIRECT(ADDRESS($AC25,38,1,1,"EST 2")):INDIRECT(ADDRESS($AC25,IF(Z25="",49,Z25+"37"),1,1,"EST 2")))-1)</f>
        <v>-</v>
      </c>
      <c r="AG25" s="19" t="str">
        <f ca="1">IF($I25&lt;AG$12,"-",SUM(INDIRECT(ADDRESS($AC25+"1",54,1,1,"EST 2")):INDIRECT(ADDRESS($AC25+"1",IF(AA25="",65,AA25+"53"),1,1,"EST 2")))/SUM(INDIRECT(ADDRESS($AC25,54,1,1,"EST 2")):INDIRECT(ADDRESS($AC25,IF(AA25="",65,AA25+"53"),1,1,"EST 2")))-1)</f>
        <v>-</v>
      </c>
      <c r="AH25" s="19" t="str">
        <f ca="1">IF($I25&lt;AH$12,"-",SUM(INDIRECT(ADDRESS($AC25+"1",70,1,1,"EST 2")):INDIRECT(ADDRESS($AC25+"1",IF(AB25="",81,AB25+"69"),1,1,"EST 2")))/SUM(INDIRECT(ADDRESS($AC25,70,1,1,"EST 2")):INDIRECT(ADDRESS($AC25,IF(AB25="",81,AB25+"69"),1,1,"EST 2")))-1)</f>
        <v>-</v>
      </c>
      <c r="AI25" s="19" t="str">
        <f t="shared" si="11"/>
        <v/>
      </c>
      <c r="AJ25" s="67">
        <f t="shared" ca="1" si="12"/>
        <v>45935.815905208336</v>
      </c>
    </row>
    <row r="26" spans="2:36" ht="30" customHeight="1" x14ac:dyDescent="0.3">
      <c r="B26" s="171"/>
      <c r="C26" s="171"/>
      <c r="D26" s="69"/>
      <c r="E26" s="69"/>
      <c r="F26" s="69"/>
      <c r="G26" s="70"/>
      <c r="H26" s="71"/>
      <c r="I26" s="72"/>
      <c r="J26" s="73" t="str">
        <f t="shared" si="0"/>
        <v/>
      </c>
      <c r="K26" s="65" t="str">
        <f t="shared" si="1"/>
        <v/>
      </c>
      <c r="L26" s="74"/>
      <c r="O26" s="19" t="str">
        <f t="shared" si="2"/>
        <v/>
      </c>
      <c r="P26" s="19" t="str">
        <f t="shared" si="3"/>
        <v/>
      </c>
      <c r="Q26" s="67">
        <f t="shared" ca="1" si="4"/>
        <v>45945.815905208336</v>
      </c>
      <c r="R26" s="19">
        <f t="shared" ca="1" si="5"/>
        <v>10</v>
      </c>
      <c r="S26" s="19">
        <f t="shared" ca="1" si="6"/>
        <v>2025</v>
      </c>
      <c r="T26" s="19" t="e">
        <f t="shared" ca="1" si="7"/>
        <v>#VALUE!</v>
      </c>
      <c r="U26" s="19" t="e">
        <f t="shared" ca="1" si="8"/>
        <v>#VALUE!</v>
      </c>
      <c r="V26" s="19" t="e">
        <f t="shared" ca="1" si="9"/>
        <v>#VALUE!</v>
      </c>
      <c r="X26" s="19" t="str">
        <f t="shared" si="13"/>
        <v/>
      </c>
      <c r="Y26" s="19" t="str">
        <f t="shared" si="13"/>
        <v/>
      </c>
      <c r="Z26" s="19" t="str">
        <f t="shared" si="13"/>
        <v/>
      </c>
      <c r="AA26" s="19" t="str">
        <f t="shared" si="13"/>
        <v/>
      </c>
      <c r="AB26" s="19" t="str">
        <f t="shared" si="13"/>
        <v/>
      </c>
      <c r="AC26" s="19" t="e">
        <f>VLOOKUP(B26,'EST 2'!$B$14:$R$26,18,FALSE())</f>
        <v>#N/A</v>
      </c>
      <c r="AD26" s="19" t="str">
        <f ca="1">IF($I26&lt;AD$12,"-",SUM(INDIRECT(ADDRESS($AC26+"1",6,1,1,"EST 2")):INDIRECT(ADDRESS($AC26+"1",IF(X26="",17,X26+"5"),1,1,"EST 2")))/SUM(INDIRECT(ADDRESS($AC26,6,1,1,"EST 2")):INDIRECT(ADDRESS($AC26,IF(X26="",17,X26+"5"),1,1,"EST 2")))-1)</f>
        <v>-</v>
      </c>
      <c r="AE26" s="19" t="str">
        <f ca="1">IF($I26&lt;AE$12,"-",SUM(INDIRECT(ADDRESS($AC26+"1",22,1,1,"EST 2")):INDIRECT(ADDRESS($AC26+"1",IF(Y26="",33,Y26+"21"),1,1,"EST 2")))/SUM(INDIRECT(ADDRESS($AC26,22,1,1,"EST 2")):INDIRECT(ADDRESS($AC26,IF(Y26="",33,Y26+"21"),1,1,"EST 2")))-1)</f>
        <v>-</v>
      </c>
      <c r="AF26" s="19" t="str">
        <f ca="1">IF($I26&lt;AF$12,"-",SUM(INDIRECT(ADDRESS($AC26+"1",38,1,1,"EST 2")):INDIRECT(ADDRESS($AC26+"1",IF(Z26="",49,Z26+"37"),1,1,"EST 2")))/SUM(INDIRECT(ADDRESS($AC26,38,1,1,"EST 2")):INDIRECT(ADDRESS($AC26,IF(Z26="",49,Z26+"37"),1,1,"EST 2")))-1)</f>
        <v>-</v>
      </c>
      <c r="AG26" s="19" t="str">
        <f ca="1">IF($I26&lt;AG$12,"-",SUM(INDIRECT(ADDRESS($AC26+"1",54,1,1,"EST 2")):INDIRECT(ADDRESS($AC26+"1",IF(AA26="",65,AA26+"53"),1,1,"EST 2")))/SUM(INDIRECT(ADDRESS($AC26,54,1,1,"EST 2")):INDIRECT(ADDRESS($AC26,IF(AA26="",65,AA26+"53"),1,1,"EST 2")))-1)</f>
        <v>-</v>
      </c>
      <c r="AH26" s="19" t="str">
        <f ca="1">IF($I26&lt;AH$12,"-",SUM(INDIRECT(ADDRESS($AC26+"1",70,1,1,"EST 2")):INDIRECT(ADDRESS($AC26+"1",IF(AB26="",81,AB26+"69"),1,1,"EST 2")))/SUM(INDIRECT(ADDRESS($AC26,70,1,1,"EST 2")):INDIRECT(ADDRESS($AC26,IF(AB26="",81,AB26+"69"),1,1,"EST 2")))-1)</f>
        <v>-</v>
      </c>
      <c r="AI26" s="19" t="str">
        <f t="shared" si="11"/>
        <v/>
      </c>
      <c r="AJ26" s="67">
        <f t="shared" ca="1" si="12"/>
        <v>45935.815905208336</v>
      </c>
    </row>
    <row r="27" spans="2:36" ht="30" customHeight="1" x14ac:dyDescent="0.3">
      <c r="B27" s="171"/>
      <c r="C27" s="171"/>
      <c r="D27" s="69"/>
      <c r="E27" s="69"/>
      <c r="F27" s="69"/>
      <c r="G27" s="70"/>
      <c r="H27" s="71"/>
      <c r="I27" s="72"/>
      <c r="J27" s="73" t="str">
        <f t="shared" si="0"/>
        <v/>
      </c>
      <c r="K27" s="65" t="str">
        <f t="shared" si="1"/>
        <v/>
      </c>
      <c r="L27" s="74"/>
      <c r="O27" s="19" t="str">
        <f t="shared" si="2"/>
        <v/>
      </c>
      <c r="P27" s="19" t="str">
        <f t="shared" si="3"/>
        <v/>
      </c>
      <c r="Q27" s="67">
        <f t="shared" ca="1" si="4"/>
        <v>45945.815905208336</v>
      </c>
      <c r="R27" s="19">
        <f t="shared" ca="1" si="5"/>
        <v>10</v>
      </c>
      <c r="S27" s="19">
        <f t="shared" ca="1" si="6"/>
        <v>2025</v>
      </c>
      <c r="T27" s="19" t="e">
        <f t="shared" ca="1" si="7"/>
        <v>#VALUE!</v>
      </c>
      <c r="U27" s="19" t="e">
        <f t="shared" ca="1" si="8"/>
        <v>#VALUE!</v>
      </c>
      <c r="V27" s="19" t="e">
        <f t="shared" ca="1" si="9"/>
        <v>#VALUE!</v>
      </c>
      <c r="X27" s="19" t="str">
        <f t="shared" si="13"/>
        <v/>
      </c>
      <c r="Y27" s="19" t="str">
        <f t="shared" si="13"/>
        <v/>
      </c>
      <c r="Z27" s="19" t="str">
        <f t="shared" si="13"/>
        <v/>
      </c>
      <c r="AA27" s="19" t="str">
        <f t="shared" si="13"/>
        <v/>
      </c>
      <c r="AB27" s="19" t="str">
        <f t="shared" si="13"/>
        <v/>
      </c>
      <c r="AC27" s="19" t="e">
        <f>VLOOKUP(B27,'EST 2'!$B$14:$R$26,18,FALSE())</f>
        <v>#N/A</v>
      </c>
      <c r="AD27" s="19" t="str">
        <f ca="1">IF($I27&lt;AD$12,"-",SUM(INDIRECT(ADDRESS($AC27+"1",6,1,1,"EST 2")):INDIRECT(ADDRESS($AC27+"1",IF(X27="",17,X27+"5"),1,1,"EST 2")))/SUM(INDIRECT(ADDRESS($AC27,6,1,1,"EST 2")):INDIRECT(ADDRESS($AC27,IF(X27="",17,X27+"5"),1,1,"EST 2")))-1)</f>
        <v>-</v>
      </c>
      <c r="AE27" s="19" t="str">
        <f ca="1">IF($I27&lt;AE$12,"-",SUM(INDIRECT(ADDRESS($AC27+"1",22,1,1,"EST 2")):INDIRECT(ADDRESS($AC27+"1",IF(Y27="",33,Y27+"21"),1,1,"EST 2")))/SUM(INDIRECT(ADDRESS($AC27,22,1,1,"EST 2")):INDIRECT(ADDRESS($AC27,IF(Y27="",33,Y27+"21"),1,1,"EST 2")))-1)</f>
        <v>-</v>
      </c>
      <c r="AF27" s="19" t="str">
        <f ca="1">IF($I27&lt;AF$12,"-",SUM(INDIRECT(ADDRESS($AC27+"1",38,1,1,"EST 2")):INDIRECT(ADDRESS($AC27+"1",IF(Z27="",49,Z27+"37"),1,1,"EST 2")))/SUM(INDIRECT(ADDRESS($AC27,38,1,1,"EST 2")):INDIRECT(ADDRESS($AC27,IF(Z27="",49,Z27+"37"),1,1,"EST 2")))-1)</f>
        <v>-</v>
      </c>
      <c r="AG27" s="19" t="str">
        <f ca="1">IF($I27&lt;AG$12,"-",SUM(INDIRECT(ADDRESS($AC27+"1",54,1,1,"EST 2")):INDIRECT(ADDRESS($AC27+"1",IF(AA27="",65,AA27+"53"),1,1,"EST 2")))/SUM(INDIRECT(ADDRESS($AC27,54,1,1,"EST 2")):INDIRECT(ADDRESS($AC27,IF(AA27="",65,AA27+"53"),1,1,"EST 2")))-1)</f>
        <v>-</v>
      </c>
      <c r="AH27" s="19" t="str">
        <f ca="1">IF($I27&lt;AH$12,"-",SUM(INDIRECT(ADDRESS($AC27+"1",70,1,1,"EST 2")):INDIRECT(ADDRESS($AC27+"1",IF(AB27="",81,AB27+"69"),1,1,"EST 2")))/SUM(INDIRECT(ADDRESS($AC27,70,1,1,"EST 2")):INDIRECT(ADDRESS($AC27,IF(AB27="",81,AB27+"69"),1,1,"EST 2")))-1)</f>
        <v>-</v>
      </c>
      <c r="AI27" s="19" t="str">
        <f t="shared" si="11"/>
        <v/>
      </c>
      <c r="AJ27" s="67">
        <f t="shared" ca="1" si="12"/>
        <v>45935.815905208336</v>
      </c>
    </row>
    <row r="28" spans="2:36" ht="30" customHeight="1" x14ac:dyDescent="0.3">
      <c r="B28" s="171"/>
      <c r="C28" s="171"/>
      <c r="D28" s="69"/>
      <c r="E28" s="69"/>
      <c r="F28" s="69"/>
      <c r="G28" s="70"/>
      <c r="H28" s="71"/>
      <c r="I28" s="72"/>
      <c r="J28" s="73" t="str">
        <f t="shared" si="0"/>
        <v/>
      </c>
      <c r="K28" s="65" t="str">
        <f t="shared" si="1"/>
        <v/>
      </c>
      <c r="L28" s="74"/>
      <c r="O28" s="19" t="str">
        <f t="shared" si="2"/>
        <v/>
      </c>
      <c r="P28" s="19" t="str">
        <f t="shared" si="3"/>
        <v/>
      </c>
      <c r="Q28" s="67">
        <f t="shared" ca="1" si="4"/>
        <v>45945.815905208336</v>
      </c>
      <c r="R28" s="19">
        <f t="shared" ca="1" si="5"/>
        <v>10</v>
      </c>
      <c r="S28" s="19">
        <f t="shared" ca="1" si="6"/>
        <v>2025</v>
      </c>
      <c r="T28" s="19" t="e">
        <f t="shared" ca="1" si="7"/>
        <v>#VALUE!</v>
      </c>
      <c r="U28" s="19" t="e">
        <f t="shared" ca="1" si="8"/>
        <v>#VALUE!</v>
      </c>
      <c r="V28" s="19" t="e">
        <f t="shared" ca="1" si="9"/>
        <v>#VALUE!</v>
      </c>
      <c r="X28" s="19" t="str">
        <f t="shared" si="13"/>
        <v/>
      </c>
      <c r="Y28" s="19" t="str">
        <f t="shared" si="13"/>
        <v/>
      </c>
      <c r="Z28" s="19" t="str">
        <f t="shared" si="13"/>
        <v/>
      </c>
      <c r="AA28" s="19" t="str">
        <f t="shared" si="13"/>
        <v/>
      </c>
      <c r="AB28" s="19" t="str">
        <f t="shared" si="13"/>
        <v/>
      </c>
      <c r="AC28" s="19" t="e">
        <f>VLOOKUP(B28,'EST 2'!$B$14:$R$26,18,FALSE())</f>
        <v>#N/A</v>
      </c>
      <c r="AD28" s="19" t="str">
        <f ca="1">IF($I28&lt;AD$12,"-",SUM(INDIRECT(ADDRESS($AC28+"1",6,1,1,"EST 2")):INDIRECT(ADDRESS($AC28+"1",IF(X28="",17,X28+"5"),1,1,"EST 2")))/SUM(INDIRECT(ADDRESS($AC28,6,1,1,"EST 2")):INDIRECT(ADDRESS($AC28,IF(X28="",17,X28+"5"),1,1,"EST 2")))-1)</f>
        <v>-</v>
      </c>
      <c r="AE28" s="19" t="str">
        <f ca="1">IF($I28&lt;AE$12,"-",SUM(INDIRECT(ADDRESS($AC28+"1",22,1,1,"EST 2")):INDIRECT(ADDRESS($AC28+"1",IF(Y28="",33,Y28+"21"),1,1,"EST 2")))/SUM(INDIRECT(ADDRESS($AC28,22,1,1,"EST 2")):INDIRECT(ADDRESS($AC28,IF(Y28="",33,Y28+"21"),1,1,"EST 2")))-1)</f>
        <v>-</v>
      </c>
      <c r="AF28" s="19" t="str">
        <f ca="1">IF($I28&lt;AF$12,"-",SUM(INDIRECT(ADDRESS($AC28+"1",38,1,1,"EST 2")):INDIRECT(ADDRESS($AC28+"1",IF(Z28="",49,Z28+"37"),1,1,"EST 2")))/SUM(INDIRECT(ADDRESS($AC28,38,1,1,"EST 2")):INDIRECT(ADDRESS($AC28,IF(Z28="",49,Z28+"37"),1,1,"EST 2")))-1)</f>
        <v>-</v>
      </c>
      <c r="AG28" s="19" t="str">
        <f ca="1">IF($I28&lt;AG$12,"-",SUM(INDIRECT(ADDRESS($AC28+"1",54,1,1,"EST 2")):INDIRECT(ADDRESS($AC28+"1",IF(AA28="",65,AA28+"53"),1,1,"EST 2")))/SUM(INDIRECT(ADDRESS($AC28,54,1,1,"EST 2")):INDIRECT(ADDRESS($AC28,IF(AA28="",65,AA28+"53"),1,1,"EST 2")))-1)</f>
        <v>-</v>
      </c>
      <c r="AH28" s="19" t="str">
        <f ca="1">IF($I28&lt;AH$12,"-",SUM(INDIRECT(ADDRESS($AC28+"1",70,1,1,"EST 2")):INDIRECT(ADDRESS($AC28+"1",IF(AB28="",81,AB28+"69"),1,1,"EST 2")))/SUM(INDIRECT(ADDRESS($AC28,70,1,1,"EST 2")):INDIRECT(ADDRESS($AC28,IF(AB28="",81,AB28+"69"),1,1,"EST 2")))-1)</f>
        <v>-</v>
      </c>
      <c r="AI28" s="19" t="str">
        <f t="shared" si="11"/>
        <v/>
      </c>
      <c r="AJ28" s="67">
        <f t="shared" ca="1" si="12"/>
        <v>45935.815905208336</v>
      </c>
    </row>
    <row r="29" spans="2:36" ht="30" customHeight="1" x14ac:dyDescent="0.3">
      <c r="B29" s="171"/>
      <c r="C29" s="171"/>
      <c r="D29" s="69"/>
      <c r="E29" s="69"/>
      <c r="F29" s="69"/>
      <c r="G29" s="70"/>
      <c r="H29" s="71"/>
      <c r="I29" s="72"/>
      <c r="J29" s="73" t="str">
        <f t="shared" si="0"/>
        <v/>
      </c>
      <c r="K29" s="65" t="str">
        <f t="shared" si="1"/>
        <v/>
      </c>
      <c r="L29" s="74"/>
      <c r="O29" s="19" t="str">
        <f t="shared" si="2"/>
        <v/>
      </c>
      <c r="P29" s="19" t="str">
        <f t="shared" si="3"/>
        <v/>
      </c>
      <c r="Q29" s="67">
        <f t="shared" ca="1" si="4"/>
        <v>45945.815905208336</v>
      </c>
      <c r="R29" s="19">
        <f t="shared" ca="1" si="5"/>
        <v>10</v>
      </c>
      <c r="S29" s="19">
        <f t="shared" ca="1" si="6"/>
        <v>2025</v>
      </c>
      <c r="T29" s="19" t="e">
        <f t="shared" ca="1" si="7"/>
        <v>#VALUE!</v>
      </c>
      <c r="U29" s="19" t="e">
        <f t="shared" ca="1" si="8"/>
        <v>#VALUE!</v>
      </c>
      <c r="V29" s="19" t="e">
        <f t="shared" ca="1" si="9"/>
        <v>#VALUE!</v>
      </c>
      <c r="X29" s="19" t="str">
        <f t="shared" si="13"/>
        <v/>
      </c>
      <c r="Y29" s="19" t="str">
        <f t="shared" si="13"/>
        <v/>
      </c>
      <c r="Z29" s="19" t="str">
        <f t="shared" si="13"/>
        <v/>
      </c>
      <c r="AA29" s="19" t="str">
        <f t="shared" si="13"/>
        <v/>
      </c>
      <c r="AB29" s="19" t="str">
        <f t="shared" si="13"/>
        <v/>
      </c>
      <c r="AC29" s="19" t="e">
        <f>VLOOKUP(B29,'EST 2'!$B$14:$R$26,18,FALSE())</f>
        <v>#N/A</v>
      </c>
      <c r="AD29" s="19" t="str">
        <f ca="1">IF($I29&lt;AD$12,"-",SUM(INDIRECT(ADDRESS($AC29+"1",6,1,1,"EST 2")):INDIRECT(ADDRESS($AC29+"1",IF(X29="",17,X29+"5"),1,1,"EST 2")))/SUM(INDIRECT(ADDRESS($AC29,6,1,1,"EST 2")):INDIRECT(ADDRESS($AC29,IF(X29="",17,X29+"5"),1,1,"EST 2")))-1)</f>
        <v>-</v>
      </c>
      <c r="AE29" s="19" t="str">
        <f ca="1">IF($I29&lt;AE$12,"-",SUM(INDIRECT(ADDRESS($AC29+"1",22,1,1,"EST 2")):INDIRECT(ADDRESS($AC29+"1",IF(Y29="",33,Y29+"21"),1,1,"EST 2")))/SUM(INDIRECT(ADDRESS($AC29,22,1,1,"EST 2")):INDIRECT(ADDRESS($AC29,IF(Y29="",33,Y29+"21"),1,1,"EST 2")))-1)</f>
        <v>-</v>
      </c>
      <c r="AF29" s="19" t="str">
        <f ca="1">IF($I29&lt;AF$12,"-",SUM(INDIRECT(ADDRESS($AC29+"1",38,1,1,"EST 2")):INDIRECT(ADDRESS($AC29+"1",IF(Z29="",49,Z29+"37"),1,1,"EST 2")))/SUM(INDIRECT(ADDRESS($AC29,38,1,1,"EST 2")):INDIRECT(ADDRESS($AC29,IF(Z29="",49,Z29+"37"),1,1,"EST 2")))-1)</f>
        <v>-</v>
      </c>
      <c r="AG29" s="19" t="str">
        <f ca="1">IF($I29&lt;AG$12,"-",SUM(INDIRECT(ADDRESS($AC29+"1",54,1,1,"EST 2")):INDIRECT(ADDRESS($AC29+"1",IF(AA29="",65,AA29+"53"),1,1,"EST 2")))/SUM(INDIRECT(ADDRESS($AC29,54,1,1,"EST 2")):INDIRECT(ADDRESS($AC29,IF(AA29="",65,AA29+"53"),1,1,"EST 2")))-1)</f>
        <v>-</v>
      </c>
      <c r="AH29" s="19" t="str">
        <f ca="1">IF($I29&lt;AH$12,"-",SUM(INDIRECT(ADDRESS($AC29+"1",70,1,1,"EST 2")):INDIRECT(ADDRESS($AC29+"1",IF(AB29="",81,AB29+"69"),1,1,"EST 2")))/SUM(INDIRECT(ADDRESS($AC29,70,1,1,"EST 2")):INDIRECT(ADDRESS($AC29,IF(AB29="",81,AB29+"69"),1,1,"EST 2")))-1)</f>
        <v>-</v>
      </c>
      <c r="AI29" s="19" t="str">
        <f t="shared" si="11"/>
        <v/>
      </c>
      <c r="AJ29" s="67">
        <f t="shared" ca="1" si="12"/>
        <v>45935.815905208336</v>
      </c>
    </row>
    <row r="30" spans="2:36" ht="30" customHeight="1" x14ac:dyDescent="0.3">
      <c r="B30" s="171"/>
      <c r="C30" s="171"/>
      <c r="D30" s="11"/>
      <c r="E30" s="11"/>
      <c r="F30" s="11"/>
      <c r="G30" s="35"/>
      <c r="H30" s="47"/>
      <c r="I30" s="75"/>
      <c r="J30" s="76" t="str">
        <f t="shared" si="0"/>
        <v/>
      </c>
      <c r="K30" s="65" t="str">
        <f t="shared" si="1"/>
        <v/>
      </c>
      <c r="L30" s="66"/>
      <c r="O30" s="19" t="str">
        <f t="shared" si="2"/>
        <v/>
      </c>
      <c r="P30" s="19" t="str">
        <f t="shared" si="3"/>
        <v/>
      </c>
      <c r="Q30" s="67">
        <f t="shared" ca="1" si="4"/>
        <v>45945.815905208336</v>
      </c>
      <c r="R30" s="19">
        <f t="shared" ca="1" si="5"/>
        <v>10</v>
      </c>
      <c r="S30" s="19">
        <f t="shared" ca="1" si="6"/>
        <v>2025</v>
      </c>
      <c r="T30" s="19" t="e">
        <f t="shared" ca="1" si="7"/>
        <v>#VALUE!</v>
      </c>
      <c r="U30" s="19" t="e">
        <f t="shared" ca="1" si="8"/>
        <v>#VALUE!</v>
      </c>
      <c r="V30" s="19" t="e">
        <f t="shared" ca="1" si="9"/>
        <v>#VALUE!</v>
      </c>
      <c r="X30" s="19" t="str">
        <f t="shared" si="13"/>
        <v/>
      </c>
      <c r="Y30" s="19" t="str">
        <f t="shared" si="13"/>
        <v/>
      </c>
      <c r="Z30" s="19" t="str">
        <f t="shared" si="13"/>
        <v/>
      </c>
      <c r="AA30" s="19" t="str">
        <f t="shared" si="13"/>
        <v/>
      </c>
      <c r="AB30" s="19" t="str">
        <f t="shared" si="13"/>
        <v/>
      </c>
      <c r="AC30" s="19" t="e">
        <f>VLOOKUP(B30,'EST 2'!$B$14:$R$26,18,FALSE())</f>
        <v>#N/A</v>
      </c>
      <c r="AD30" s="19" t="str">
        <f ca="1">IF($I30&lt;AD$12,"-",SUM(INDIRECT(ADDRESS($AC30+"1",6,1,1,"EST 2")):INDIRECT(ADDRESS($AC30+"1",IF(X30="",17,X30+"5"),1,1,"EST 2")))/SUM(INDIRECT(ADDRESS($AC30,6,1,1,"EST 2")):INDIRECT(ADDRESS($AC30,IF(X30="",17,X30+"5"),1,1,"EST 2")))-1)</f>
        <v>-</v>
      </c>
      <c r="AE30" s="19" t="str">
        <f ca="1">IF($I30&lt;AE$12,"-",SUM(INDIRECT(ADDRESS($AC30+"1",22,1,1,"EST 2")):INDIRECT(ADDRESS($AC30+"1",IF(Y30="",33,Y30+"21"),1,1,"EST 2")))/SUM(INDIRECT(ADDRESS($AC30,22,1,1,"EST 2")):INDIRECT(ADDRESS($AC30,IF(Y30="",33,Y30+"21"),1,1,"EST 2")))-1)</f>
        <v>-</v>
      </c>
      <c r="AF30" s="19" t="str">
        <f ca="1">IF($I30&lt;AF$12,"-",SUM(INDIRECT(ADDRESS($AC30+"1",38,1,1,"EST 2")):INDIRECT(ADDRESS($AC30+"1",IF(Z30="",49,Z30+"37"),1,1,"EST 2")))/SUM(INDIRECT(ADDRESS($AC30,38,1,1,"EST 2")):INDIRECT(ADDRESS($AC30,IF(Z30="",49,Z30+"37"),1,1,"EST 2")))-1)</f>
        <v>-</v>
      </c>
      <c r="AG30" s="19" t="str">
        <f ca="1">IF($I30&lt;AG$12,"-",SUM(INDIRECT(ADDRESS($AC30+"1",54,1,1,"EST 2")):INDIRECT(ADDRESS($AC30+"1",IF(AA30="",65,AA30+"53"),1,1,"EST 2")))/SUM(INDIRECT(ADDRESS($AC30,54,1,1,"EST 2")):INDIRECT(ADDRESS($AC30,IF(AA30="",65,AA30+"53"),1,1,"EST 2")))-1)</f>
        <v>-</v>
      </c>
      <c r="AH30" s="19" t="str">
        <f ca="1">IF($I30&lt;AH$12,"-",SUM(INDIRECT(ADDRESS($AC30+"1",70,1,1,"EST 2")):INDIRECT(ADDRESS($AC30+"1",IF(AB30="",81,AB30+"69"),1,1,"EST 2")))/SUM(INDIRECT(ADDRESS($AC30,70,1,1,"EST 2")):INDIRECT(ADDRESS($AC30,IF(AB30="",81,AB30+"69"),1,1,"EST 2")))-1)</f>
        <v>-</v>
      </c>
      <c r="AI30" s="19" t="str">
        <f t="shared" si="11"/>
        <v/>
      </c>
      <c r="AJ30" s="67">
        <f t="shared" ca="1" si="12"/>
        <v>45935.815905208336</v>
      </c>
    </row>
    <row r="31" spans="2:36" ht="30" customHeight="1" x14ac:dyDescent="0.3">
      <c r="AC31" s="19" t="e">
        <f>VLOOKUP(B31,'EST 3'!$B$14:$R$26,18,FALSE())</f>
        <v>#N/A</v>
      </c>
      <c r="AD31" s="19" t="str">
        <f ca="1">IF($I31&lt;AD$12,"-",SUM(INDIRECT(ADDRESS($AC31+"1",6,1,1,"EST 3")):INDIRECT(ADDRESS($AC31+"1",IF(X31="",17,X31+"5"),1,1,"EST 3")))/SUM(INDIRECT(ADDRESS($AC31,6,1,1,"EST 3")):INDIRECT(ADDRESS($AC31,IF(X31="",17,X31+"5"),1,1,"EST 3")))-1)</f>
        <v>-</v>
      </c>
      <c r="AE31" s="19" t="str">
        <f ca="1">IF($I31&lt;AE$12,"-",SUM(INDIRECT(ADDRESS($AC31+"1",22,1,1,"EST 3")):INDIRECT(ADDRESS($AC31+"1",IF(Y31="",33,Y31+"21"),1,1,"EST 3")))/SUM(INDIRECT(ADDRESS($AC31,22,1,1,"EST 3")):INDIRECT(ADDRESS($AC31,IF(Y31="",33,Y31+"21"),1,1,"EST 3")))-1)</f>
        <v>-</v>
      </c>
      <c r="AF31" s="19" t="str">
        <f ca="1">IF($I31&lt;AF$12,"-",SUM(INDIRECT(ADDRESS($AC31+"1",38,1,1,"EST 3")):INDIRECT(ADDRESS($AC31+"1",IF(Z31="",49,Z31+"37"),1,1,"EST 3")))/SUM(INDIRECT(ADDRESS($AC31,38,1,1,"EST 3")):INDIRECT(ADDRESS($AC31,IF(Z31="",49,Z31+"37"),1,1,"EST 3")))-1)</f>
        <v>-</v>
      </c>
      <c r="AG31" s="19" t="str">
        <f ca="1">IF($I31&lt;AG$12,"-",SUM(INDIRECT(ADDRESS($AC31+"1",54,1,1,"EST 2")):INDIRECT(ADDRESS($AC31+"1",IF(AA31="",65,AA31+"53"),1,1,"EST 2")))/SUM(INDIRECT(ADDRESS($AC31,54,1,1,"EST 2")):INDIRECT(ADDRESS($AC31,IF(AA31="",65,AA31+"53"),1,1,"EST 2")))-1)</f>
        <v>-</v>
      </c>
      <c r="AH31" s="19" t="str">
        <f ca="1">IF($I31&lt;AH$12,"-",SUM(INDIRECT(ADDRESS($AC31+"1",70,1,1,"EST 3")):INDIRECT(ADDRESS($AC31+"1",IF(AB31="",81,AB31+"69"),1,1,"EST 3")))/SUM(INDIRECT(ADDRESS($AC31,70,1,1,"EST 3")):INDIRECT(ADDRESS($AC31,IF(AB31="",81,AB31+"69"),1,1,"EST 3")))-1)</f>
        <v>-</v>
      </c>
    </row>
    <row r="32" spans="2:36" s="19" customFormat="1" ht="30" customHeight="1" x14ac:dyDescent="0.3">
      <c r="B32" s="19" t="s">
        <v>94</v>
      </c>
      <c r="C32" s="19" t="s">
        <v>5</v>
      </c>
      <c r="I32" s="19">
        <f>DA!D13</f>
        <v>2025</v>
      </c>
    </row>
    <row r="33" spans="2:9" s="19" customFormat="1" ht="30" customHeight="1" x14ac:dyDescent="0.3">
      <c r="B33" s="19" t="str">
        <f>'EST 3'!B19</f>
        <v>Diminuir: Índice de retrabalho</v>
      </c>
      <c r="C33" s="19" t="str">
        <f>DA!K13</f>
        <v>Perspectiva de Clientes</v>
      </c>
      <c r="I33" s="19">
        <f>IF(OR(DA!$D$15="5 anos",DA!$D$15="3 anos"),'PA 4'!I32+1,"")</f>
        <v>2026</v>
      </c>
    </row>
    <row r="34" spans="2:9" s="19" customFormat="1" ht="30" customHeight="1" x14ac:dyDescent="0.3">
      <c r="B34" s="19" t="str">
        <f>'EST 3'!B24</f>
        <v>Diminuir: Tempo de montagem</v>
      </c>
      <c r="C34" s="19" t="str">
        <f>DA!H24</f>
        <v>Perspectiva de Processos Internos</v>
      </c>
      <c r="I34" s="19">
        <f>IF(OR(DA!$D$15="5 anos",DA!$D$15="3 anos"),'PA 4'!I33+1,"")</f>
        <v>2027</v>
      </c>
    </row>
    <row r="35" spans="2:9" s="19" customFormat="1" ht="30" customHeight="1" x14ac:dyDescent="0.3">
      <c r="C35" s="19" t="str">
        <f>DA!K24</f>
        <v>Perspectiva de Aprendizagem</v>
      </c>
      <c r="I35" s="19" t="str">
        <f>IF(DA!$D$15="3 anos","",IF(DA!$D$15="5 anos",I34+1,""))</f>
        <v/>
      </c>
    </row>
    <row r="36" spans="2:9" s="19" customFormat="1" ht="30" customHeight="1" x14ac:dyDescent="0.3">
      <c r="I36" s="19" t="str">
        <f>IF(DA!$D$15="3 anos","",IF(DA!$D$15="5 anos",I35+1,""))</f>
        <v/>
      </c>
    </row>
    <row r="37" spans="2:9" s="19" customFormat="1" ht="30" customHeight="1" x14ac:dyDescent="0.3"/>
    <row r="38" spans="2:9" s="19" customFormat="1" ht="30" customHeight="1" x14ac:dyDescent="0.3"/>
    <row r="39" spans="2:9" s="19" customFormat="1" ht="30" customHeight="1" x14ac:dyDescent="0.3"/>
    <row r="40" spans="2:9" s="19" customFormat="1" ht="30" customHeight="1" x14ac:dyDescent="0.3"/>
    <row r="41" spans="2:9" s="19" customFormat="1" ht="30" customHeight="1" x14ac:dyDescent="0.3"/>
    <row r="42" spans="2:9" s="19" customFormat="1" ht="30" customHeight="1" x14ac:dyDescent="0.3"/>
    <row r="43" spans="2:9" s="19" customFormat="1" ht="30" customHeight="1" x14ac:dyDescent="0.3"/>
    <row r="44" spans="2:9" s="19" customFormat="1" ht="30" hidden="1" customHeight="1" x14ac:dyDescent="0.3"/>
    <row r="45" spans="2:9" s="19" customFormat="1" ht="30" hidden="1" customHeight="1" x14ac:dyDescent="0.3"/>
    <row r="46" spans="2:9" s="19" customFormat="1" ht="30" hidden="1" customHeight="1" x14ac:dyDescent="0.3"/>
    <row r="47" spans="2:9" s="19" customFormat="1" ht="30" hidden="1" customHeight="1" x14ac:dyDescent="0.3"/>
    <row r="48" spans="2:9" s="19" customFormat="1" ht="30" hidden="1" customHeight="1" x14ac:dyDescent="0.3"/>
    <row r="49" s="19" customFormat="1" ht="30" hidden="1" customHeight="1" x14ac:dyDescent="0.3"/>
    <row r="50" s="19" customFormat="1" ht="30" hidden="1" customHeight="1" x14ac:dyDescent="0.3"/>
    <row r="51" s="19" customFormat="1" ht="30" hidden="1" customHeight="1" x14ac:dyDescent="0.3"/>
    <row r="52" s="19" customFormat="1" ht="30" hidden="1" customHeight="1" x14ac:dyDescent="0.3"/>
    <row r="53" s="19" customFormat="1" ht="30" hidden="1" customHeight="1" x14ac:dyDescent="0.3"/>
    <row r="54" s="19" customFormat="1" ht="30" hidden="1" customHeight="1" x14ac:dyDescent="0.3"/>
    <row r="55" ht="30" hidden="1" customHeight="1" x14ac:dyDescent="0.3"/>
    <row r="56" ht="30" hidden="1" customHeight="1" x14ac:dyDescent="0.3"/>
    <row r="57" ht="30" hidden="1" customHeight="1" x14ac:dyDescent="0.3"/>
    <row r="58" ht="30" hidden="1" customHeight="1" x14ac:dyDescent="0.3"/>
    <row r="59" ht="30" hidden="1" customHeight="1" x14ac:dyDescent="0.3"/>
    <row r="60" ht="30" hidden="1" customHeight="1" x14ac:dyDescent="0.3"/>
    <row r="61" ht="30" hidden="1" customHeight="1" x14ac:dyDescent="0.3"/>
    <row r="62" ht="30" hidden="1" customHeight="1" x14ac:dyDescent="0.3"/>
    <row r="63" ht="30" hidden="1" customHeight="1" x14ac:dyDescent="0.3"/>
    <row r="64" ht="30" hidden="1" customHeight="1" x14ac:dyDescent="0.3"/>
    <row r="65" ht="30" hidden="1" customHeight="1" x14ac:dyDescent="0.3"/>
    <row r="66" ht="30" hidden="1" customHeight="1" x14ac:dyDescent="0.3"/>
    <row r="67" ht="30" hidden="1" customHeight="1" x14ac:dyDescent="0.3"/>
    <row r="68" ht="30" hidden="1" customHeight="1" x14ac:dyDescent="0.3"/>
    <row r="69" ht="30" hidden="1" customHeight="1" x14ac:dyDescent="0.3"/>
    <row r="70" ht="30" hidden="1" customHeight="1" x14ac:dyDescent="0.3"/>
    <row r="71" ht="30" hidden="1" customHeight="1" x14ac:dyDescent="0.3"/>
    <row r="72" ht="30" hidden="1" customHeight="1" x14ac:dyDescent="0.3"/>
    <row r="73" ht="30" hidden="1" customHeight="1" x14ac:dyDescent="0.3"/>
    <row r="74" ht="30" hidden="1" customHeight="1" x14ac:dyDescent="0.3"/>
    <row r="75" ht="30" hidden="1" customHeight="1" x14ac:dyDescent="0.3"/>
    <row r="76" ht="30" hidden="1" customHeight="1" x14ac:dyDescent="0.3"/>
    <row r="77" ht="30" hidden="1" customHeight="1" x14ac:dyDescent="0.3"/>
    <row r="78" ht="30" hidden="1" customHeight="1" x14ac:dyDescent="0.3"/>
    <row r="79" ht="30" hidden="1" customHeight="1" x14ac:dyDescent="0.3"/>
    <row r="80" ht="30" hidden="1" customHeight="1" x14ac:dyDescent="0.3"/>
    <row r="81" ht="30" hidden="1" customHeight="1" x14ac:dyDescent="0.3"/>
    <row r="82" ht="30" hidden="1" customHeight="1" x14ac:dyDescent="0.3"/>
    <row r="83" ht="30" hidden="1" customHeight="1" x14ac:dyDescent="0.3"/>
    <row r="84" ht="30" hidden="1" customHeight="1" x14ac:dyDescent="0.3"/>
    <row r="85" ht="30" hidden="1" customHeight="1" x14ac:dyDescent="0.3"/>
    <row r="86" ht="30" hidden="1" customHeight="1" x14ac:dyDescent="0.3"/>
    <row r="87" ht="30" hidden="1" customHeight="1" x14ac:dyDescent="0.3"/>
    <row r="88" ht="30" hidden="1" customHeight="1" x14ac:dyDescent="0.3"/>
    <row r="89" ht="30" hidden="1" customHeight="1" x14ac:dyDescent="0.3"/>
    <row r="90" ht="30" hidden="1" customHeight="1" x14ac:dyDescent="0.3"/>
    <row r="91" ht="30" hidden="1" customHeight="1" x14ac:dyDescent="0.3"/>
    <row r="92" ht="30" hidden="1" customHeight="1" x14ac:dyDescent="0.3"/>
    <row r="93" ht="30" hidden="1" customHeight="1" x14ac:dyDescent="0.3"/>
    <row r="94" ht="30" hidden="1" customHeight="1" x14ac:dyDescent="0.3"/>
    <row r="95" ht="30" hidden="1" customHeight="1" x14ac:dyDescent="0.3"/>
    <row r="96" ht="30" hidden="1" customHeight="1" x14ac:dyDescent="0.3"/>
    <row r="97" ht="30" hidden="1" customHeight="1" x14ac:dyDescent="0.3"/>
    <row r="98" ht="30" hidden="1" customHeight="1" x14ac:dyDescent="0.3"/>
    <row r="99" ht="30" hidden="1" customHeight="1" x14ac:dyDescent="0.3"/>
    <row r="100" ht="30" hidden="1" customHeight="1" x14ac:dyDescent="0.3"/>
    <row r="101" ht="30" hidden="1" customHeight="1" x14ac:dyDescent="0.3"/>
    <row r="102" ht="30" hidden="1" customHeight="1" x14ac:dyDescent="0.3"/>
    <row r="103" ht="30" hidden="1" customHeight="1" x14ac:dyDescent="0.3"/>
  </sheetData>
  <mergeCells count="19"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7:C27"/>
    <mergeCell ref="B28:C28"/>
    <mergeCell ref="B29:C29"/>
    <mergeCell ref="B30:C30"/>
    <mergeCell ref="B22:C22"/>
    <mergeCell ref="B23:C23"/>
    <mergeCell ref="B24:C24"/>
    <mergeCell ref="B25:C25"/>
    <mergeCell ref="B26:C26"/>
  </mergeCells>
  <conditionalFormatting sqref="K13:K30">
    <cfRule type="dataBar" priority="3">
      <dataBar>
        <cfvo type="num" val="7"/>
        <cfvo type="max"/>
        <color rgb="FF92D050"/>
      </dataBar>
      <extLst>
        <ext xmlns:x14="http://schemas.microsoft.com/office/spreadsheetml/2009/9/main" uri="{B025F937-C7B1-47D3-B67F-A62EFF666E3E}">
          <x14:id>{3EDAC89C-873D-4F4D-A210-FE0066CE33E4}</x14:id>
        </ext>
      </extLst>
    </cfRule>
    <cfRule type="containsErrors" dxfId="114" priority="4">
      <formula>ISERROR(K13)</formula>
    </cfRule>
  </conditionalFormatting>
  <conditionalFormatting sqref="J15">
    <cfRule type="expression" dxfId="113" priority="5">
      <formula>L15=1</formula>
    </cfRule>
    <cfRule type="expression" dxfId="112" priority="6">
      <formula>T15&gt;2</formula>
    </cfRule>
    <cfRule type="expression" dxfId="111" priority="7">
      <formula>OR(T15&gt;0,T15=0)</formula>
    </cfRule>
    <cfRule type="expression" dxfId="110" priority="8">
      <formula>T15&lt;0</formula>
    </cfRule>
  </conditionalFormatting>
  <conditionalFormatting sqref="J13:J14">
    <cfRule type="expression" dxfId="109" priority="9">
      <formula>L13=1</formula>
    </cfRule>
    <cfRule type="expression" dxfId="108" priority="10">
      <formula>T13&gt;2</formula>
    </cfRule>
    <cfRule type="expression" dxfId="107" priority="11">
      <formula>OR(T13&gt;0,T13=0)</formula>
    </cfRule>
    <cfRule type="expression" dxfId="106" priority="12">
      <formula>T13&lt;0</formula>
    </cfRule>
  </conditionalFormatting>
  <conditionalFormatting sqref="J16:J30">
    <cfRule type="expression" dxfId="105" priority="13">
      <formula>L16=1</formula>
    </cfRule>
    <cfRule type="expression" dxfId="104" priority="14">
      <formula>T16&gt;2</formula>
    </cfRule>
    <cfRule type="expression" dxfId="103" priority="15">
      <formula>OR(T16&gt;0,T16=0)</formula>
    </cfRule>
    <cfRule type="expression" dxfId="102" priority="16">
      <formula>T16&lt;0</formula>
    </cfRule>
  </conditionalFormatting>
  <dataValidations count="3">
    <dataValidation type="list" allowBlank="1" showInputMessage="1" showErrorMessage="1" sqref="H13:H30">
      <formula1>"Janeiro,Fevereiro,Março,Abril,Maio,Junho,Julho,Agosto,Setembro,Outubro,Novembro,Dezembro"</formula1>
      <formula2>0</formula2>
    </dataValidation>
    <dataValidation type="list" allowBlank="1" showInputMessage="1" showErrorMessage="1" sqref="B13:C30">
      <formula1>$B$32:$B$34</formula1>
      <formula2>0</formula2>
    </dataValidation>
    <dataValidation type="list" allowBlank="1" showInputMessage="1" showErrorMessage="1" sqref="I13:I30">
      <formula1>$I$32:$I$36</formula1>
      <formula2>0</formula2>
    </dataValidation>
  </dataValidations>
  <printOptions horizontalCentered="1"/>
  <pageMargins left="0.31527777777777799" right="0.31527777777777799" top="1.1812499999999999" bottom="0.78749999999999998" header="0.31527777777777799" footer="0.31527777777777799"/>
  <pageSetup paperSize="9" orientation="landscape" horizontalDpi="300" verticalDpi="300"/>
  <headerFooter>
    <oddHeader>&amp;C&amp;A - Perspectiva Processos Internos</oddHeader>
    <oddFooter>&amp;L&amp;Kffc000RESTRITO&amp;K000000 - PH Transportes&amp;CBSC_1.3 by &amp;K305699CRIATIVIDADE&amp;R&amp;F  -  Impresso em &amp;D</oddFooter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EDAC89C-873D-4F4D-A210-FE0066CE33E4}">
            <x14:dataBar gradient="0" axisPosition="middle">
              <x14:cfvo type="num">
                <xm:f>7</xm:f>
              </x14:cfvo>
              <x14:cfvo type="autoMax"/>
              <x14:negativeFillColor rgb="FFFBB68F"/>
              <x14:axisColor rgb="FFD9D9D9"/>
            </x14:dataBar>
          </x14:cfRule>
          <xm:sqref>K13:K30</xm:sqref>
        </x14:conditionalFormatting>
        <x14:conditionalFormatting xmlns:xm="http://schemas.microsoft.com/office/excel/2006/main">
          <x14:cfRule type="expression" priority="2" id="{26FAE33A-E656-4B53-8994-A5C78B58ADFE}">
            <xm:f>'PA 2'!M13=1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K13:K30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03"/>
  <sheetViews>
    <sheetView showGridLines="0" topLeftCell="B1" zoomScale="85" zoomScaleNormal="85" workbookViewId="0">
      <selection activeCell="G18" sqref="G18"/>
    </sheetView>
  </sheetViews>
  <sheetFormatPr defaultColWidth="0" defaultRowHeight="14.4" zeroHeight="1" x14ac:dyDescent="0.3"/>
  <cols>
    <col min="1" max="1" width="2.5546875" customWidth="1"/>
    <col min="2" max="2" width="12.88671875" customWidth="1"/>
    <col min="3" max="3" width="14.44140625" customWidth="1"/>
    <col min="4" max="4" width="50" customWidth="1"/>
    <col min="5" max="5" width="17.109375" customWidth="1"/>
    <col min="6" max="6" width="21.44140625" customWidth="1"/>
    <col min="7" max="7" width="62" customWidth="1"/>
    <col min="8" max="8" width="11.44140625" customWidth="1"/>
    <col min="9" max="9" width="6.44140625" customWidth="1"/>
    <col min="10" max="10" width="15.5546875" customWidth="1"/>
    <col min="11" max="11" width="11.88671875" customWidth="1"/>
    <col min="12" max="12" width="5.44140625" customWidth="1"/>
    <col min="13" max="14" width="9.109375" style="19"/>
    <col min="15" max="15" width="9.44140625" style="54" customWidth="1"/>
    <col min="16" max="16" width="11.5546875" style="54" customWidth="1"/>
    <col min="17" max="17" width="17.109375" style="54" customWidth="1"/>
    <col min="18" max="19" width="9.109375" style="54"/>
    <col min="20" max="20" width="13.109375" style="54" customWidth="1"/>
    <col min="21" max="22" width="10" style="54" customWidth="1"/>
    <col min="23" max="35" width="9.109375" style="54"/>
    <col min="36" max="36" width="9.109375" style="19"/>
    <col min="37" max="39" width="11.5546875" style="19" hidden="1" customWidth="1"/>
    <col min="40" max="16384" width="9.109375" style="19" hidden="1"/>
  </cols>
  <sheetData>
    <row r="1" spans="1:16384" x14ac:dyDescent="0.3">
      <c r="M1"/>
      <c r="N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x14ac:dyDescent="0.3">
      <c r="M2"/>
      <c r="N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x14ac:dyDescent="0.3">
      <c r="M3"/>
      <c r="N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ht="1.5" customHeight="1" x14ac:dyDescent="0.3">
      <c r="M4"/>
      <c r="N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s="1" customFormat="1" ht="4.5" customHeight="1" x14ac:dyDescent="0.3"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</row>
    <row r="6" spans="1:16384" ht="3" customHeight="1" x14ac:dyDescent="0.3">
      <c r="M6"/>
      <c r="N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s="1" customFormat="1" ht="4.5" customHeight="1" x14ac:dyDescent="0.3"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</row>
    <row r="8" spans="1:16384" ht="1.5" customHeight="1" x14ac:dyDescent="0.3">
      <c r="M8"/>
      <c r="N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ht="24.75" customHeight="1" x14ac:dyDescent="0.3">
      <c r="M9"/>
      <c r="N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 ht="21" customHeight="1" x14ac:dyDescent="0.3">
      <c r="M10"/>
      <c r="N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s="30" customFormat="1" ht="15" customHeight="1" x14ac:dyDescent="0.3"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</row>
    <row r="12" spans="1:16384" ht="36.75" customHeight="1" thickTop="1" thickBot="1" x14ac:dyDescent="0.35">
      <c r="A12" s="58"/>
      <c r="B12" s="172" t="s">
        <v>91</v>
      </c>
      <c r="C12" s="172"/>
      <c r="D12" s="60" t="s">
        <v>61</v>
      </c>
      <c r="E12" s="59" t="s">
        <v>62</v>
      </c>
      <c r="F12" s="59" t="s">
        <v>92</v>
      </c>
      <c r="G12" s="59" t="s">
        <v>64</v>
      </c>
      <c r="H12" s="61" t="s">
        <v>65</v>
      </c>
      <c r="I12" s="61" t="s">
        <v>66</v>
      </c>
      <c r="J12" s="61" t="s">
        <v>67</v>
      </c>
      <c r="K12" s="61" t="s">
        <v>68</v>
      </c>
      <c r="L12" s="62" t="s">
        <v>69</v>
      </c>
      <c r="O12" s="54" t="s">
        <v>70</v>
      </c>
      <c r="P12" s="54" t="s">
        <v>71</v>
      </c>
      <c r="Q12" s="54" t="s">
        <v>72</v>
      </c>
      <c r="R12" s="54" t="s">
        <v>73</v>
      </c>
      <c r="S12" s="54" t="s">
        <v>74</v>
      </c>
      <c r="U12" s="54" t="s">
        <v>75</v>
      </c>
      <c r="V12" s="54" t="s">
        <v>76</v>
      </c>
      <c r="X12" s="54">
        <f>DA!D13</f>
        <v>2025</v>
      </c>
      <c r="Y12" s="54">
        <f>X12+1</f>
        <v>2026</v>
      </c>
      <c r="Z12" s="54">
        <f>Y12+1</f>
        <v>2027</v>
      </c>
      <c r="AA12" s="54">
        <f>Z12+1</f>
        <v>2028</v>
      </c>
      <c r="AB12" s="54">
        <f>AA12+1</f>
        <v>2029</v>
      </c>
      <c r="AD12" s="54">
        <f>X12</f>
        <v>2025</v>
      </c>
      <c r="AE12" s="54">
        <f>Y12</f>
        <v>2026</v>
      </c>
      <c r="AF12" s="54">
        <f>Z12</f>
        <v>2027</v>
      </c>
      <c r="AG12" s="54">
        <f>AA12</f>
        <v>2028</v>
      </c>
      <c r="AH12" s="54">
        <f>AB12</f>
        <v>2029</v>
      </c>
      <c r="AJ12" s="19" t="s">
        <v>77</v>
      </c>
    </row>
    <row r="13" spans="1:16384" ht="30" customHeight="1" thickTop="1" thickBot="1" x14ac:dyDescent="0.35">
      <c r="A13" s="63"/>
      <c r="B13" s="174" t="s">
        <v>182</v>
      </c>
      <c r="C13" s="174"/>
      <c r="D13" s="11" t="s">
        <v>228</v>
      </c>
      <c r="E13" s="11" t="s">
        <v>96</v>
      </c>
      <c r="F13" s="11" t="s">
        <v>195</v>
      </c>
      <c r="G13" s="11" t="s">
        <v>234</v>
      </c>
      <c r="H13" s="47" t="s">
        <v>84</v>
      </c>
      <c r="I13" s="64">
        <v>2026</v>
      </c>
      <c r="J13" s="73" t="str">
        <f t="shared" ref="J13:J30" ca="1" si="0">IF(L13=1,"Concluído",IF(P13="","",IF(T13=0,"Vence esse mês",IF(T13&gt;=3,"Faltam "&amp;T13&amp;" meses",IF(T13=2,"Faltam 2 meses",IF(T13=1,"Falta 1 mês",IF(T13=-1,ABS(T13)&amp;" mês de atraso",ABS(T13)&amp;" meses de atraso")))))))</f>
        <v>Faltam 8 meses</v>
      </c>
      <c r="K13" s="65">
        <f t="shared" ref="K13:K30" ca="1" si="1">IF(L13=1,"Concluído",AI13)</f>
        <v>228.18409479166439</v>
      </c>
      <c r="L13" s="66"/>
      <c r="M13" s="19" t="s">
        <v>78</v>
      </c>
      <c r="N13" s="19">
        <v>1</v>
      </c>
      <c r="O13" s="54">
        <f t="shared" ref="O13:O30" si="2">IF(ISERROR(VLOOKUP(H13,$M$13:$N$24,2,FALSE())),"",VLOOKUP(H13,$M$13:$N$24,2,FALSE()))</f>
        <v>6</v>
      </c>
      <c r="P13" s="54" t="str">
        <f t="shared" ref="P13:P30" si="3">IF(O13="","","1/"&amp;O13&amp;"/"&amp;I13)</f>
        <v>1/6/2026</v>
      </c>
      <c r="Q13" s="79">
        <f t="shared" ref="Q13:Q30" ca="1" si="4">NOW()</f>
        <v>45945.815905208336</v>
      </c>
      <c r="R13" s="54">
        <f t="shared" ref="R13:R30" ca="1" si="5">MONTH(Q13)</f>
        <v>10</v>
      </c>
      <c r="S13" s="54">
        <f t="shared" ref="S13:S30" ca="1" si="6">YEAR(Q13)</f>
        <v>2025</v>
      </c>
      <c r="T13" s="54">
        <f t="shared" ref="T13:T30" ca="1" si="7">IF(U13&lt;&gt;"",-U13,V13)</f>
        <v>8</v>
      </c>
      <c r="U13" s="54" t="str">
        <f t="shared" ref="U13:U30" ca="1" si="8">IF(I13&gt;$S$13,"",((YEAR(NOW())-YEAR(P13))*12+MONTH(NOW())-MONTH(P13)))</f>
        <v/>
      </c>
      <c r="V13" s="54">
        <f t="shared" ref="V13:V30" ca="1" si="9">IF(U13&lt;&gt;"","",((YEAR(P13)-YEAR($Q$13))*12+MONTH(P13)-MONTH($Q$13)))</f>
        <v>8</v>
      </c>
      <c r="X13" s="54" t="str">
        <f t="shared" ref="X13:AB22" si="10">IF($I13=X$12,$O13,"")</f>
        <v/>
      </c>
      <c r="Y13" s="54">
        <f t="shared" si="10"/>
        <v>6</v>
      </c>
      <c r="Z13" s="54" t="str">
        <f t="shared" si="10"/>
        <v/>
      </c>
      <c r="AA13" s="54" t="str">
        <f t="shared" si="10"/>
        <v/>
      </c>
      <c r="AB13" s="54" t="str">
        <f t="shared" si="10"/>
        <v/>
      </c>
      <c r="AC13" s="54" t="e">
        <f>VLOOKUP(B13,'EST 2'!$B$14:$R$26,18,FALSE())</f>
        <v>#N/A</v>
      </c>
      <c r="AD13" s="54" t="e">
        <f ca="1">IF($I13&lt;AD$12,"-",SUM(INDIRECT(ADDRESS($AC13+"1",6,1,1,"EST 2")):INDIRECT(ADDRESS($AC13+"1",IF(X13="",17,X13+"5"),1,1,"EST 2")))/SUM(INDIRECT(ADDRESS($AC13,6,1,1,"EST 2")):INDIRECT(ADDRESS($AC13,IF(X13="",17,X13+"5"),1,1,"EST 2")))-1)</f>
        <v>#N/A</v>
      </c>
      <c r="AE13" s="54" t="e">
        <f ca="1">IF($I13&lt;AE$12,"-",SUM(INDIRECT(ADDRESS($AC13+"1",22,1,1,"EST 2")):INDIRECT(ADDRESS($AC13+"1",IF(Y13="",33,Y13+"21"),1,1,"EST 2")))/SUM(INDIRECT(ADDRESS($AC13,22,1,1,"EST 2")):INDIRECT(ADDRESS($AC13,IF(Y13="",33,Y13+"21"),1,1,"EST 2")))-1)</f>
        <v>#N/A</v>
      </c>
      <c r="AF13" s="54" t="str">
        <f ca="1">IF($I13&lt;AF$12,"-",SUM(INDIRECT(ADDRESS($AC13+"1",38,1,1,"EST 2")):INDIRECT(ADDRESS($AC13+"1",IF(Z13="",49,Z13+"37"),1,1,"EST 2")))/SUM(INDIRECT(ADDRESS($AC13,38,1,1,"EST 2")):INDIRECT(ADDRESS($AC13,IF(Z13="",49,Z13+"37"),1,1,"EST 2")))-1)</f>
        <v>-</v>
      </c>
      <c r="AG13" s="54" t="str">
        <f ca="1">IF($I13&lt;AG$12,"-",SUM(INDIRECT(ADDRESS($AC13+"1",54,1,1,"EST 2")):INDIRECT(ADDRESS($AC13+"1",IF(AA13="",65,AA13+"53"),1,1,"EST 2")))/SUM(INDIRECT(ADDRESS($AC13,54,1,1,"EST 2")):INDIRECT(ADDRESS($AC13,IF(AA13="",65,AA13+"53"),1,1,"EST 2")))-1)</f>
        <v>-</v>
      </c>
      <c r="AH13" s="54" t="str">
        <f ca="1">IF($I13&lt;AH$12,"-",SUM(INDIRECT(ADDRESS($AC13+"1",70,1,1,"EST 2")):INDIRECT(ADDRESS($AC13+"1",IF(AB13="",81,AB13+"69"),1,1,"EST 2")))/SUM(INDIRECT(ADDRESS($AC13,70,1,1,"EST 2")):INDIRECT(ADDRESS($AC13,IF(AB13="",81,AB13+"69"),1,1,"EST 2")))-1)</f>
        <v>-</v>
      </c>
      <c r="AI13" s="80">
        <f t="shared" ref="AI13:AI30" ca="1" si="11">IF(P13="","",P13-Q13)</f>
        <v>228.18409479166439</v>
      </c>
      <c r="AJ13" s="67">
        <f t="shared" ref="AJ13:AJ30" ca="1" si="12">Q13-R13</f>
        <v>45935.815905208336</v>
      </c>
    </row>
    <row r="14" spans="1:16384" ht="30" customHeight="1" thickTop="1" thickBot="1" x14ac:dyDescent="0.35">
      <c r="B14" s="171" t="s">
        <v>182</v>
      </c>
      <c r="C14" s="171"/>
      <c r="D14" s="11" t="s">
        <v>229</v>
      </c>
      <c r="E14" s="69" t="s">
        <v>208</v>
      </c>
      <c r="F14" s="69" t="s">
        <v>209</v>
      </c>
      <c r="G14" s="11" t="s">
        <v>235</v>
      </c>
      <c r="H14" s="71" t="s">
        <v>84</v>
      </c>
      <c r="I14" s="72">
        <v>2026</v>
      </c>
      <c r="J14" s="73" t="str">
        <f t="shared" ca="1" si="0"/>
        <v>Faltam 8 meses</v>
      </c>
      <c r="K14" s="65">
        <f t="shared" ca="1" si="1"/>
        <v>228.18409479166439</v>
      </c>
      <c r="L14" s="74"/>
      <c r="M14" s="19" t="s">
        <v>80</v>
      </c>
      <c r="N14" s="19">
        <v>2</v>
      </c>
      <c r="O14" s="54">
        <f t="shared" si="2"/>
        <v>6</v>
      </c>
      <c r="P14" s="54" t="str">
        <f t="shared" si="3"/>
        <v>1/6/2026</v>
      </c>
      <c r="Q14" s="79">
        <f t="shared" ca="1" si="4"/>
        <v>45945.815905208336</v>
      </c>
      <c r="R14" s="54">
        <f t="shared" ca="1" si="5"/>
        <v>10</v>
      </c>
      <c r="S14" s="54">
        <f t="shared" ca="1" si="6"/>
        <v>2025</v>
      </c>
      <c r="T14" s="54">
        <f t="shared" ca="1" si="7"/>
        <v>8</v>
      </c>
      <c r="U14" s="54" t="str">
        <f t="shared" ca="1" si="8"/>
        <v/>
      </c>
      <c r="V14" s="54">
        <f t="shared" ca="1" si="9"/>
        <v>8</v>
      </c>
      <c r="X14" s="54" t="str">
        <f t="shared" si="10"/>
        <v/>
      </c>
      <c r="Y14" s="54">
        <f t="shared" si="10"/>
        <v>6</v>
      </c>
      <c r="Z14" s="54" t="str">
        <f t="shared" si="10"/>
        <v/>
      </c>
      <c r="AA14" s="54" t="str">
        <f t="shared" si="10"/>
        <v/>
      </c>
      <c r="AB14" s="54" t="str">
        <f t="shared" si="10"/>
        <v/>
      </c>
      <c r="AC14" s="54" t="e">
        <f>VLOOKUP(B14,'EST 2'!$B$14:$R$26,18,FALSE())</f>
        <v>#N/A</v>
      </c>
      <c r="AD14" s="54" t="e">
        <f ca="1">IF($I14&lt;AD$12,"-",SUM(INDIRECT(ADDRESS($AC14+"1",6,1,1,"EST 2")):INDIRECT(ADDRESS($AC14+"1",IF(X14="",17,X14+"5"),1,1,"EST 2")))/SUM(INDIRECT(ADDRESS($AC14,6,1,1,"EST 2")):INDIRECT(ADDRESS($AC14,IF(X14="",17,X14+"5"),1,1,"EST 2")))-1)</f>
        <v>#N/A</v>
      </c>
      <c r="AE14" s="54" t="e">
        <f ca="1">IF($I14&lt;AE$12,"-",SUM(INDIRECT(ADDRESS($AC14+"1",22,1,1,"EST 2")):INDIRECT(ADDRESS($AC14+"1",IF(Y14="",33,Y14+"21"),1,1,"EST 2")))/SUM(INDIRECT(ADDRESS($AC14,22,1,1,"EST 2")):INDIRECT(ADDRESS($AC14,IF(Y14="",33,Y14+"21"),1,1,"EST 2")))-1)</f>
        <v>#N/A</v>
      </c>
      <c r="AF14" s="54" t="str">
        <f ca="1">IF($I14&lt;AF$12,"-",SUM(INDIRECT(ADDRESS($AC14+"1",38,1,1,"EST 2")):INDIRECT(ADDRESS($AC14+"1",IF(Z14="",49,Z14+"37"),1,1,"EST 2")))/SUM(INDIRECT(ADDRESS($AC14,38,1,1,"EST 2")):INDIRECT(ADDRESS($AC14,IF(Z14="",49,Z14+"37"),1,1,"EST 2")))-1)</f>
        <v>-</v>
      </c>
      <c r="AG14" s="54" t="str">
        <f ca="1">IF($I14&lt;AG$12,"-",SUM(INDIRECT(ADDRESS($AC14+"1",54,1,1,"EST 2")):INDIRECT(ADDRESS($AC14+"1",IF(AA14="",65,AA14+"53"),1,1,"EST 2")))/SUM(INDIRECT(ADDRESS($AC14,54,1,1,"EST 2")):INDIRECT(ADDRESS($AC14,IF(AA14="",65,AA14+"53"),1,1,"EST 2")))-1)</f>
        <v>-</v>
      </c>
      <c r="AH14" s="54" t="str">
        <f ca="1">IF($I14&lt;AH$12,"-",SUM(INDIRECT(ADDRESS($AC14+"1",70,1,1,"EST 2")):INDIRECT(ADDRESS($AC14+"1",IF(AB14="",81,AB14+"69"),1,1,"EST 2")))/SUM(INDIRECT(ADDRESS($AC14,70,1,1,"EST 2")):INDIRECT(ADDRESS($AC14,IF(AB14="",81,AB14+"69"),1,1,"EST 2")))-1)</f>
        <v>-</v>
      </c>
      <c r="AI14" s="54">
        <f t="shared" ca="1" si="11"/>
        <v>228.18409479166439</v>
      </c>
      <c r="AJ14" s="67">
        <f t="shared" ca="1" si="12"/>
        <v>45935.815905208336</v>
      </c>
    </row>
    <row r="15" spans="1:16384" ht="30" customHeight="1" thickTop="1" thickBot="1" x14ac:dyDescent="0.35">
      <c r="B15" s="171" t="s">
        <v>182</v>
      </c>
      <c r="C15" s="171"/>
      <c r="D15" s="11" t="s">
        <v>230</v>
      </c>
      <c r="E15" s="69" t="s">
        <v>96</v>
      </c>
      <c r="F15" s="11" t="s">
        <v>195</v>
      </c>
      <c r="G15" s="11" t="s">
        <v>236</v>
      </c>
      <c r="H15" s="71" t="s">
        <v>90</v>
      </c>
      <c r="I15" s="72">
        <v>2025</v>
      </c>
      <c r="J15" s="73" t="str">
        <f t="shared" ca="1" si="0"/>
        <v>Faltam 2 meses</v>
      </c>
      <c r="K15" s="65">
        <f t="shared" ca="1" si="1"/>
        <v>46.184094791664393</v>
      </c>
      <c r="L15" s="74"/>
      <c r="M15" s="19" t="s">
        <v>82</v>
      </c>
      <c r="N15" s="19">
        <v>3</v>
      </c>
      <c r="O15" s="54">
        <f t="shared" si="2"/>
        <v>12</v>
      </c>
      <c r="P15" s="54" t="str">
        <f t="shared" si="3"/>
        <v>1/12/2025</v>
      </c>
      <c r="Q15" s="79">
        <f t="shared" ca="1" si="4"/>
        <v>45945.815905208336</v>
      </c>
      <c r="R15" s="54">
        <f t="shared" ca="1" si="5"/>
        <v>10</v>
      </c>
      <c r="S15" s="54">
        <f t="shared" ca="1" si="6"/>
        <v>2025</v>
      </c>
      <c r="T15" s="54">
        <f t="shared" ca="1" si="7"/>
        <v>2</v>
      </c>
      <c r="U15" s="54">
        <f t="shared" ca="1" si="8"/>
        <v>-2</v>
      </c>
      <c r="V15" s="54" t="str">
        <f t="shared" ca="1" si="9"/>
        <v/>
      </c>
      <c r="X15" s="54">
        <f t="shared" si="10"/>
        <v>12</v>
      </c>
      <c r="Y15" s="54" t="str">
        <f t="shared" si="10"/>
        <v/>
      </c>
      <c r="Z15" s="54" t="str">
        <f t="shared" si="10"/>
        <v/>
      </c>
      <c r="AA15" s="54" t="str">
        <f t="shared" si="10"/>
        <v/>
      </c>
      <c r="AB15" s="54" t="str">
        <f t="shared" si="10"/>
        <v/>
      </c>
      <c r="AC15" s="54" t="e">
        <f>VLOOKUP(B15,'EST 2'!$B$14:$R$26,18,FALSE())</f>
        <v>#N/A</v>
      </c>
      <c r="AD15" s="54" t="e">
        <f ca="1">IF($I15&lt;AD$12,"-",SUM(INDIRECT(ADDRESS($AC15+"1",6,1,1,"EST 2")):INDIRECT(ADDRESS($AC15+"1",IF(X15="",17,X15+"5"),1,1,"EST 2")))/SUM(INDIRECT(ADDRESS($AC15,6,1,1,"EST 2")):INDIRECT(ADDRESS($AC15,IF(X15="",17,X15+"5"),1,1,"EST 2")))-1)</f>
        <v>#N/A</v>
      </c>
      <c r="AE15" s="54" t="str">
        <f ca="1">IF($I15&lt;AE$12,"-",SUM(INDIRECT(ADDRESS($AC15+"1",22,1,1,"EST 2")):INDIRECT(ADDRESS($AC15+"1",IF(Y15="",33,Y15+"21"),1,1,"EST 2")))/SUM(INDIRECT(ADDRESS($AC15,22,1,1,"EST 2")):INDIRECT(ADDRESS($AC15,IF(Y15="",33,Y15+"21"),1,1,"EST 2")))-1)</f>
        <v>-</v>
      </c>
      <c r="AF15" s="54" t="str">
        <f ca="1">IF($I15&lt;AF$12,"-",SUM(INDIRECT(ADDRESS($AC15+"1",38,1,1,"EST 2")):INDIRECT(ADDRESS($AC15+"1",IF(Z15="",49,Z15+"37"),1,1,"EST 2")))/SUM(INDIRECT(ADDRESS($AC15,38,1,1,"EST 2")):INDIRECT(ADDRESS($AC15,IF(Z15="",49,Z15+"37"),1,1,"EST 2")))-1)</f>
        <v>-</v>
      </c>
      <c r="AG15" s="54" t="str">
        <f ca="1">IF($I15&lt;AG$12,"-",SUM(INDIRECT(ADDRESS($AC15+"1",54,1,1,"EST 2")):INDIRECT(ADDRESS($AC15+"1",IF(AA15="",65,AA15+"53"),1,1,"EST 2")))/SUM(INDIRECT(ADDRESS($AC15,54,1,1,"EST 2")):INDIRECT(ADDRESS($AC15,IF(AA15="",65,AA15+"53"),1,1,"EST 2")))-1)</f>
        <v>-</v>
      </c>
      <c r="AH15" s="54" t="str">
        <f ca="1">IF($I15&lt;AH$12,"-",SUM(INDIRECT(ADDRESS($AC15+"1",70,1,1,"EST 2")):INDIRECT(ADDRESS($AC15+"1",IF(AB15="",81,AB15+"69"),1,1,"EST 2")))/SUM(INDIRECT(ADDRESS($AC15,70,1,1,"EST 2")):INDIRECT(ADDRESS($AC15,IF(AB15="",81,AB15+"69"),1,1,"EST 2")))-1)</f>
        <v>-</v>
      </c>
      <c r="AI15" s="54">
        <f t="shared" ca="1" si="11"/>
        <v>46.184094791664393</v>
      </c>
      <c r="AJ15" s="67">
        <f t="shared" ca="1" si="12"/>
        <v>45935.815905208336</v>
      </c>
    </row>
    <row r="16" spans="1:16384" ht="30" customHeight="1" thickTop="1" thickBot="1" x14ac:dyDescent="0.35">
      <c r="B16" s="171" t="s">
        <v>183</v>
      </c>
      <c r="C16" s="171"/>
      <c r="D16" s="11" t="s">
        <v>231</v>
      </c>
      <c r="E16" s="69" t="s">
        <v>95</v>
      </c>
      <c r="F16" s="11" t="s">
        <v>195</v>
      </c>
      <c r="G16" s="11" t="s">
        <v>237</v>
      </c>
      <c r="H16" s="71" t="s">
        <v>90</v>
      </c>
      <c r="I16" s="72">
        <v>2027</v>
      </c>
      <c r="J16" s="73" t="str">
        <f t="shared" ca="1" si="0"/>
        <v>Faltam 26 meses</v>
      </c>
      <c r="K16" s="65">
        <f t="shared" ca="1" si="1"/>
        <v>776.18409479166439</v>
      </c>
      <c r="L16" s="74"/>
      <c r="M16" s="19" t="s">
        <v>83</v>
      </c>
      <c r="N16" s="19">
        <v>4</v>
      </c>
      <c r="O16" s="54">
        <f t="shared" si="2"/>
        <v>12</v>
      </c>
      <c r="P16" s="54" t="str">
        <f t="shared" si="3"/>
        <v>1/12/2027</v>
      </c>
      <c r="Q16" s="79">
        <f t="shared" ca="1" si="4"/>
        <v>45945.815905208336</v>
      </c>
      <c r="R16" s="54">
        <f t="shared" ca="1" si="5"/>
        <v>10</v>
      </c>
      <c r="S16" s="54">
        <f t="shared" ca="1" si="6"/>
        <v>2025</v>
      </c>
      <c r="T16" s="54">
        <f t="shared" ca="1" si="7"/>
        <v>26</v>
      </c>
      <c r="U16" s="54" t="str">
        <f t="shared" ca="1" si="8"/>
        <v/>
      </c>
      <c r="V16" s="54">
        <f t="shared" ca="1" si="9"/>
        <v>26</v>
      </c>
      <c r="X16" s="54" t="str">
        <f t="shared" si="10"/>
        <v/>
      </c>
      <c r="Y16" s="54" t="str">
        <f t="shared" si="10"/>
        <v/>
      </c>
      <c r="Z16" s="54">
        <f t="shared" si="10"/>
        <v>12</v>
      </c>
      <c r="AA16" s="54" t="str">
        <f t="shared" si="10"/>
        <v/>
      </c>
      <c r="AB16" s="54" t="str">
        <f t="shared" si="10"/>
        <v/>
      </c>
      <c r="AC16" s="54" t="e">
        <f>VLOOKUP(B16,'EST 2'!$B$14:$R$26,18,FALSE())</f>
        <v>#N/A</v>
      </c>
      <c r="AD16" s="54" t="e">
        <f ca="1">IF($I16&lt;AD$12,"-",SUM(INDIRECT(ADDRESS($AC16+"1",6,1,1,"EST 2")):INDIRECT(ADDRESS($AC16+"1",IF(X16="",17,X16+"5"),1,1,"EST 2")))/SUM(INDIRECT(ADDRESS($AC16,6,1,1,"EST 2")):INDIRECT(ADDRESS($AC16,IF(X16="",17,X16+"5"),1,1,"EST 2")))-1)</f>
        <v>#N/A</v>
      </c>
      <c r="AE16" s="54" t="e">
        <f ca="1">IF($I16&lt;AE$12,"-",SUM(INDIRECT(ADDRESS($AC16+"1",22,1,1,"EST 2")):INDIRECT(ADDRESS($AC16+"1",IF(Y16="",33,Y16+"21"),1,1,"EST 2")))/SUM(INDIRECT(ADDRESS($AC16,22,1,1,"EST 2")):INDIRECT(ADDRESS($AC16,IF(Y16="",33,Y16+"21"),1,1,"EST 2")))-1)</f>
        <v>#N/A</v>
      </c>
      <c r="AF16" s="54" t="e">
        <f ca="1">IF($I16&lt;AF$12,"-",SUM(INDIRECT(ADDRESS($AC16+"1",38,1,1,"EST 2")):INDIRECT(ADDRESS($AC16+"1",IF(Z16="",49,Z16+"37"),1,1,"EST 2")))/SUM(INDIRECT(ADDRESS($AC16,38,1,1,"EST 2")):INDIRECT(ADDRESS($AC16,IF(Z16="",49,Z16+"37"),1,1,"EST 2")))-1)</f>
        <v>#N/A</v>
      </c>
      <c r="AG16" s="54" t="str">
        <f ca="1">IF($I16&lt;AG$12,"-",SUM(INDIRECT(ADDRESS($AC16+"1",54,1,1,"EST 2")):INDIRECT(ADDRESS($AC16+"1",IF(AA16="",65,AA16+"53"),1,1,"EST 2")))/SUM(INDIRECT(ADDRESS($AC16,54,1,1,"EST 2")):INDIRECT(ADDRESS($AC16,IF(AA16="",65,AA16+"53"),1,1,"EST 2")))-1)</f>
        <v>-</v>
      </c>
      <c r="AH16" s="54" t="str">
        <f ca="1">IF($I16&lt;AH$12,"-",SUM(INDIRECT(ADDRESS($AC16+"1",70,1,1,"EST 2")):INDIRECT(ADDRESS($AC16+"1",IF(AB16="",81,AB16+"69"),1,1,"EST 2")))/SUM(INDIRECT(ADDRESS($AC16,70,1,1,"EST 2")):INDIRECT(ADDRESS($AC16,IF(AB16="",81,AB16+"69"),1,1,"EST 2")))-1)</f>
        <v>-</v>
      </c>
      <c r="AI16" s="54">
        <f t="shared" ca="1" si="11"/>
        <v>776.18409479166439</v>
      </c>
      <c r="AJ16" s="67">
        <f t="shared" ca="1" si="12"/>
        <v>45935.815905208336</v>
      </c>
    </row>
    <row r="17" spans="1:36" ht="30" customHeight="1" thickTop="1" thickBot="1" x14ac:dyDescent="0.35">
      <c r="B17" s="171" t="s">
        <v>183</v>
      </c>
      <c r="C17" s="171"/>
      <c r="D17" s="11" t="s">
        <v>232</v>
      </c>
      <c r="E17" s="69" t="s">
        <v>208</v>
      </c>
      <c r="F17" s="69" t="s">
        <v>209</v>
      </c>
      <c r="G17" s="11" t="s">
        <v>238</v>
      </c>
      <c r="H17" s="71" t="s">
        <v>78</v>
      </c>
      <c r="I17" s="72">
        <v>2026</v>
      </c>
      <c r="J17" s="73" t="str">
        <f t="shared" ca="1" si="0"/>
        <v>Faltam 3 meses</v>
      </c>
      <c r="K17" s="65">
        <f t="shared" ca="1" si="1"/>
        <v>77.184094791664393</v>
      </c>
      <c r="L17" s="74"/>
      <c r="M17" s="19" t="s">
        <v>81</v>
      </c>
      <c r="N17" s="19">
        <v>5</v>
      </c>
      <c r="O17" s="54">
        <f t="shared" si="2"/>
        <v>1</v>
      </c>
      <c r="P17" s="54" t="str">
        <f t="shared" si="3"/>
        <v>1/1/2026</v>
      </c>
      <c r="Q17" s="79">
        <f t="shared" ca="1" si="4"/>
        <v>45945.815905208336</v>
      </c>
      <c r="R17" s="54">
        <f t="shared" ca="1" si="5"/>
        <v>10</v>
      </c>
      <c r="S17" s="54">
        <f t="shared" ca="1" si="6"/>
        <v>2025</v>
      </c>
      <c r="T17" s="54">
        <f t="shared" ca="1" si="7"/>
        <v>3</v>
      </c>
      <c r="U17" s="54" t="str">
        <f t="shared" ca="1" si="8"/>
        <v/>
      </c>
      <c r="V17" s="54">
        <f t="shared" ca="1" si="9"/>
        <v>3</v>
      </c>
      <c r="X17" s="54" t="str">
        <f t="shared" si="10"/>
        <v/>
      </c>
      <c r="Y17" s="54">
        <f t="shared" si="10"/>
        <v>1</v>
      </c>
      <c r="Z17" s="54" t="str">
        <f t="shared" si="10"/>
        <v/>
      </c>
      <c r="AA17" s="54" t="str">
        <f t="shared" si="10"/>
        <v/>
      </c>
      <c r="AB17" s="54" t="str">
        <f t="shared" si="10"/>
        <v/>
      </c>
      <c r="AC17" s="54" t="e">
        <f>VLOOKUP(B17,'EST 2'!$B$14:$R$26,18,FALSE())</f>
        <v>#N/A</v>
      </c>
      <c r="AD17" s="54" t="e">
        <f ca="1">IF($I17&lt;AD$12,"-",SUM(INDIRECT(ADDRESS($AC17+"1",6,1,1,"EST 2")):INDIRECT(ADDRESS($AC17+"1",IF(X17="",17,X17+"5"),1,1,"EST 2")))/SUM(INDIRECT(ADDRESS($AC17,6,1,1,"EST 2")):INDIRECT(ADDRESS($AC17,IF(X17="",17,X17+"5"),1,1,"EST 2")))-1)</f>
        <v>#N/A</v>
      </c>
      <c r="AE17" s="54" t="e">
        <f ca="1">IF($I17&lt;AE$12,"-",SUM(INDIRECT(ADDRESS($AC17+"1",22,1,1,"EST 2")):INDIRECT(ADDRESS($AC17+"1",IF(Y17="",33,Y17+"21"),1,1,"EST 2")))/SUM(INDIRECT(ADDRESS($AC17,22,1,1,"EST 2")):INDIRECT(ADDRESS($AC17,IF(Y17="",33,Y17+"21"),1,1,"EST 2")))-1)</f>
        <v>#N/A</v>
      </c>
      <c r="AF17" s="54" t="str">
        <f ca="1">IF($I17&lt;AF$12,"-",SUM(INDIRECT(ADDRESS($AC17+"1",38,1,1,"EST 2")):INDIRECT(ADDRESS($AC17+"1",IF(Z17="",49,Z17+"37"),1,1,"EST 2")))/SUM(INDIRECT(ADDRESS($AC17,38,1,1,"EST 2")):INDIRECT(ADDRESS($AC17,IF(Z17="",49,Z17+"37"),1,1,"EST 2")))-1)</f>
        <v>-</v>
      </c>
      <c r="AG17" s="54" t="str">
        <f ca="1">IF($I17&lt;AG$12,"-",SUM(INDIRECT(ADDRESS($AC17+"1",54,1,1,"EST 2")):INDIRECT(ADDRESS($AC17+"1",IF(AA17="",65,AA17+"53"),1,1,"EST 2")))/SUM(INDIRECT(ADDRESS($AC17,54,1,1,"EST 2")):INDIRECT(ADDRESS($AC17,IF(AA17="",65,AA17+"53"),1,1,"EST 2")))-1)</f>
        <v>-</v>
      </c>
      <c r="AH17" s="54" t="str">
        <f ca="1">IF($I17&lt;AH$12,"-",SUM(INDIRECT(ADDRESS($AC17+"1",70,1,1,"EST 2")):INDIRECT(ADDRESS($AC17+"1",IF(AB17="",81,AB17+"69"),1,1,"EST 2")))/SUM(INDIRECT(ADDRESS($AC17,70,1,1,"EST 2")):INDIRECT(ADDRESS($AC17,IF(AB17="",81,AB17+"69"),1,1,"EST 2")))-1)</f>
        <v>-</v>
      </c>
      <c r="AI17" s="54">
        <f t="shared" ca="1" si="11"/>
        <v>77.184094791664393</v>
      </c>
      <c r="AJ17" s="67">
        <f t="shared" ca="1" si="12"/>
        <v>45935.815905208336</v>
      </c>
    </row>
    <row r="18" spans="1:36" ht="30" customHeight="1" thickTop="1" thickBot="1" x14ac:dyDescent="0.35">
      <c r="B18" s="171" t="s">
        <v>183</v>
      </c>
      <c r="C18" s="171"/>
      <c r="D18" s="11" t="s">
        <v>233</v>
      </c>
      <c r="E18" s="69" t="s">
        <v>208</v>
      </c>
      <c r="F18" s="69" t="s">
        <v>209</v>
      </c>
      <c r="G18" s="11" t="s">
        <v>239</v>
      </c>
      <c r="H18" s="71" t="s">
        <v>89</v>
      </c>
      <c r="I18" s="72">
        <v>2026</v>
      </c>
      <c r="J18" s="73" t="str">
        <f t="shared" ca="1" si="0"/>
        <v>Faltam 13 meses</v>
      </c>
      <c r="K18" s="65">
        <f t="shared" ca="1" si="1"/>
        <v>381.18409479166439</v>
      </c>
      <c r="L18" s="74"/>
      <c r="M18" s="19" t="s">
        <v>84</v>
      </c>
      <c r="N18" s="19">
        <v>6</v>
      </c>
      <c r="O18" s="54">
        <f t="shared" si="2"/>
        <v>11</v>
      </c>
      <c r="P18" s="54" t="str">
        <f t="shared" si="3"/>
        <v>1/11/2026</v>
      </c>
      <c r="Q18" s="79">
        <f t="shared" ca="1" si="4"/>
        <v>45945.815905208336</v>
      </c>
      <c r="R18" s="54">
        <f t="shared" ca="1" si="5"/>
        <v>10</v>
      </c>
      <c r="S18" s="54">
        <f t="shared" ca="1" si="6"/>
        <v>2025</v>
      </c>
      <c r="T18" s="54">
        <f t="shared" ca="1" si="7"/>
        <v>13</v>
      </c>
      <c r="U18" s="54" t="str">
        <f t="shared" ca="1" si="8"/>
        <v/>
      </c>
      <c r="V18" s="54">
        <f t="shared" ca="1" si="9"/>
        <v>13</v>
      </c>
      <c r="X18" s="54" t="str">
        <f t="shared" si="10"/>
        <v/>
      </c>
      <c r="Y18" s="54">
        <f t="shared" si="10"/>
        <v>11</v>
      </c>
      <c r="Z18" s="54" t="str">
        <f t="shared" si="10"/>
        <v/>
      </c>
      <c r="AA18" s="54" t="str">
        <f t="shared" si="10"/>
        <v/>
      </c>
      <c r="AB18" s="54" t="str">
        <f t="shared" si="10"/>
        <v/>
      </c>
      <c r="AC18" s="54" t="e">
        <f>VLOOKUP(B18,'EST 2'!$B$14:$R$26,18,FALSE())</f>
        <v>#N/A</v>
      </c>
      <c r="AD18" s="54" t="e">
        <f ca="1">IF($I18&lt;AD$12,"-",SUM(INDIRECT(ADDRESS($AC18+"1",6,1,1,"EST 2")):INDIRECT(ADDRESS($AC18+"1",IF(X18="",17,X18+"5"),1,1,"EST 2")))/SUM(INDIRECT(ADDRESS($AC18,6,1,1,"EST 2")):INDIRECT(ADDRESS($AC18,IF(X18="",17,X18+"5"),1,1,"EST 2")))-1)</f>
        <v>#N/A</v>
      </c>
      <c r="AE18" s="54" t="e">
        <f ca="1">IF($I18&lt;AE$12,"-",SUM(INDIRECT(ADDRESS($AC18+"1",22,1,1,"EST 2")):INDIRECT(ADDRESS($AC18+"1",IF(Y18="",33,Y18+"21"),1,1,"EST 2")))/SUM(INDIRECT(ADDRESS($AC18,22,1,1,"EST 2")):INDIRECT(ADDRESS($AC18,IF(Y18="",33,Y18+"21"),1,1,"EST 2")))-1)</f>
        <v>#N/A</v>
      </c>
      <c r="AF18" s="54" t="str">
        <f ca="1">IF($I18&lt;AF$12,"-",SUM(INDIRECT(ADDRESS($AC18+"1",38,1,1,"EST 2")):INDIRECT(ADDRESS($AC18+"1",IF(Z18="",49,Z18+"37"),1,1,"EST 2")))/SUM(INDIRECT(ADDRESS($AC18,38,1,1,"EST 2")):INDIRECT(ADDRESS($AC18,IF(Z18="",49,Z18+"37"),1,1,"EST 2")))-1)</f>
        <v>-</v>
      </c>
      <c r="AG18" s="54" t="str">
        <f ca="1">IF($I18&lt;AG$12,"-",SUM(INDIRECT(ADDRESS($AC18+"1",54,1,1,"EST 2")):INDIRECT(ADDRESS($AC18+"1",IF(AA18="",65,AA18+"53"),1,1,"EST 2")))/SUM(INDIRECT(ADDRESS($AC18,54,1,1,"EST 2")):INDIRECT(ADDRESS($AC18,IF(AA18="",65,AA18+"53"),1,1,"EST 2")))-1)</f>
        <v>-</v>
      </c>
      <c r="AH18" s="54" t="str">
        <f ca="1">IF($I18&lt;AH$12,"-",SUM(INDIRECT(ADDRESS($AC18+"1",70,1,1,"EST 2")):INDIRECT(ADDRESS($AC18+"1",IF(AB18="",81,AB18+"69"),1,1,"EST 2")))/SUM(INDIRECT(ADDRESS($AC18,70,1,1,"EST 2")):INDIRECT(ADDRESS($AC18,IF(AB18="",81,AB18+"69"),1,1,"EST 2")))-1)</f>
        <v>-</v>
      </c>
      <c r="AI18" s="54">
        <f t="shared" ca="1" si="11"/>
        <v>381.18409479166439</v>
      </c>
      <c r="AJ18" s="67">
        <f t="shared" ca="1" si="12"/>
        <v>45935.815905208336</v>
      </c>
    </row>
    <row r="19" spans="1:36" ht="30" customHeight="1" thickTop="1" thickBot="1" x14ac:dyDescent="0.35">
      <c r="B19" s="171"/>
      <c r="C19" s="171"/>
      <c r="D19" s="69"/>
      <c r="E19" s="69"/>
      <c r="F19" s="69"/>
      <c r="G19" s="70"/>
      <c r="H19" s="71"/>
      <c r="I19" s="72"/>
      <c r="J19" s="73" t="str">
        <f t="shared" si="0"/>
        <v/>
      </c>
      <c r="K19" s="65" t="str">
        <f t="shared" si="1"/>
        <v/>
      </c>
      <c r="L19" s="74"/>
      <c r="M19" s="19" t="s">
        <v>85</v>
      </c>
      <c r="N19" s="19">
        <v>7</v>
      </c>
      <c r="O19" s="54" t="str">
        <f t="shared" si="2"/>
        <v/>
      </c>
      <c r="P19" s="54" t="str">
        <f t="shared" si="3"/>
        <v/>
      </c>
      <c r="Q19" s="79">
        <f t="shared" ca="1" si="4"/>
        <v>45945.815905208336</v>
      </c>
      <c r="R19" s="54">
        <f t="shared" ca="1" si="5"/>
        <v>10</v>
      </c>
      <c r="S19" s="54">
        <f t="shared" ca="1" si="6"/>
        <v>2025</v>
      </c>
      <c r="T19" s="54" t="e">
        <f t="shared" ca="1" si="7"/>
        <v>#VALUE!</v>
      </c>
      <c r="U19" s="54" t="e">
        <f t="shared" ca="1" si="8"/>
        <v>#VALUE!</v>
      </c>
      <c r="V19" s="54" t="e">
        <f t="shared" ca="1" si="9"/>
        <v>#VALUE!</v>
      </c>
      <c r="X19" s="54" t="str">
        <f t="shared" si="10"/>
        <v/>
      </c>
      <c r="Y19" s="54" t="str">
        <f t="shared" si="10"/>
        <v/>
      </c>
      <c r="Z19" s="54" t="str">
        <f t="shared" si="10"/>
        <v/>
      </c>
      <c r="AA19" s="54" t="str">
        <f t="shared" si="10"/>
        <v/>
      </c>
      <c r="AB19" s="54" t="str">
        <f t="shared" si="10"/>
        <v/>
      </c>
      <c r="AC19" s="54" t="e">
        <f>VLOOKUP(B19,'EST 2'!$B$14:$R$26,18,FALSE())</f>
        <v>#N/A</v>
      </c>
      <c r="AD19" s="54" t="str">
        <f ca="1">IF($I19&lt;AD$12,"-",SUM(INDIRECT(ADDRESS($AC19+"1",6,1,1,"EST 2")):INDIRECT(ADDRESS($AC19+"1",IF(X19="",17,X19+"5"),1,1,"EST 2")))/SUM(INDIRECT(ADDRESS($AC19,6,1,1,"EST 2")):INDIRECT(ADDRESS($AC19,IF(X19="",17,X19+"5"),1,1,"EST 2")))-1)</f>
        <v>-</v>
      </c>
      <c r="AE19" s="54" t="str">
        <f ca="1">IF($I19&lt;AE$12,"-",SUM(INDIRECT(ADDRESS($AC19+"1",22,1,1,"EST 2")):INDIRECT(ADDRESS($AC19+"1",IF(Y19="",33,Y19+"21"),1,1,"EST 2")))/SUM(INDIRECT(ADDRESS($AC19,22,1,1,"EST 2")):INDIRECT(ADDRESS($AC19,IF(Y19="",33,Y19+"21"),1,1,"EST 2")))-1)</f>
        <v>-</v>
      </c>
      <c r="AF19" s="54" t="str">
        <f ca="1">IF($I19&lt;AF$12,"-",SUM(INDIRECT(ADDRESS($AC19+"1",38,1,1,"EST 2")):INDIRECT(ADDRESS($AC19+"1",IF(Z19="",49,Z19+"37"),1,1,"EST 2")))/SUM(INDIRECT(ADDRESS($AC19,38,1,1,"EST 2")):INDIRECT(ADDRESS($AC19,IF(Z19="",49,Z19+"37"),1,1,"EST 2")))-1)</f>
        <v>-</v>
      </c>
      <c r="AG19" s="54" t="str">
        <f ca="1">IF($I19&lt;AG$12,"-",SUM(INDIRECT(ADDRESS($AC19+"1",54,1,1,"EST 2")):INDIRECT(ADDRESS($AC19+"1",IF(AA19="",65,AA19+"53"),1,1,"EST 2")))/SUM(INDIRECT(ADDRESS($AC19,54,1,1,"EST 2")):INDIRECT(ADDRESS($AC19,IF(AA19="",65,AA19+"53"),1,1,"EST 2")))-1)</f>
        <v>-</v>
      </c>
      <c r="AH19" s="54" t="str">
        <f ca="1">IF($I19&lt;AH$12,"-",SUM(INDIRECT(ADDRESS($AC19+"1",70,1,1,"EST 2")):INDIRECT(ADDRESS($AC19+"1",IF(AB19="",81,AB19+"69"),1,1,"EST 2")))/SUM(INDIRECT(ADDRESS($AC19,70,1,1,"EST 2")):INDIRECT(ADDRESS($AC19,IF(AB19="",81,AB19+"69"),1,1,"EST 2")))-1)</f>
        <v>-</v>
      </c>
      <c r="AI19" s="54" t="str">
        <f t="shared" si="11"/>
        <v/>
      </c>
      <c r="AJ19" s="67">
        <f t="shared" ca="1" si="12"/>
        <v>45935.815905208336</v>
      </c>
    </row>
    <row r="20" spans="1:36" ht="30" customHeight="1" x14ac:dyDescent="0.3">
      <c r="B20" s="171"/>
      <c r="C20" s="171"/>
      <c r="D20" s="69"/>
      <c r="E20" s="69"/>
      <c r="F20" s="69"/>
      <c r="G20" s="70"/>
      <c r="H20" s="71"/>
      <c r="I20" s="72"/>
      <c r="J20" s="73" t="str">
        <f t="shared" si="0"/>
        <v/>
      </c>
      <c r="K20" s="65" t="str">
        <f t="shared" si="1"/>
        <v/>
      </c>
      <c r="L20" s="74"/>
      <c r="M20" s="19" t="s">
        <v>86</v>
      </c>
      <c r="N20" s="19">
        <v>8</v>
      </c>
      <c r="O20" s="54" t="str">
        <f t="shared" si="2"/>
        <v/>
      </c>
      <c r="P20" s="54" t="str">
        <f t="shared" si="3"/>
        <v/>
      </c>
      <c r="Q20" s="79">
        <f t="shared" ca="1" si="4"/>
        <v>45945.815905208336</v>
      </c>
      <c r="R20" s="54">
        <f t="shared" ca="1" si="5"/>
        <v>10</v>
      </c>
      <c r="S20" s="54">
        <f t="shared" ca="1" si="6"/>
        <v>2025</v>
      </c>
      <c r="T20" s="54" t="e">
        <f t="shared" ca="1" si="7"/>
        <v>#VALUE!</v>
      </c>
      <c r="U20" s="54" t="e">
        <f t="shared" ca="1" si="8"/>
        <v>#VALUE!</v>
      </c>
      <c r="V20" s="54" t="e">
        <f t="shared" ca="1" si="9"/>
        <v>#VALUE!</v>
      </c>
      <c r="X20" s="54" t="str">
        <f t="shared" si="10"/>
        <v/>
      </c>
      <c r="Y20" s="54" t="str">
        <f t="shared" si="10"/>
        <v/>
      </c>
      <c r="Z20" s="54" t="str">
        <f t="shared" si="10"/>
        <v/>
      </c>
      <c r="AA20" s="54" t="str">
        <f t="shared" si="10"/>
        <v/>
      </c>
      <c r="AB20" s="54" t="str">
        <f t="shared" si="10"/>
        <v/>
      </c>
      <c r="AC20" s="54" t="e">
        <f>VLOOKUP(B20,'EST 2'!$B$14:$R$26,18,FALSE())</f>
        <v>#N/A</v>
      </c>
      <c r="AD20" s="54" t="str">
        <f ca="1">IF($I20&lt;AD$12,"-",SUM(INDIRECT(ADDRESS($AC20+"1",6,1,1,"EST 2")):INDIRECT(ADDRESS($AC20+"1",IF(X20="",17,X20+"5"),1,1,"EST 2")))/SUM(INDIRECT(ADDRESS($AC20,6,1,1,"EST 2")):INDIRECT(ADDRESS($AC20,IF(X20="",17,X20+"5"),1,1,"EST 2")))-1)</f>
        <v>-</v>
      </c>
      <c r="AE20" s="54" t="str">
        <f ca="1">IF($I20&lt;AE$12,"-",SUM(INDIRECT(ADDRESS($AC20+"1",22,1,1,"EST 2")):INDIRECT(ADDRESS($AC20+"1",IF(Y20="",33,Y20+"21"),1,1,"EST 2")))/SUM(INDIRECT(ADDRESS($AC20,22,1,1,"EST 2")):INDIRECT(ADDRESS($AC20,IF(Y20="",33,Y20+"21"),1,1,"EST 2")))-1)</f>
        <v>-</v>
      </c>
      <c r="AF20" s="54" t="str">
        <f ca="1">IF($I20&lt;AF$12,"-",SUM(INDIRECT(ADDRESS($AC20+"1",38,1,1,"EST 2")):INDIRECT(ADDRESS($AC20+"1",IF(Z20="",49,Z20+"37"),1,1,"EST 2")))/SUM(INDIRECT(ADDRESS($AC20,38,1,1,"EST 2")):INDIRECT(ADDRESS($AC20,IF(Z20="",49,Z20+"37"),1,1,"EST 2")))-1)</f>
        <v>-</v>
      </c>
      <c r="AG20" s="54" t="str">
        <f ca="1">IF($I20&lt;AG$12,"-",SUM(INDIRECT(ADDRESS($AC20+"1",54,1,1,"EST 2")):INDIRECT(ADDRESS($AC20+"1",IF(AA20="",65,AA20+"53"),1,1,"EST 2")))/SUM(INDIRECT(ADDRESS($AC20,54,1,1,"EST 2")):INDIRECT(ADDRESS($AC20,IF(AA20="",65,AA20+"53"),1,1,"EST 2")))-1)</f>
        <v>-</v>
      </c>
      <c r="AH20" s="54" t="str">
        <f ca="1">IF($I20&lt;AH$12,"-",SUM(INDIRECT(ADDRESS($AC20+"1",70,1,1,"EST 2")):INDIRECT(ADDRESS($AC20+"1",IF(AB20="",81,AB20+"69"),1,1,"EST 2")))/SUM(INDIRECT(ADDRESS($AC20,70,1,1,"EST 2")):INDIRECT(ADDRESS($AC20,IF(AB20="",81,AB20+"69"),1,1,"EST 2")))-1)</f>
        <v>-</v>
      </c>
      <c r="AI20" s="54" t="str">
        <f t="shared" si="11"/>
        <v/>
      </c>
      <c r="AJ20" s="67">
        <f t="shared" ca="1" si="12"/>
        <v>45935.815905208336</v>
      </c>
    </row>
    <row r="21" spans="1:36" ht="30" customHeight="1" x14ac:dyDescent="0.3">
      <c r="B21" s="171"/>
      <c r="C21" s="171"/>
      <c r="D21" s="69"/>
      <c r="E21" s="69"/>
      <c r="F21" s="69"/>
      <c r="G21" s="70"/>
      <c r="H21" s="71"/>
      <c r="I21" s="72"/>
      <c r="J21" s="73" t="str">
        <f t="shared" si="0"/>
        <v/>
      </c>
      <c r="K21" s="65" t="str">
        <f t="shared" si="1"/>
        <v/>
      </c>
      <c r="L21" s="74"/>
      <c r="M21" s="19" t="s">
        <v>87</v>
      </c>
      <c r="N21" s="19">
        <v>9</v>
      </c>
      <c r="O21" s="54" t="str">
        <f t="shared" si="2"/>
        <v/>
      </c>
      <c r="P21" s="54" t="str">
        <f t="shared" si="3"/>
        <v/>
      </c>
      <c r="Q21" s="79">
        <f t="shared" ca="1" si="4"/>
        <v>45945.815905208336</v>
      </c>
      <c r="R21" s="54">
        <f t="shared" ca="1" si="5"/>
        <v>10</v>
      </c>
      <c r="S21" s="54">
        <f t="shared" ca="1" si="6"/>
        <v>2025</v>
      </c>
      <c r="T21" s="54" t="e">
        <f t="shared" ca="1" si="7"/>
        <v>#VALUE!</v>
      </c>
      <c r="U21" s="54" t="e">
        <f t="shared" ca="1" si="8"/>
        <v>#VALUE!</v>
      </c>
      <c r="V21" s="54" t="e">
        <f t="shared" ca="1" si="9"/>
        <v>#VALUE!</v>
      </c>
      <c r="X21" s="54" t="str">
        <f t="shared" si="10"/>
        <v/>
      </c>
      <c r="Y21" s="54" t="str">
        <f t="shared" si="10"/>
        <v/>
      </c>
      <c r="Z21" s="54" t="str">
        <f t="shared" si="10"/>
        <v/>
      </c>
      <c r="AA21" s="54" t="str">
        <f t="shared" si="10"/>
        <v/>
      </c>
      <c r="AB21" s="54" t="str">
        <f t="shared" si="10"/>
        <v/>
      </c>
      <c r="AC21" s="54" t="e">
        <f>VLOOKUP(B21,'EST 2'!$B$14:$R$26,18,FALSE())</f>
        <v>#N/A</v>
      </c>
      <c r="AD21" s="54" t="str">
        <f ca="1">IF($I21&lt;AD$12,"-",SUM(INDIRECT(ADDRESS($AC21+"1",6,1,1,"EST 2")):INDIRECT(ADDRESS($AC21+"1",IF(X21="",17,X21+"5"),1,1,"EST 2")))/SUM(INDIRECT(ADDRESS($AC21,6,1,1,"EST 2")):INDIRECT(ADDRESS($AC21,IF(X21="",17,X21+"5"),1,1,"EST 2")))-1)</f>
        <v>-</v>
      </c>
      <c r="AE21" s="54" t="str">
        <f ca="1">IF($I21&lt;AE$12,"-",SUM(INDIRECT(ADDRESS($AC21+"1",22,1,1,"EST 2")):INDIRECT(ADDRESS($AC21+"1",IF(Y21="",33,Y21+"21"),1,1,"EST 2")))/SUM(INDIRECT(ADDRESS($AC21,22,1,1,"EST 2")):INDIRECT(ADDRESS($AC21,IF(Y21="",33,Y21+"21"),1,1,"EST 2")))-1)</f>
        <v>-</v>
      </c>
      <c r="AF21" s="54" t="str">
        <f ca="1">IF($I21&lt;AF$12,"-",SUM(INDIRECT(ADDRESS($AC21+"1",38,1,1,"EST 2")):INDIRECT(ADDRESS($AC21+"1",IF(Z21="",49,Z21+"37"),1,1,"EST 2")))/SUM(INDIRECT(ADDRESS($AC21,38,1,1,"EST 2")):INDIRECT(ADDRESS($AC21,IF(Z21="",49,Z21+"37"),1,1,"EST 2")))-1)</f>
        <v>-</v>
      </c>
      <c r="AG21" s="54" t="str">
        <f ca="1">IF($I21&lt;AG$12,"-",SUM(INDIRECT(ADDRESS($AC21+"1",54,1,1,"EST 2")):INDIRECT(ADDRESS($AC21+"1",IF(AA21="",65,AA21+"53"),1,1,"EST 2")))/SUM(INDIRECT(ADDRESS($AC21,54,1,1,"EST 2")):INDIRECT(ADDRESS($AC21,IF(AA21="",65,AA21+"53"),1,1,"EST 2")))-1)</f>
        <v>-</v>
      </c>
      <c r="AH21" s="54" t="str">
        <f ca="1">IF($I21&lt;AH$12,"-",SUM(INDIRECT(ADDRESS($AC21+"1",70,1,1,"EST 2")):INDIRECT(ADDRESS($AC21+"1",IF(AB21="",81,AB21+"69"),1,1,"EST 2")))/SUM(INDIRECT(ADDRESS($AC21,70,1,1,"EST 2")):INDIRECT(ADDRESS($AC21,IF(AB21="",81,AB21+"69"),1,1,"EST 2")))-1)</f>
        <v>-</v>
      </c>
      <c r="AI21" s="54" t="str">
        <f t="shared" si="11"/>
        <v/>
      </c>
      <c r="AJ21" s="67">
        <f t="shared" ca="1" si="12"/>
        <v>45935.815905208336</v>
      </c>
    </row>
    <row r="22" spans="1:36" ht="30" customHeight="1" x14ac:dyDescent="0.3">
      <c r="B22" s="171"/>
      <c r="C22" s="171"/>
      <c r="D22" s="69"/>
      <c r="E22" s="69"/>
      <c r="F22" s="69"/>
      <c r="G22" s="70"/>
      <c r="H22" s="71"/>
      <c r="I22" s="72"/>
      <c r="J22" s="73" t="str">
        <f t="shared" si="0"/>
        <v/>
      </c>
      <c r="K22" s="65" t="str">
        <f t="shared" si="1"/>
        <v/>
      </c>
      <c r="L22" s="74"/>
      <c r="M22" s="19" t="s">
        <v>88</v>
      </c>
      <c r="N22" s="19">
        <v>10</v>
      </c>
      <c r="O22" s="54" t="str">
        <f t="shared" si="2"/>
        <v/>
      </c>
      <c r="P22" s="54" t="str">
        <f t="shared" si="3"/>
        <v/>
      </c>
      <c r="Q22" s="79">
        <f t="shared" ca="1" si="4"/>
        <v>45945.815905208336</v>
      </c>
      <c r="R22" s="54">
        <f t="shared" ca="1" si="5"/>
        <v>10</v>
      </c>
      <c r="S22" s="54">
        <f t="shared" ca="1" si="6"/>
        <v>2025</v>
      </c>
      <c r="T22" s="54" t="e">
        <f t="shared" ca="1" si="7"/>
        <v>#VALUE!</v>
      </c>
      <c r="U22" s="54" t="e">
        <f t="shared" ca="1" si="8"/>
        <v>#VALUE!</v>
      </c>
      <c r="V22" s="54" t="e">
        <f t="shared" ca="1" si="9"/>
        <v>#VALUE!</v>
      </c>
      <c r="X22" s="54" t="str">
        <f t="shared" si="10"/>
        <v/>
      </c>
      <c r="Y22" s="54" t="str">
        <f t="shared" si="10"/>
        <v/>
      </c>
      <c r="Z22" s="54" t="str">
        <f t="shared" si="10"/>
        <v/>
      </c>
      <c r="AA22" s="54" t="str">
        <f t="shared" si="10"/>
        <v/>
      </c>
      <c r="AB22" s="54" t="str">
        <f t="shared" si="10"/>
        <v/>
      </c>
      <c r="AC22" s="54" t="e">
        <f>VLOOKUP(B22,'EST 2'!$B$14:$R$26,18,FALSE())</f>
        <v>#N/A</v>
      </c>
      <c r="AD22" s="54" t="str">
        <f ca="1">IF($I22&lt;AD$12,"-",SUM(INDIRECT(ADDRESS($AC22+"1",6,1,1,"EST 2")):INDIRECT(ADDRESS($AC22+"1",IF(X22="",17,X22+"5"),1,1,"EST 2")))/SUM(INDIRECT(ADDRESS($AC22,6,1,1,"EST 2")):INDIRECT(ADDRESS($AC22,IF(X22="",17,X22+"5"),1,1,"EST 2")))-1)</f>
        <v>-</v>
      </c>
      <c r="AE22" s="54" t="str">
        <f ca="1">IF($I22&lt;AE$12,"-",SUM(INDIRECT(ADDRESS($AC22+"1",22,1,1,"EST 2")):INDIRECT(ADDRESS($AC22+"1",IF(Y22="",33,Y22+"21"),1,1,"EST 2")))/SUM(INDIRECT(ADDRESS($AC22,22,1,1,"EST 2")):INDIRECT(ADDRESS($AC22,IF(Y22="",33,Y22+"21"),1,1,"EST 2")))-1)</f>
        <v>-</v>
      </c>
      <c r="AF22" s="54" t="str">
        <f ca="1">IF($I22&lt;AF$12,"-",SUM(INDIRECT(ADDRESS($AC22+"1",38,1,1,"EST 2")):INDIRECT(ADDRESS($AC22+"1",IF(Z22="",49,Z22+"37"),1,1,"EST 2")))/SUM(INDIRECT(ADDRESS($AC22,38,1,1,"EST 2")):INDIRECT(ADDRESS($AC22,IF(Z22="",49,Z22+"37"),1,1,"EST 2")))-1)</f>
        <v>-</v>
      </c>
      <c r="AG22" s="54" t="str">
        <f ca="1">IF($I22&lt;AG$12,"-",SUM(INDIRECT(ADDRESS($AC22+"1",54,1,1,"EST 2")):INDIRECT(ADDRESS($AC22+"1",IF(AA22="",65,AA22+"53"),1,1,"EST 2")))/SUM(INDIRECT(ADDRESS($AC22,54,1,1,"EST 2")):INDIRECT(ADDRESS($AC22,IF(AA22="",65,AA22+"53"),1,1,"EST 2")))-1)</f>
        <v>-</v>
      </c>
      <c r="AH22" s="54" t="str">
        <f ca="1">IF($I22&lt;AH$12,"-",SUM(INDIRECT(ADDRESS($AC22+"1",70,1,1,"EST 2")):INDIRECT(ADDRESS($AC22+"1",IF(AB22="",81,AB22+"69"),1,1,"EST 2")))/SUM(INDIRECT(ADDRESS($AC22,70,1,1,"EST 2")):INDIRECT(ADDRESS($AC22,IF(AB22="",81,AB22+"69"),1,1,"EST 2")))-1)</f>
        <v>-</v>
      </c>
      <c r="AI22" s="54" t="str">
        <f t="shared" si="11"/>
        <v/>
      </c>
      <c r="AJ22" s="67">
        <f t="shared" ca="1" si="12"/>
        <v>45935.815905208336</v>
      </c>
    </row>
    <row r="23" spans="1:36" ht="30" customHeight="1" x14ac:dyDescent="0.3">
      <c r="B23" s="171"/>
      <c r="C23" s="171"/>
      <c r="D23" s="69"/>
      <c r="E23" s="69"/>
      <c r="F23" s="69"/>
      <c r="G23" s="70"/>
      <c r="H23" s="71"/>
      <c r="I23" s="72"/>
      <c r="J23" s="73" t="str">
        <f t="shared" si="0"/>
        <v/>
      </c>
      <c r="K23" s="65" t="str">
        <f t="shared" si="1"/>
        <v/>
      </c>
      <c r="L23" s="74"/>
      <c r="M23" s="19" t="s">
        <v>89</v>
      </c>
      <c r="N23" s="19">
        <v>11</v>
      </c>
      <c r="O23" s="54" t="str">
        <f t="shared" si="2"/>
        <v/>
      </c>
      <c r="P23" s="54" t="str">
        <f t="shared" si="3"/>
        <v/>
      </c>
      <c r="Q23" s="79">
        <f t="shared" ca="1" si="4"/>
        <v>45945.815905208336</v>
      </c>
      <c r="R23" s="54">
        <f t="shared" ca="1" si="5"/>
        <v>10</v>
      </c>
      <c r="S23" s="54">
        <f t="shared" ca="1" si="6"/>
        <v>2025</v>
      </c>
      <c r="T23" s="54" t="e">
        <f t="shared" ca="1" si="7"/>
        <v>#VALUE!</v>
      </c>
      <c r="U23" s="54" t="e">
        <f t="shared" ca="1" si="8"/>
        <v>#VALUE!</v>
      </c>
      <c r="V23" s="54" t="e">
        <f t="shared" ca="1" si="9"/>
        <v>#VALUE!</v>
      </c>
      <c r="X23" s="54" t="str">
        <f t="shared" ref="X23:AB30" si="13">IF($I23=X$12,$O23,"")</f>
        <v/>
      </c>
      <c r="Y23" s="54" t="str">
        <f t="shared" si="13"/>
        <v/>
      </c>
      <c r="Z23" s="54" t="str">
        <f t="shared" si="13"/>
        <v/>
      </c>
      <c r="AA23" s="54" t="str">
        <f t="shared" si="13"/>
        <v/>
      </c>
      <c r="AB23" s="54" t="str">
        <f t="shared" si="13"/>
        <v/>
      </c>
      <c r="AC23" s="54" t="e">
        <f>VLOOKUP(B23,'EST 2'!$B$14:$R$26,18,FALSE())</f>
        <v>#N/A</v>
      </c>
      <c r="AD23" s="54" t="str">
        <f ca="1">IF($I23&lt;AD$12,"-",SUM(INDIRECT(ADDRESS($AC23+"1",6,1,1,"EST 2")):INDIRECT(ADDRESS($AC23+"1",IF(X23="",17,X23+"5"),1,1,"EST 2")))/SUM(INDIRECT(ADDRESS($AC23,6,1,1,"EST 2")):INDIRECT(ADDRESS($AC23,IF(X23="",17,X23+"5"),1,1,"EST 2")))-1)</f>
        <v>-</v>
      </c>
      <c r="AE23" s="54" t="str">
        <f ca="1">IF($I23&lt;AE$12,"-",SUM(INDIRECT(ADDRESS($AC23+"1",22,1,1,"EST 2")):INDIRECT(ADDRESS($AC23+"1",IF(Y23="",33,Y23+"21"),1,1,"EST 2")))/SUM(INDIRECT(ADDRESS($AC23,22,1,1,"EST 2")):INDIRECT(ADDRESS($AC23,IF(Y23="",33,Y23+"21"),1,1,"EST 2")))-1)</f>
        <v>-</v>
      </c>
      <c r="AF23" s="54" t="str">
        <f ca="1">IF($I23&lt;AF$12,"-",SUM(INDIRECT(ADDRESS($AC23+"1",38,1,1,"EST 2")):INDIRECT(ADDRESS($AC23+"1",IF(Z23="",49,Z23+"37"),1,1,"EST 2")))/SUM(INDIRECT(ADDRESS($AC23,38,1,1,"EST 2")):INDIRECT(ADDRESS($AC23,IF(Z23="",49,Z23+"37"),1,1,"EST 2")))-1)</f>
        <v>-</v>
      </c>
      <c r="AG23" s="54" t="str">
        <f ca="1">IF($I23&lt;AG$12,"-",SUM(INDIRECT(ADDRESS($AC23+"1",54,1,1,"EST 2")):INDIRECT(ADDRESS($AC23+"1",IF(AA23="",65,AA23+"53"),1,1,"EST 2")))/SUM(INDIRECT(ADDRESS($AC23,54,1,1,"EST 2")):INDIRECT(ADDRESS($AC23,IF(AA23="",65,AA23+"53"),1,1,"EST 2")))-1)</f>
        <v>-</v>
      </c>
      <c r="AH23" s="54" t="str">
        <f ca="1">IF($I23&lt;AH$12,"-",SUM(INDIRECT(ADDRESS($AC23+"1",70,1,1,"EST 2")):INDIRECT(ADDRESS($AC23+"1",IF(AB23="",81,AB23+"69"),1,1,"EST 2")))/SUM(INDIRECT(ADDRESS($AC23,70,1,1,"EST 2")):INDIRECT(ADDRESS($AC23,IF(AB23="",81,AB23+"69"),1,1,"EST 2")))-1)</f>
        <v>-</v>
      </c>
      <c r="AI23" s="54" t="str">
        <f t="shared" si="11"/>
        <v/>
      </c>
      <c r="AJ23" s="67">
        <f t="shared" ca="1" si="12"/>
        <v>45935.815905208336</v>
      </c>
    </row>
    <row r="24" spans="1:36" ht="30" customHeight="1" x14ac:dyDescent="0.3">
      <c r="B24" s="171"/>
      <c r="C24" s="171"/>
      <c r="D24" s="69"/>
      <c r="E24" s="69"/>
      <c r="F24" s="69"/>
      <c r="G24" s="70"/>
      <c r="H24" s="71"/>
      <c r="I24" s="72"/>
      <c r="J24" s="73" t="str">
        <f t="shared" si="0"/>
        <v/>
      </c>
      <c r="K24" s="65" t="str">
        <f t="shared" si="1"/>
        <v/>
      </c>
      <c r="L24" s="74"/>
      <c r="M24" s="19" t="s">
        <v>90</v>
      </c>
      <c r="N24" s="19">
        <v>12</v>
      </c>
      <c r="O24" s="54" t="str">
        <f t="shared" si="2"/>
        <v/>
      </c>
      <c r="P24" s="54" t="str">
        <f t="shared" si="3"/>
        <v/>
      </c>
      <c r="Q24" s="79">
        <f t="shared" ca="1" si="4"/>
        <v>45945.815905208336</v>
      </c>
      <c r="R24" s="54">
        <f t="shared" ca="1" si="5"/>
        <v>10</v>
      </c>
      <c r="S24" s="54">
        <f t="shared" ca="1" si="6"/>
        <v>2025</v>
      </c>
      <c r="T24" s="54" t="e">
        <f t="shared" ca="1" si="7"/>
        <v>#VALUE!</v>
      </c>
      <c r="U24" s="54" t="e">
        <f t="shared" ca="1" si="8"/>
        <v>#VALUE!</v>
      </c>
      <c r="V24" s="54" t="e">
        <f t="shared" ca="1" si="9"/>
        <v>#VALUE!</v>
      </c>
      <c r="X24" s="54" t="str">
        <f t="shared" si="13"/>
        <v/>
      </c>
      <c r="Y24" s="54" t="str">
        <f t="shared" si="13"/>
        <v/>
      </c>
      <c r="Z24" s="54" t="str">
        <f t="shared" si="13"/>
        <v/>
      </c>
      <c r="AA24" s="54" t="str">
        <f t="shared" si="13"/>
        <v/>
      </c>
      <c r="AB24" s="54" t="str">
        <f t="shared" si="13"/>
        <v/>
      </c>
      <c r="AC24" s="54" t="e">
        <f>VLOOKUP(B24,'EST 2'!$B$14:$R$26,18,FALSE())</f>
        <v>#N/A</v>
      </c>
      <c r="AD24" s="54" t="str">
        <f ca="1">IF($I24&lt;AD$12,"-",SUM(INDIRECT(ADDRESS($AC24+"1",6,1,1,"EST 2")):INDIRECT(ADDRESS($AC24+"1",IF(X24="",17,X24+"5"),1,1,"EST 2")))/SUM(INDIRECT(ADDRESS($AC24,6,1,1,"EST 2")):INDIRECT(ADDRESS($AC24,IF(X24="",17,X24+"5"),1,1,"EST 2")))-1)</f>
        <v>-</v>
      </c>
      <c r="AE24" s="54" t="str">
        <f ca="1">IF($I24&lt;AE$12,"-",SUM(INDIRECT(ADDRESS($AC24+"1",22,1,1,"EST 2")):INDIRECT(ADDRESS($AC24+"1",IF(Y24="",33,Y24+"21"),1,1,"EST 2")))/SUM(INDIRECT(ADDRESS($AC24,22,1,1,"EST 2")):INDIRECT(ADDRESS($AC24,IF(Y24="",33,Y24+"21"),1,1,"EST 2")))-1)</f>
        <v>-</v>
      </c>
      <c r="AF24" s="54" t="str">
        <f ca="1">IF($I24&lt;AF$12,"-",SUM(INDIRECT(ADDRESS($AC24+"1",38,1,1,"EST 2")):INDIRECT(ADDRESS($AC24+"1",IF(Z24="",49,Z24+"37"),1,1,"EST 2")))/SUM(INDIRECT(ADDRESS($AC24,38,1,1,"EST 2")):INDIRECT(ADDRESS($AC24,IF(Z24="",49,Z24+"37"),1,1,"EST 2")))-1)</f>
        <v>-</v>
      </c>
      <c r="AG24" s="54" t="str">
        <f ca="1">IF($I24&lt;AG$12,"-",SUM(INDIRECT(ADDRESS($AC24+"1",54,1,1,"EST 2")):INDIRECT(ADDRESS($AC24+"1",IF(AA24="",65,AA24+"53"),1,1,"EST 2")))/SUM(INDIRECT(ADDRESS($AC24,54,1,1,"EST 2")):INDIRECT(ADDRESS($AC24,IF(AA24="",65,AA24+"53"),1,1,"EST 2")))-1)</f>
        <v>-</v>
      </c>
      <c r="AH24" s="54" t="str">
        <f ca="1">IF($I24&lt;AH$12,"-",SUM(INDIRECT(ADDRESS($AC24+"1",70,1,1,"EST 2")):INDIRECT(ADDRESS($AC24+"1",IF(AB24="",81,AB24+"69"),1,1,"EST 2")))/SUM(INDIRECT(ADDRESS($AC24,70,1,1,"EST 2")):INDIRECT(ADDRESS($AC24,IF(AB24="",81,AB24+"69"),1,1,"EST 2")))-1)</f>
        <v>-</v>
      </c>
      <c r="AI24" s="54" t="str">
        <f t="shared" si="11"/>
        <v/>
      </c>
      <c r="AJ24" s="67">
        <f t="shared" ca="1" si="12"/>
        <v>45935.815905208336</v>
      </c>
    </row>
    <row r="25" spans="1:36" ht="30" customHeight="1" x14ac:dyDescent="0.3">
      <c r="B25" s="171"/>
      <c r="C25" s="171"/>
      <c r="D25" s="69"/>
      <c r="E25" s="69"/>
      <c r="F25" s="69"/>
      <c r="G25" s="70"/>
      <c r="H25" s="71"/>
      <c r="I25" s="72"/>
      <c r="J25" s="73" t="str">
        <f t="shared" si="0"/>
        <v/>
      </c>
      <c r="K25" s="65" t="str">
        <f t="shared" si="1"/>
        <v/>
      </c>
      <c r="L25" s="74"/>
      <c r="O25" s="54" t="str">
        <f t="shared" si="2"/>
        <v/>
      </c>
      <c r="P25" s="54" t="str">
        <f t="shared" si="3"/>
        <v/>
      </c>
      <c r="Q25" s="79">
        <f t="shared" ca="1" si="4"/>
        <v>45945.815905208336</v>
      </c>
      <c r="R25" s="54">
        <f t="shared" ca="1" si="5"/>
        <v>10</v>
      </c>
      <c r="S25" s="54">
        <f t="shared" ca="1" si="6"/>
        <v>2025</v>
      </c>
      <c r="T25" s="54" t="e">
        <f t="shared" ca="1" si="7"/>
        <v>#VALUE!</v>
      </c>
      <c r="U25" s="54" t="e">
        <f t="shared" ca="1" si="8"/>
        <v>#VALUE!</v>
      </c>
      <c r="V25" s="54" t="e">
        <f t="shared" ca="1" si="9"/>
        <v>#VALUE!</v>
      </c>
      <c r="X25" s="54" t="str">
        <f t="shared" si="13"/>
        <v/>
      </c>
      <c r="Y25" s="54" t="str">
        <f t="shared" si="13"/>
        <v/>
      </c>
      <c r="Z25" s="54" t="str">
        <f t="shared" si="13"/>
        <v/>
      </c>
      <c r="AA25" s="54" t="str">
        <f t="shared" si="13"/>
        <v/>
      </c>
      <c r="AB25" s="54" t="str">
        <f t="shared" si="13"/>
        <v/>
      </c>
      <c r="AC25" s="54" t="e">
        <f>VLOOKUP(B25,'EST 2'!$B$14:$R$26,18,FALSE())</f>
        <v>#N/A</v>
      </c>
      <c r="AD25" s="54" t="str">
        <f ca="1">IF($I25&lt;AD$12,"-",SUM(INDIRECT(ADDRESS($AC25+"1",6,1,1,"EST 2")):INDIRECT(ADDRESS($AC25+"1",IF(X25="",17,X25+"5"),1,1,"EST 2")))/SUM(INDIRECT(ADDRESS($AC25,6,1,1,"EST 2")):INDIRECT(ADDRESS($AC25,IF(X25="",17,X25+"5"),1,1,"EST 2")))-1)</f>
        <v>-</v>
      </c>
      <c r="AE25" s="54" t="str">
        <f ca="1">IF($I25&lt;AE$12,"-",SUM(INDIRECT(ADDRESS($AC25+"1",22,1,1,"EST 2")):INDIRECT(ADDRESS($AC25+"1",IF(Y25="",33,Y25+"21"),1,1,"EST 2")))/SUM(INDIRECT(ADDRESS($AC25,22,1,1,"EST 2")):INDIRECT(ADDRESS($AC25,IF(Y25="",33,Y25+"21"),1,1,"EST 2")))-1)</f>
        <v>-</v>
      </c>
      <c r="AF25" s="54" t="str">
        <f ca="1">IF($I25&lt;AF$12,"-",SUM(INDIRECT(ADDRESS($AC25+"1",38,1,1,"EST 2")):INDIRECT(ADDRESS($AC25+"1",IF(Z25="",49,Z25+"37"),1,1,"EST 2")))/SUM(INDIRECT(ADDRESS($AC25,38,1,1,"EST 2")):INDIRECT(ADDRESS($AC25,IF(Z25="",49,Z25+"37"),1,1,"EST 2")))-1)</f>
        <v>-</v>
      </c>
      <c r="AG25" s="54" t="str">
        <f ca="1">IF($I25&lt;AG$12,"-",SUM(INDIRECT(ADDRESS($AC25+"1",54,1,1,"EST 2")):INDIRECT(ADDRESS($AC25+"1",IF(AA25="",65,AA25+"53"),1,1,"EST 2")))/SUM(INDIRECT(ADDRESS($AC25,54,1,1,"EST 2")):INDIRECT(ADDRESS($AC25,IF(AA25="",65,AA25+"53"),1,1,"EST 2")))-1)</f>
        <v>-</v>
      </c>
      <c r="AH25" s="54" t="str">
        <f ca="1">IF($I25&lt;AH$12,"-",SUM(INDIRECT(ADDRESS($AC25+"1",70,1,1,"EST 2")):INDIRECT(ADDRESS($AC25+"1",IF(AB25="",81,AB25+"69"),1,1,"EST 2")))/SUM(INDIRECT(ADDRESS($AC25,70,1,1,"EST 2")):INDIRECT(ADDRESS($AC25,IF(AB25="",81,AB25+"69"),1,1,"EST 2")))-1)</f>
        <v>-</v>
      </c>
      <c r="AI25" s="54" t="str">
        <f t="shared" si="11"/>
        <v/>
      </c>
      <c r="AJ25" s="67">
        <f t="shared" ca="1" si="12"/>
        <v>45935.815905208336</v>
      </c>
    </row>
    <row r="26" spans="1:36" ht="30" customHeight="1" x14ac:dyDescent="0.3">
      <c r="B26" s="171"/>
      <c r="C26" s="171"/>
      <c r="D26" s="69"/>
      <c r="E26" s="69"/>
      <c r="F26" s="69"/>
      <c r="G26" s="70"/>
      <c r="H26" s="71"/>
      <c r="I26" s="72"/>
      <c r="J26" s="73" t="str">
        <f t="shared" si="0"/>
        <v/>
      </c>
      <c r="K26" s="65" t="str">
        <f t="shared" si="1"/>
        <v/>
      </c>
      <c r="L26" s="74"/>
      <c r="O26" s="54" t="str">
        <f t="shared" si="2"/>
        <v/>
      </c>
      <c r="P26" s="54" t="str">
        <f t="shared" si="3"/>
        <v/>
      </c>
      <c r="Q26" s="79">
        <f t="shared" ca="1" si="4"/>
        <v>45945.815905208336</v>
      </c>
      <c r="R26" s="54">
        <f t="shared" ca="1" si="5"/>
        <v>10</v>
      </c>
      <c r="S26" s="54">
        <f t="shared" ca="1" si="6"/>
        <v>2025</v>
      </c>
      <c r="T26" s="54" t="e">
        <f t="shared" ca="1" si="7"/>
        <v>#VALUE!</v>
      </c>
      <c r="U26" s="54" t="e">
        <f t="shared" ca="1" si="8"/>
        <v>#VALUE!</v>
      </c>
      <c r="V26" s="54" t="e">
        <f t="shared" ca="1" si="9"/>
        <v>#VALUE!</v>
      </c>
      <c r="X26" s="54" t="str">
        <f t="shared" si="13"/>
        <v/>
      </c>
      <c r="Y26" s="54" t="str">
        <f t="shared" si="13"/>
        <v/>
      </c>
      <c r="Z26" s="54" t="str">
        <f t="shared" si="13"/>
        <v/>
      </c>
      <c r="AA26" s="54" t="str">
        <f t="shared" si="13"/>
        <v/>
      </c>
      <c r="AB26" s="54" t="str">
        <f t="shared" si="13"/>
        <v/>
      </c>
      <c r="AC26" s="54" t="e">
        <f>VLOOKUP(B26,'EST 2'!$B$14:$R$26,18,FALSE())</f>
        <v>#N/A</v>
      </c>
      <c r="AD26" s="54" t="str">
        <f ca="1">IF($I26&lt;AD$12,"-",SUM(INDIRECT(ADDRESS($AC26+"1",6,1,1,"EST 2")):INDIRECT(ADDRESS($AC26+"1",IF(X26="",17,X26+"5"),1,1,"EST 2")))/SUM(INDIRECT(ADDRESS($AC26,6,1,1,"EST 2")):INDIRECT(ADDRESS($AC26,IF(X26="",17,X26+"5"),1,1,"EST 2")))-1)</f>
        <v>-</v>
      </c>
      <c r="AE26" s="54" t="str">
        <f ca="1">IF($I26&lt;AE$12,"-",SUM(INDIRECT(ADDRESS($AC26+"1",22,1,1,"EST 2")):INDIRECT(ADDRESS($AC26+"1",IF(Y26="",33,Y26+"21"),1,1,"EST 2")))/SUM(INDIRECT(ADDRESS($AC26,22,1,1,"EST 2")):INDIRECT(ADDRESS($AC26,IF(Y26="",33,Y26+"21"),1,1,"EST 2")))-1)</f>
        <v>-</v>
      </c>
      <c r="AF26" s="54" t="str">
        <f ca="1">IF($I26&lt;AF$12,"-",SUM(INDIRECT(ADDRESS($AC26+"1",38,1,1,"EST 2")):INDIRECT(ADDRESS($AC26+"1",IF(Z26="",49,Z26+"37"),1,1,"EST 2")))/SUM(INDIRECT(ADDRESS($AC26,38,1,1,"EST 2")):INDIRECT(ADDRESS($AC26,IF(Z26="",49,Z26+"37"),1,1,"EST 2")))-1)</f>
        <v>-</v>
      </c>
      <c r="AG26" s="54" t="str">
        <f ca="1">IF($I26&lt;AG$12,"-",SUM(INDIRECT(ADDRESS($AC26+"1",54,1,1,"EST 2")):INDIRECT(ADDRESS($AC26+"1",IF(AA26="",65,AA26+"53"),1,1,"EST 2")))/SUM(INDIRECT(ADDRESS($AC26,54,1,1,"EST 2")):INDIRECT(ADDRESS($AC26,IF(AA26="",65,AA26+"53"),1,1,"EST 2")))-1)</f>
        <v>-</v>
      </c>
      <c r="AH26" s="54" t="str">
        <f ca="1">IF($I26&lt;AH$12,"-",SUM(INDIRECT(ADDRESS($AC26+"1",70,1,1,"EST 2")):INDIRECT(ADDRESS($AC26+"1",IF(AB26="",81,AB26+"69"),1,1,"EST 2")))/SUM(INDIRECT(ADDRESS($AC26,70,1,1,"EST 2")):INDIRECT(ADDRESS($AC26,IF(AB26="",81,AB26+"69"),1,1,"EST 2")))-1)</f>
        <v>-</v>
      </c>
      <c r="AI26" s="54" t="str">
        <f t="shared" si="11"/>
        <v/>
      </c>
      <c r="AJ26" s="67">
        <f t="shared" ca="1" si="12"/>
        <v>45935.815905208336</v>
      </c>
    </row>
    <row r="27" spans="1:36" ht="30" customHeight="1" x14ac:dyDescent="0.3">
      <c r="B27" s="171"/>
      <c r="C27" s="171"/>
      <c r="D27" s="69"/>
      <c r="E27" s="69"/>
      <c r="F27" s="69"/>
      <c r="G27" s="70"/>
      <c r="H27" s="71"/>
      <c r="I27" s="72"/>
      <c r="J27" s="73" t="str">
        <f t="shared" si="0"/>
        <v/>
      </c>
      <c r="K27" s="65" t="str">
        <f t="shared" si="1"/>
        <v/>
      </c>
      <c r="L27" s="74"/>
      <c r="O27" s="54" t="str">
        <f t="shared" si="2"/>
        <v/>
      </c>
      <c r="P27" s="54" t="str">
        <f t="shared" si="3"/>
        <v/>
      </c>
      <c r="Q27" s="79">
        <f t="shared" ca="1" si="4"/>
        <v>45945.815905208336</v>
      </c>
      <c r="R27" s="54">
        <f t="shared" ca="1" si="5"/>
        <v>10</v>
      </c>
      <c r="S27" s="54">
        <f t="shared" ca="1" si="6"/>
        <v>2025</v>
      </c>
      <c r="T27" s="54" t="e">
        <f t="shared" ca="1" si="7"/>
        <v>#VALUE!</v>
      </c>
      <c r="U27" s="54" t="e">
        <f t="shared" ca="1" si="8"/>
        <v>#VALUE!</v>
      </c>
      <c r="V27" s="54" t="e">
        <f t="shared" ca="1" si="9"/>
        <v>#VALUE!</v>
      </c>
      <c r="X27" s="54" t="str">
        <f t="shared" si="13"/>
        <v/>
      </c>
      <c r="Y27" s="54" t="str">
        <f t="shared" si="13"/>
        <v/>
      </c>
      <c r="Z27" s="54" t="str">
        <f t="shared" si="13"/>
        <v/>
      </c>
      <c r="AA27" s="54" t="str">
        <f t="shared" si="13"/>
        <v/>
      </c>
      <c r="AB27" s="54" t="str">
        <f t="shared" si="13"/>
        <v/>
      </c>
      <c r="AC27" s="54" t="e">
        <f>VLOOKUP(B27,'EST 2'!$B$14:$R$26,18,FALSE())</f>
        <v>#N/A</v>
      </c>
      <c r="AD27" s="54" t="str">
        <f ca="1">IF($I27&lt;AD$12,"-",SUM(INDIRECT(ADDRESS($AC27+"1",6,1,1,"EST 2")):INDIRECT(ADDRESS($AC27+"1",IF(X27="",17,X27+"5"),1,1,"EST 2")))/SUM(INDIRECT(ADDRESS($AC27,6,1,1,"EST 2")):INDIRECT(ADDRESS($AC27,IF(X27="",17,X27+"5"),1,1,"EST 2")))-1)</f>
        <v>-</v>
      </c>
      <c r="AE27" s="54" t="str">
        <f ca="1">IF($I27&lt;AE$12,"-",SUM(INDIRECT(ADDRESS($AC27+"1",22,1,1,"EST 2")):INDIRECT(ADDRESS($AC27+"1",IF(Y27="",33,Y27+"21"),1,1,"EST 2")))/SUM(INDIRECT(ADDRESS($AC27,22,1,1,"EST 2")):INDIRECT(ADDRESS($AC27,IF(Y27="",33,Y27+"21"),1,1,"EST 2")))-1)</f>
        <v>-</v>
      </c>
      <c r="AF27" s="54" t="str">
        <f ca="1">IF($I27&lt;AF$12,"-",SUM(INDIRECT(ADDRESS($AC27+"1",38,1,1,"EST 2")):INDIRECT(ADDRESS($AC27+"1",IF(Z27="",49,Z27+"37"),1,1,"EST 2")))/SUM(INDIRECT(ADDRESS($AC27,38,1,1,"EST 2")):INDIRECT(ADDRESS($AC27,IF(Z27="",49,Z27+"37"),1,1,"EST 2")))-1)</f>
        <v>-</v>
      </c>
      <c r="AG27" s="54" t="str">
        <f ca="1">IF($I27&lt;AG$12,"-",SUM(INDIRECT(ADDRESS($AC27+"1",54,1,1,"EST 2")):INDIRECT(ADDRESS($AC27+"1",IF(AA27="",65,AA27+"53"),1,1,"EST 2")))/SUM(INDIRECT(ADDRESS($AC27,54,1,1,"EST 2")):INDIRECT(ADDRESS($AC27,IF(AA27="",65,AA27+"53"),1,1,"EST 2")))-1)</f>
        <v>-</v>
      </c>
      <c r="AH27" s="54" t="str">
        <f ca="1">IF($I27&lt;AH$12,"-",SUM(INDIRECT(ADDRESS($AC27+"1",70,1,1,"EST 2")):INDIRECT(ADDRESS($AC27+"1",IF(AB27="",81,AB27+"69"),1,1,"EST 2")))/SUM(INDIRECT(ADDRESS($AC27,70,1,1,"EST 2")):INDIRECT(ADDRESS($AC27,IF(AB27="",81,AB27+"69"),1,1,"EST 2")))-1)</f>
        <v>-</v>
      </c>
      <c r="AI27" s="54" t="str">
        <f t="shared" si="11"/>
        <v/>
      </c>
      <c r="AJ27" s="67">
        <f t="shared" ca="1" si="12"/>
        <v>45935.815905208336</v>
      </c>
    </row>
    <row r="28" spans="1:36" ht="30" customHeight="1" x14ac:dyDescent="0.3">
      <c r="B28" s="171"/>
      <c r="C28" s="171"/>
      <c r="D28" s="69"/>
      <c r="E28" s="69"/>
      <c r="F28" s="69"/>
      <c r="G28" s="70"/>
      <c r="H28" s="71"/>
      <c r="I28" s="72"/>
      <c r="J28" s="73" t="str">
        <f t="shared" si="0"/>
        <v/>
      </c>
      <c r="K28" s="65" t="str">
        <f t="shared" si="1"/>
        <v/>
      </c>
      <c r="L28" s="74"/>
      <c r="O28" s="54" t="str">
        <f t="shared" si="2"/>
        <v/>
      </c>
      <c r="P28" s="54" t="str">
        <f t="shared" si="3"/>
        <v/>
      </c>
      <c r="Q28" s="79">
        <f t="shared" ca="1" si="4"/>
        <v>45945.815905208336</v>
      </c>
      <c r="R28" s="54">
        <f t="shared" ca="1" si="5"/>
        <v>10</v>
      </c>
      <c r="S28" s="54">
        <f t="shared" ca="1" si="6"/>
        <v>2025</v>
      </c>
      <c r="T28" s="54" t="e">
        <f t="shared" ca="1" si="7"/>
        <v>#VALUE!</v>
      </c>
      <c r="U28" s="54" t="e">
        <f t="shared" ca="1" si="8"/>
        <v>#VALUE!</v>
      </c>
      <c r="V28" s="54" t="e">
        <f t="shared" ca="1" si="9"/>
        <v>#VALUE!</v>
      </c>
      <c r="X28" s="54" t="str">
        <f t="shared" si="13"/>
        <v/>
      </c>
      <c r="Y28" s="54" t="str">
        <f t="shared" si="13"/>
        <v/>
      </c>
      <c r="Z28" s="54" t="str">
        <f t="shared" si="13"/>
        <v/>
      </c>
      <c r="AA28" s="54" t="str">
        <f t="shared" si="13"/>
        <v/>
      </c>
      <c r="AB28" s="54" t="str">
        <f t="shared" si="13"/>
        <v/>
      </c>
      <c r="AC28" s="54" t="e">
        <f>VLOOKUP(B28,'EST 2'!$B$14:$R$26,18,FALSE())</f>
        <v>#N/A</v>
      </c>
      <c r="AD28" s="54" t="str">
        <f ca="1">IF($I28&lt;AD$12,"-",SUM(INDIRECT(ADDRESS($AC28+"1",6,1,1,"EST 2")):INDIRECT(ADDRESS($AC28+"1",IF(X28="",17,X28+"5"),1,1,"EST 2")))/SUM(INDIRECT(ADDRESS($AC28,6,1,1,"EST 2")):INDIRECT(ADDRESS($AC28,IF(X28="",17,X28+"5"),1,1,"EST 2")))-1)</f>
        <v>-</v>
      </c>
      <c r="AE28" s="54" t="str">
        <f ca="1">IF($I28&lt;AE$12,"-",SUM(INDIRECT(ADDRESS($AC28+"1",22,1,1,"EST 2")):INDIRECT(ADDRESS($AC28+"1",IF(Y28="",33,Y28+"21"),1,1,"EST 2")))/SUM(INDIRECT(ADDRESS($AC28,22,1,1,"EST 2")):INDIRECT(ADDRESS($AC28,IF(Y28="",33,Y28+"21"),1,1,"EST 2")))-1)</f>
        <v>-</v>
      </c>
      <c r="AF28" s="54" t="str">
        <f ca="1">IF($I28&lt;AF$12,"-",SUM(INDIRECT(ADDRESS($AC28+"1",38,1,1,"EST 2")):INDIRECT(ADDRESS($AC28+"1",IF(Z28="",49,Z28+"37"),1,1,"EST 2")))/SUM(INDIRECT(ADDRESS($AC28,38,1,1,"EST 2")):INDIRECT(ADDRESS($AC28,IF(Z28="",49,Z28+"37"),1,1,"EST 2")))-1)</f>
        <v>-</v>
      </c>
      <c r="AG28" s="54" t="str">
        <f ca="1">IF($I28&lt;AG$12,"-",SUM(INDIRECT(ADDRESS($AC28+"1",54,1,1,"EST 2")):INDIRECT(ADDRESS($AC28+"1",IF(AA28="",65,AA28+"53"),1,1,"EST 2")))/SUM(INDIRECT(ADDRESS($AC28,54,1,1,"EST 2")):INDIRECT(ADDRESS($AC28,IF(AA28="",65,AA28+"53"),1,1,"EST 2")))-1)</f>
        <v>-</v>
      </c>
      <c r="AH28" s="54" t="str">
        <f ca="1">IF($I28&lt;AH$12,"-",SUM(INDIRECT(ADDRESS($AC28+"1",70,1,1,"EST 2")):INDIRECT(ADDRESS($AC28+"1",IF(AB28="",81,AB28+"69"),1,1,"EST 2")))/SUM(INDIRECT(ADDRESS($AC28,70,1,1,"EST 2")):INDIRECT(ADDRESS($AC28,IF(AB28="",81,AB28+"69"),1,1,"EST 2")))-1)</f>
        <v>-</v>
      </c>
      <c r="AI28" s="54" t="str">
        <f t="shared" si="11"/>
        <v/>
      </c>
      <c r="AJ28" s="67">
        <f t="shared" ca="1" si="12"/>
        <v>45935.815905208336</v>
      </c>
    </row>
    <row r="29" spans="1:36" ht="30" customHeight="1" x14ac:dyDescent="0.3">
      <c r="B29" s="171"/>
      <c r="C29" s="171"/>
      <c r="D29" s="69"/>
      <c r="E29" s="69"/>
      <c r="F29" s="69"/>
      <c r="G29" s="70"/>
      <c r="H29" s="71"/>
      <c r="I29" s="72"/>
      <c r="J29" s="73" t="str">
        <f t="shared" si="0"/>
        <v/>
      </c>
      <c r="K29" s="65" t="str">
        <f t="shared" si="1"/>
        <v/>
      </c>
      <c r="L29" s="74"/>
      <c r="O29" s="54" t="str">
        <f t="shared" si="2"/>
        <v/>
      </c>
      <c r="P29" s="54" t="str">
        <f t="shared" si="3"/>
        <v/>
      </c>
      <c r="Q29" s="79">
        <f t="shared" ca="1" si="4"/>
        <v>45945.815905208336</v>
      </c>
      <c r="R29" s="54">
        <f t="shared" ca="1" si="5"/>
        <v>10</v>
      </c>
      <c r="S29" s="54">
        <f t="shared" ca="1" si="6"/>
        <v>2025</v>
      </c>
      <c r="T29" s="54" t="e">
        <f t="shared" ca="1" si="7"/>
        <v>#VALUE!</v>
      </c>
      <c r="U29" s="54" t="e">
        <f t="shared" ca="1" si="8"/>
        <v>#VALUE!</v>
      </c>
      <c r="V29" s="54" t="e">
        <f t="shared" ca="1" si="9"/>
        <v>#VALUE!</v>
      </c>
      <c r="X29" s="54" t="str">
        <f t="shared" si="13"/>
        <v/>
      </c>
      <c r="Y29" s="54" t="str">
        <f t="shared" si="13"/>
        <v/>
      </c>
      <c r="Z29" s="54" t="str">
        <f t="shared" si="13"/>
        <v/>
      </c>
      <c r="AA29" s="54" t="str">
        <f t="shared" si="13"/>
        <v/>
      </c>
      <c r="AB29" s="54" t="str">
        <f t="shared" si="13"/>
        <v/>
      </c>
      <c r="AC29" s="54" t="e">
        <f>VLOOKUP(B29,'EST 2'!$B$14:$R$26,18,FALSE())</f>
        <v>#N/A</v>
      </c>
      <c r="AD29" s="54" t="str">
        <f ca="1">IF($I29&lt;AD$12,"-",SUM(INDIRECT(ADDRESS($AC29+"1",6,1,1,"EST 2")):INDIRECT(ADDRESS($AC29+"1",IF(X29="",17,X29+"5"),1,1,"EST 2")))/SUM(INDIRECT(ADDRESS($AC29,6,1,1,"EST 2")):INDIRECT(ADDRESS($AC29,IF(X29="",17,X29+"5"),1,1,"EST 2")))-1)</f>
        <v>-</v>
      </c>
      <c r="AE29" s="54" t="str">
        <f ca="1">IF($I29&lt;AE$12,"-",SUM(INDIRECT(ADDRESS($AC29+"1",22,1,1,"EST 2")):INDIRECT(ADDRESS($AC29+"1",IF(Y29="",33,Y29+"21"),1,1,"EST 2")))/SUM(INDIRECT(ADDRESS($AC29,22,1,1,"EST 2")):INDIRECT(ADDRESS($AC29,IF(Y29="",33,Y29+"21"),1,1,"EST 2")))-1)</f>
        <v>-</v>
      </c>
      <c r="AF29" s="54" t="str">
        <f ca="1">IF($I29&lt;AF$12,"-",SUM(INDIRECT(ADDRESS($AC29+"1",38,1,1,"EST 2")):INDIRECT(ADDRESS($AC29+"1",IF(Z29="",49,Z29+"37"),1,1,"EST 2")))/SUM(INDIRECT(ADDRESS($AC29,38,1,1,"EST 2")):INDIRECT(ADDRESS($AC29,IF(Z29="",49,Z29+"37"),1,1,"EST 2")))-1)</f>
        <v>-</v>
      </c>
      <c r="AG29" s="54" t="str">
        <f ca="1">IF($I29&lt;AG$12,"-",SUM(INDIRECT(ADDRESS($AC29+"1",54,1,1,"EST 2")):INDIRECT(ADDRESS($AC29+"1",IF(AA29="",65,AA29+"53"),1,1,"EST 2")))/SUM(INDIRECT(ADDRESS($AC29,54,1,1,"EST 2")):INDIRECT(ADDRESS($AC29,IF(AA29="",65,AA29+"53"),1,1,"EST 2")))-1)</f>
        <v>-</v>
      </c>
      <c r="AH29" s="54" t="str">
        <f ca="1">IF($I29&lt;AH$12,"-",SUM(INDIRECT(ADDRESS($AC29+"1",70,1,1,"EST 2")):INDIRECT(ADDRESS($AC29+"1",IF(AB29="",81,AB29+"69"),1,1,"EST 2")))/SUM(INDIRECT(ADDRESS($AC29,70,1,1,"EST 2")):INDIRECT(ADDRESS($AC29,IF(AB29="",81,AB29+"69"),1,1,"EST 2")))-1)</f>
        <v>-</v>
      </c>
      <c r="AI29" s="54" t="str">
        <f t="shared" si="11"/>
        <v/>
      </c>
      <c r="AJ29" s="67">
        <f t="shared" ca="1" si="12"/>
        <v>45935.815905208336</v>
      </c>
    </row>
    <row r="30" spans="1:36" ht="30" customHeight="1" x14ac:dyDescent="0.3">
      <c r="B30" s="171"/>
      <c r="C30" s="171"/>
      <c r="D30" s="11"/>
      <c r="E30" s="11"/>
      <c r="F30" s="11"/>
      <c r="G30" s="35"/>
      <c r="H30" s="47"/>
      <c r="I30" s="75"/>
      <c r="J30" s="76" t="str">
        <f t="shared" si="0"/>
        <v/>
      </c>
      <c r="K30" s="65" t="str">
        <f t="shared" si="1"/>
        <v/>
      </c>
      <c r="L30" s="66"/>
      <c r="O30" s="54" t="str">
        <f t="shared" si="2"/>
        <v/>
      </c>
      <c r="P30" s="54" t="str">
        <f t="shared" si="3"/>
        <v/>
      </c>
      <c r="Q30" s="79">
        <f t="shared" ca="1" si="4"/>
        <v>45945.815905208336</v>
      </c>
      <c r="R30" s="54">
        <f t="shared" ca="1" si="5"/>
        <v>10</v>
      </c>
      <c r="S30" s="54">
        <f t="shared" ca="1" si="6"/>
        <v>2025</v>
      </c>
      <c r="T30" s="54" t="e">
        <f t="shared" ca="1" si="7"/>
        <v>#VALUE!</v>
      </c>
      <c r="U30" s="54" t="e">
        <f t="shared" ca="1" si="8"/>
        <v>#VALUE!</v>
      </c>
      <c r="V30" s="54" t="e">
        <f t="shared" ca="1" si="9"/>
        <v>#VALUE!</v>
      </c>
      <c r="X30" s="54" t="str">
        <f t="shared" si="13"/>
        <v/>
      </c>
      <c r="Y30" s="54" t="str">
        <f t="shared" si="13"/>
        <v/>
      </c>
      <c r="Z30" s="54" t="str">
        <f t="shared" si="13"/>
        <v/>
      </c>
      <c r="AA30" s="54" t="str">
        <f t="shared" si="13"/>
        <v/>
      </c>
      <c r="AB30" s="54" t="str">
        <f t="shared" si="13"/>
        <v/>
      </c>
      <c r="AC30" s="54" t="e">
        <f>VLOOKUP(B30,'EST 2'!$B$14:$R$26,18,FALSE())</f>
        <v>#N/A</v>
      </c>
      <c r="AD30" s="54" t="str">
        <f ca="1">IF($I30&lt;AD$12,"-",SUM(INDIRECT(ADDRESS($AC30+"1",6,1,1,"EST 2")):INDIRECT(ADDRESS($AC30+"1",IF(X30="",17,X30+"5"),1,1,"EST 2")))/SUM(INDIRECT(ADDRESS($AC30,6,1,1,"EST 2")):INDIRECT(ADDRESS($AC30,IF(X30="",17,X30+"5"),1,1,"EST 2")))-1)</f>
        <v>-</v>
      </c>
      <c r="AE30" s="54" t="str">
        <f ca="1">IF($I30&lt;AE$12,"-",SUM(INDIRECT(ADDRESS($AC30+"1",22,1,1,"EST 2")):INDIRECT(ADDRESS($AC30+"1",IF(Y30="",33,Y30+"21"),1,1,"EST 2")))/SUM(INDIRECT(ADDRESS($AC30,22,1,1,"EST 2")):INDIRECT(ADDRESS($AC30,IF(Y30="",33,Y30+"21"),1,1,"EST 2")))-1)</f>
        <v>-</v>
      </c>
      <c r="AF30" s="54" t="str">
        <f ca="1">IF($I30&lt;AF$12,"-",SUM(INDIRECT(ADDRESS($AC30+"1",38,1,1,"EST 2")):INDIRECT(ADDRESS($AC30+"1",IF(Z30="",49,Z30+"37"),1,1,"EST 2")))/SUM(INDIRECT(ADDRESS($AC30,38,1,1,"EST 2")):INDIRECT(ADDRESS($AC30,IF(Z30="",49,Z30+"37"),1,1,"EST 2")))-1)</f>
        <v>-</v>
      </c>
      <c r="AG30" s="54" t="str">
        <f ca="1">IF($I30&lt;AG$12,"-",SUM(INDIRECT(ADDRESS($AC30+"1",54,1,1,"EST 2")):INDIRECT(ADDRESS($AC30+"1",IF(AA30="",65,AA30+"53"),1,1,"EST 2")))/SUM(INDIRECT(ADDRESS($AC30,54,1,1,"EST 2")):INDIRECT(ADDRESS($AC30,IF(AA30="",65,AA30+"53"),1,1,"EST 2")))-1)</f>
        <v>-</v>
      </c>
      <c r="AH30" s="54" t="str">
        <f ca="1">IF($I30&lt;AH$12,"-",SUM(INDIRECT(ADDRESS($AC30+"1",70,1,1,"EST 2")):INDIRECT(ADDRESS($AC30+"1",IF(AB30="",81,AB30+"69"),1,1,"EST 2")))/SUM(INDIRECT(ADDRESS($AC30,70,1,1,"EST 2")):INDIRECT(ADDRESS($AC30,IF(AB30="",81,AB30+"69"),1,1,"EST 2")))-1)</f>
        <v>-</v>
      </c>
      <c r="AI30" s="54" t="str">
        <f t="shared" si="11"/>
        <v/>
      </c>
      <c r="AJ30" s="67">
        <f t="shared" ca="1" si="12"/>
        <v>45935.815905208336</v>
      </c>
    </row>
    <row r="31" spans="1:36" ht="30" customHeight="1" x14ac:dyDescent="0.3">
      <c r="AC31" s="54" t="e">
        <f>VLOOKUP(B31,'EST 3'!$B$14:$R$26,18,FALSE())</f>
        <v>#N/A</v>
      </c>
      <c r="AD31" s="54" t="str">
        <f ca="1">IF($I31&lt;AD$12,"-",SUM(INDIRECT(ADDRESS($AC31+"1",6,1,1,"EST 3")):INDIRECT(ADDRESS($AC31+"1",IF(X31="",17,X31+"5"),1,1,"EST 3")))/SUM(INDIRECT(ADDRESS($AC31,6,1,1,"EST 3")):INDIRECT(ADDRESS($AC31,IF(X31="",17,X31+"5"),1,1,"EST 3")))-1)</f>
        <v>-</v>
      </c>
      <c r="AE31" s="54" t="str">
        <f ca="1">IF($I31&lt;AE$12,"-",SUM(INDIRECT(ADDRESS($AC31+"1",22,1,1,"EST 3")):INDIRECT(ADDRESS($AC31+"1",IF(Y31="",33,Y31+"21"),1,1,"EST 3")))/SUM(INDIRECT(ADDRESS($AC31,22,1,1,"EST 3")):INDIRECT(ADDRESS($AC31,IF(Y31="",33,Y31+"21"),1,1,"EST 3")))-1)</f>
        <v>-</v>
      </c>
      <c r="AF31" s="54" t="str">
        <f ca="1">IF($I31&lt;AF$12,"-",SUM(INDIRECT(ADDRESS($AC31+"1",38,1,1,"EST 3")):INDIRECT(ADDRESS($AC31+"1",IF(Z31="",49,Z31+"37"),1,1,"EST 3")))/SUM(INDIRECT(ADDRESS($AC31,38,1,1,"EST 3")):INDIRECT(ADDRESS($AC31,IF(Z31="",49,Z31+"37"),1,1,"EST 3")))-1)</f>
        <v>-</v>
      </c>
      <c r="AG31" s="54" t="str">
        <f ca="1">IF($I31&lt;AG$12,"-",SUM(INDIRECT(ADDRESS($AC31+"1",54,1,1,"EST 3")):INDIRECT(ADDRESS($AC31+"1",IF(AA31="",65,AA31+"53"),1,1,"EST 3")))/SUM(INDIRECT(ADDRESS($AC31,54,1,1,"EST 3")):INDIRECT(ADDRESS($AC31,IF(AA31="",65,AA31+"53"),1,1,"EST 3")))-1)</f>
        <v>-</v>
      </c>
      <c r="AH31" s="54" t="str">
        <f ca="1">IF($I31&lt;AH$12,"-",SUM(INDIRECT(ADDRESS($AC31+"1",70,1,1,"EST 3")):INDIRECT(ADDRESS($AC31+"1",IF(AB31="",81,AB31+"69"),1,1,"EST 3")))/SUM(INDIRECT(ADDRESS($AC31,70,1,1,"EST 3")):INDIRECT(ADDRESS($AC31,IF(AB31="",81,AB31+"69"),1,1,"EST 3")))-1)</f>
        <v>-</v>
      </c>
    </row>
    <row r="32" spans="1:36" ht="30" customHeight="1" x14ac:dyDescent="0.3">
      <c r="A32" s="19"/>
      <c r="B32" s="19" t="s">
        <v>97</v>
      </c>
      <c r="C32" s="19" t="s">
        <v>5</v>
      </c>
      <c r="D32" s="19"/>
      <c r="E32" s="19"/>
      <c r="F32" s="19"/>
      <c r="G32" s="19"/>
      <c r="H32" s="19"/>
      <c r="I32" s="19">
        <f>DA!D13</f>
        <v>2025</v>
      </c>
      <c r="J32" s="19"/>
      <c r="K32" s="19"/>
      <c r="L32" s="19"/>
    </row>
    <row r="33" spans="1:12" ht="30" customHeight="1" x14ac:dyDescent="0.3">
      <c r="A33" s="19"/>
      <c r="B33" s="19" t="str">
        <f>'EST 4'!B19</f>
        <v>Aumentar: Número de inovações</v>
      </c>
      <c r="C33" s="19" t="str">
        <f>DA!K13</f>
        <v>Perspectiva de Clientes</v>
      </c>
      <c r="D33" s="19"/>
      <c r="E33" s="19"/>
      <c r="F33" s="19"/>
      <c r="G33" s="19"/>
      <c r="H33" s="19"/>
      <c r="I33" s="19">
        <f>IF(OR(DA!$D$15="5 anos",DA!$D$15="3 anos"),'PA 4'!I32+1,"")</f>
        <v>2026</v>
      </c>
      <c r="J33" s="19"/>
      <c r="K33" s="19"/>
      <c r="L33" s="19"/>
    </row>
    <row r="34" spans="1:12" ht="30" customHeight="1" x14ac:dyDescent="0.3">
      <c r="A34" s="19"/>
      <c r="B34" s="19" t="str">
        <f>'EST 4'!B24</f>
        <v>Aumentar: Horas de capacitação</v>
      </c>
      <c r="C34" s="19" t="str">
        <f>DA!H24</f>
        <v>Perspectiva de Processos Internos</v>
      </c>
      <c r="D34" s="19"/>
      <c r="E34" s="19"/>
      <c r="F34" s="19"/>
      <c r="G34" s="19"/>
      <c r="H34" s="19"/>
      <c r="I34" s="19">
        <f>IF(OR(DA!$D$15="5 anos",DA!$D$15="3 anos"),'PA 4'!I33+1,"")</f>
        <v>2027</v>
      </c>
      <c r="J34" s="19"/>
      <c r="K34" s="19"/>
      <c r="L34" s="19"/>
    </row>
    <row r="35" spans="1:12" ht="30" customHeight="1" x14ac:dyDescent="0.3">
      <c r="A35" s="19"/>
      <c r="B35" s="19"/>
      <c r="C35" s="19" t="str">
        <f>DA!K24</f>
        <v>Perspectiva de Aprendizagem</v>
      </c>
      <c r="D35" s="19"/>
      <c r="E35" s="19"/>
      <c r="F35" s="19"/>
      <c r="G35" s="19"/>
      <c r="H35" s="19"/>
      <c r="I35" s="19" t="str">
        <f>IF(DA!$D$15="3 anos","",IF(DA!$D$15="5 anos",I34+1,""))</f>
        <v/>
      </c>
      <c r="J35" s="19"/>
      <c r="K35" s="19"/>
      <c r="L35" s="19"/>
    </row>
    <row r="36" spans="1:12" ht="30" customHeight="1" x14ac:dyDescent="0.3">
      <c r="A36" s="19"/>
      <c r="B36" s="19"/>
      <c r="C36" s="19"/>
      <c r="D36" s="19"/>
      <c r="E36" s="19"/>
      <c r="F36" s="19"/>
      <c r="G36" s="19"/>
      <c r="H36" s="19"/>
      <c r="I36" s="19" t="str">
        <f>IF(DA!$D$15="3 anos","",IF(DA!$D$15="5 anos",I35+1,""))</f>
        <v/>
      </c>
      <c r="J36" s="19"/>
      <c r="K36" s="19"/>
      <c r="L36" s="19"/>
    </row>
    <row r="37" spans="1:12" ht="30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</row>
    <row r="38" spans="1:12" ht="30" customHeight="1" x14ac:dyDescent="0.3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</row>
    <row r="39" spans="1:12" ht="30" customHeight="1" x14ac:dyDescent="0.3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spans="1:12" ht="30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spans="1:12" ht="30" customHeight="1" x14ac:dyDescent="0.3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</row>
    <row r="42" spans="1:12" ht="30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</row>
    <row r="43" spans="1:12" ht="30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</row>
    <row r="44" spans="1:12" ht="30" hidden="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</row>
    <row r="45" spans="1:12" ht="30" hidden="1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</row>
    <row r="46" spans="1:12" ht="30" hidden="1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</row>
    <row r="47" spans="1:12" ht="30" hidden="1" customHeight="1" x14ac:dyDescent="0.3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</row>
    <row r="48" spans="1:12" ht="30" hidden="1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</row>
    <row r="49" spans="1:12" ht="30" hidden="1" customHeight="1" x14ac:dyDescent="0.3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</row>
    <row r="50" spans="1:12" ht="30" hidden="1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</row>
    <row r="51" spans="1:12" ht="30" hidden="1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</row>
    <row r="52" spans="1:12" ht="30" hidden="1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</row>
    <row r="53" spans="1:12" ht="30" hidden="1" customHeight="1" x14ac:dyDescent="0.3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</row>
    <row r="54" spans="1:12" ht="30" hidden="1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</row>
    <row r="55" spans="1:12" ht="30" hidden="1" customHeight="1" x14ac:dyDescent="0.3"/>
    <row r="56" spans="1:12" ht="30" hidden="1" customHeight="1" x14ac:dyDescent="0.3"/>
    <row r="57" spans="1:12" ht="30" hidden="1" customHeight="1" x14ac:dyDescent="0.3"/>
    <row r="58" spans="1:12" ht="30" hidden="1" customHeight="1" x14ac:dyDescent="0.3"/>
    <row r="59" spans="1:12" ht="30" hidden="1" customHeight="1" x14ac:dyDescent="0.3"/>
    <row r="60" spans="1:12" ht="30" hidden="1" customHeight="1" x14ac:dyDescent="0.3"/>
    <row r="61" spans="1:12" ht="30" hidden="1" customHeight="1" x14ac:dyDescent="0.3"/>
    <row r="62" spans="1:12" ht="30" hidden="1" customHeight="1" x14ac:dyDescent="0.3"/>
    <row r="63" spans="1:12" ht="30" hidden="1" customHeight="1" x14ac:dyDescent="0.3"/>
    <row r="64" spans="1:12" ht="30" hidden="1" customHeight="1" x14ac:dyDescent="0.3"/>
    <row r="65" ht="30" hidden="1" customHeight="1" x14ac:dyDescent="0.3"/>
    <row r="66" ht="30" hidden="1" customHeight="1" x14ac:dyDescent="0.3"/>
    <row r="67" ht="30" hidden="1" customHeight="1" x14ac:dyDescent="0.3"/>
    <row r="68" ht="30" hidden="1" customHeight="1" x14ac:dyDescent="0.3"/>
    <row r="69" ht="30" hidden="1" customHeight="1" x14ac:dyDescent="0.3"/>
    <row r="70" ht="30" hidden="1" customHeight="1" x14ac:dyDescent="0.3"/>
    <row r="71" ht="30" hidden="1" customHeight="1" x14ac:dyDescent="0.3"/>
    <row r="72" ht="30" hidden="1" customHeight="1" x14ac:dyDescent="0.3"/>
    <row r="73" ht="30" hidden="1" customHeight="1" x14ac:dyDescent="0.3"/>
    <row r="74" ht="30" hidden="1" customHeight="1" x14ac:dyDescent="0.3"/>
    <row r="75" ht="30" hidden="1" customHeight="1" x14ac:dyDescent="0.3"/>
    <row r="76" ht="30" hidden="1" customHeight="1" x14ac:dyDescent="0.3"/>
    <row r="77" ht="30" hidden="1" customHeight="1" x14ac:dyDescent="0.3"/>
    <row r="78" ht="30" hidden="1" customHeight="1" x14ac:dyDescent="0.3"/>
    <row r="79" ht="30" hidden="1" customHeight="1" x14ac:dyDescent="0.3"/>
    <row r="80" ht="30" hidden="1" customHeight="1" x14ac:dyDescent="0.3"/>
    <row r="81" ht="30" hidden="1" customHeight="1" x14ac:dyDescent="0.3"/>
    <row r="82" ht="30" hidden="1" customHeight="1" x14ac:dyDescent="0.3"/>
    <row r="83" ht="30" hidden="1" customHeight="1" x14ac:dyDescent="0.3"/>
    <row r="84" ht="30" hidden="1" customHeight="1" x14ac:dyDescent="0.3"/>
    <row r="85" ht="30" hidden="1" customHeight="1" x14ac:dyDescent="0.3"/>
    <row r="86" ht="30" hidden="1" customHeight="1" x14ac:dyDescent="0.3"/>
    <row r="87" ht="30" hidden="1" customHeight="1" x14ac:dyDescent="0.3"/>
    <row r="88" ht="30" hidden="1" customHeight="1" x14ac:dyDescent="0.3"/>
    <row r="89" ht="30" hidden="1" customHeight="1" x14ac:dyDescent="0.3"/>
    <row r="90" ht="30" hidden="1" customHeight="1" x14ac:dyDescent="0.3"/>
    <row r="91" ht="30" hidden="1" customHeight="1" x14ac:dyDescent="0.3"/>
    <row r="92" ht="30" hidden="1" customHeight="1" x14ac:dyDescent="0.3"/>
    <row r="93" ht="30" hidden="1" customHeight="1" x14ac:dyDescent="0.3"/>
    <row r="94" ht="30" hidden="1" customHeight="1" x14ac:dyDescent="0.3"/>
    <row r="95" ht="30" hidden="1" customHeight="1" x14ac:dyDescent="0.3"/>
    <row r="96" ht="30" hidden="1" customHeight="1" x14ac:dyDescent="0.3"/>
    <row r="97" ht="30" hidden="1" customHeight="1" x14ac:dyDescent="0.3"/>
    <row r="98" ht="30" hidden="1" customHeight="1" x14ac:dyDescent="0.3"/>
    <row r="99" ht="30" hidden="1" customHeight="1" x14ac:dyDescent="0.3"/>
    <row r="100" ht="30" hidden="1" customHeight="1" x14ac:dyDescent="0.3"/>
    <row r="101" ht="30" hidden="1" customHeight="1" x14ac:dyDescent="0.3"/>
    <row r="102" ht="30" hidden="1" customHeight="1" x14ac:dyDescent="0.3"/>
    <row r="103" ht="30" hidden="1" customHeight="1" x14ac:dyDescent="0.3"/>
  </sheetData>
  <mergeCells count="19"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7:C27"/>
    <mergeCell ref="B28:C28"/>
    <mergeCell ref="B29:C29"/>
    <mergeCell ref="B30:C30"/>
    <mergeCell ref="B22:C22"/>
    <mergeCell ref="B23:C23"/>
    <mergeCell ref="B24:C24"/>
    <mergeCell ref="B25:C25"/>
    <mergeCell ref="B26:C26"/>
  </mergeCells>
  <conditionalFormatting sqref="K13:K30">
    <cfRule type="dataBar" priority="3">
      <dataBar>
        <cfvo type="num" val="7"/>
        <cfvo type="max"/>
        <color rgb="FF92D050"/>
      </dataBar>
      <extLst>
        <ext xmlns:x14="http://schemas.microsoft.com/office/spreadsheetml/2009/9/main" uri="{B025F937-C7B1-47D3-B67F-A62EFF666E3E}">
          <x14:id>{2B2E5FB0-3F3F-43D6-9A15-A17D91CF7B57}</x14:id>
        </ext>
      </extLst>
    </cfRule>
  </conditionalFormatting>
  <conditionalFormatting sqref="J15">
    <cfRule type="expression" dxfId="100" priority="4">
      <formula>L15=1</formula>
    </cfRule>
    <cfRule type="expression" dxfId="99" priority="5">
      <formula>T15&gt;2</formula>
    </cfRule>
    <cfRule type="expression" dxfId="98" priority="6">
      <formula>OR(T15&gt;0,T15=0)</formula>
    </cfRule>
    <cfRule type="expression" dxfId="97" priority="7">
      <formula>T15&lt;0</formula>
    </cfRule>
  </conditionalFormatting>
  <conditionalFormatting sqref="J13:J14">
    <cfRule type="expression" dxfId="96" priority="8">
      <formula>L13=1</formula>
    </cfRule>
    <cfRule type="expression" dxfId="95" priority="9">
      <formula>T13&gt;2</formula>
    </cfRule>
    <cfRule type="expression" dxfId="94" priority="10">
      <formula>OR(T13&gt;0,T13=0)</formula>
    </cfRule>
    <cfRule type="expression" dxfId="93" priority="11">
      <formula>T13&lt;0</formula>
    </cfRule>
  </conditionalFormatting>
  <conditionalFormatting sqref="J16:J30">
    <cfRule type="expression" dxfId="92" priority="12">
      <formula>L16=1</formula>
    </cfRule>
    <cfRule type="expression" dxfId="91" priority="13">
      <formula>T16&gt;2</formula>
    </cfRule>
    <cfRule type="expression" dxfId="90" priority="14">
      <formula>OR(T16&gt;0,T16=0)</formula>
    </cfRule>
    <cfRule type="expression" dxfId="89" priority="15">
      <formula>T16&lt;0</formula>
    </cfRule>
  </conditionalFormatting>
  <dataValidations count="3">
    <dataValidation type="list" allowBlank="1" showInputMessage="1" showErrorMessage="1" sqref="H13:H30">
      <formula1>"Janeiro,Fevereiro,Março,Abril,Maio,Junho,Julho,Agosto,Setembro,Outubro,Novembro,Dezembro"</formula1>
      <formula2>0</formula2>
    </dataValidation>
    <dataValidation type="list" allowBlank="1" showInputMessage="1" showErrorMessage="1" sqref="B13:C30">
      <formula1>$B$32:$B$34</formula1>
      <formula2>0</formula2>
    </dataValidation>
    <dataValidation type="list" allowBlank="1" showInputMessage="1" showErrorMessage="1" sqref="I13:I30">
      <formula1>$I$32:$I$36</formula1>
      <formula2>0</formula2>
    </dataValidation>
  </dataValidations>
  <printOptions horizontalCentered="1"/>
  <pageMargins left="0.31527777777777799" right="0.31527777777777799" top="1.1812499999999999" bottom="0.78749999999999998" header="0.31527777777777799" footer="0.31527777777777799"/>
  <pageSetup paperSize="9" orientation="landscape" horizontalDpi="300" verticalDpi="300"/>
  <headerFooter>
    <oddHeader>&amp;C&amp;A - Perspectiva Aprendizagem</oddHeader>
    <oddFooter>&amp;L&amp;Kf79646RESTRITO&amp;K000000 - PH Transportes&amp;CBSC_1.3 by &amp;K305699CRIATIVIDADE&amp;R&amp;F  -   Impresso em &amp;D</oddFooter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2E5FB0-3F3F-43D6-9A15-A17D91CF7B57}">
            <x14:dataBar gradient="0" axisPosition="middle">
              <x14:cfvo type="num">
                <xm:f>7</xm:f>
              </x14:cfvo>
              <x14:cfvo type="autoMax"/>
              <x14:negativeFillColor rgb="FFFBB68F"/>
              <x14:axisColor rgb="FFD9D9D9"/>
            </x14:dataBar>
          </x14:cfRule>
          <xm:sqref>K13:K30</xm:sqref>
        </x14:conditionalFormatting>
        <x14:conditionalFormatting xmlns:xm="http://schemas.microsoft.com/office/excel/2006/main">
          <x14:cfRule type="expression" priority="2" id="{AC39684C-5E51-4C97-9DC8-55B1C01F5D40}">
            <xm:f>'PA 2'!M13=1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K13:K30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45"/>
  <sheetViews>
    <sheetView showGridLines="0" topLeftCell="A13" zoomScale="80" zoomScaleNormal="80" workbookViewId="0">
      <selection activeCell="B57" sqref="B57:C58"/>
    </sheetView>
  </sheetViews>
  <sheetFormatPr defaultColWidth="0" defaultRowHeight="14.4" zeroHeight="1" x14ac:dyDescent="0.3"/>
  <cols>
    <col min="1" max="1" width="2.5546875" customWidth="1"/>
    <col min="2" max="2" width="35.5546875" customWidth="1"/>
    <col min="3" max="3" width="20.5546875" customWidth="1"/>
    <col min="4" max="6" width="15.5546875" customWidth="1"/>
    <col min="7" max="7" width="9.44140625" style="54" hidden="1" customWidth="1"/>
    <col min="8" max="8" width="9.109375" style="54" hidden="1" customWidth="1"/>
    <col min="9" max="9" width="10.44140625" style="54" hidden="1" customWidth="1"/>
    <col min="10" max="11" width="11.5546875" style="54" hidden="1"/>
    <col min="12" max="14" width="9.44140625" style="54" hidden="1" customWidth="1"/>
    <col min="15" max="17" width="9.109375" style="54" hidden="1" customWidth="1"/>
    <col min="18" max="18" width="10.109375" style="54" hidden="1" customWidth="1"/>
    <col min="19" max="25" width="9.109375" style="54" hidden="1" customWidth="1"/>
    <col min="26" max="26" width="2.5546875" style="54" customWidth="1"/>
    <col min="27" max="27" width="35.5546875" style="54" customWidth="1"/>
    <col min="28" max="28" width="20.5546875" style="19" customWidth="1"/>
    <col min="29" max="31" width="15.5546875" style="19" customWidth="1"/>
    <col min="32" max="41" width="9.109375" style="19" hidden="1" customWidth="1"/>
    <col min="42" max="42" width="9.109375" style="19" customWidth="1"/>
    <col min="43" max="16384" width="11.5546875" style="19" hidden="1"/>
  </cols>
  <sheetData>
    <row r="1" spans="1:16384" x14ac:dyDescent="0.3"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x14ac:dyDescent="0.3"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x14ac:dyDescent="0.3"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ht="1.5" customHeight="1" x14ac:dyDescent="0.3"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s="1" customFormat="1" ht="4.5" customHeight="1" x14ac:dyDescent="0.3"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</row>
    <row r="6" spans="1:16384" ht="3" customHeight="1" x14ac:dyDescent="0.3"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s="1" customFormat="1" ht="4.5" customHeight="1" x14ac:dyDescent="0.3"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</row>
    <row r="8" spans="1:16384" ht="1.5" customHeight="1" x14ac:dyDescent="0.3"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ht="24.75" customHeight="1" x14ac:dyDescent="0.3"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 ht="4.5" customHeight="1" x14ac:dyDescent="0.3"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s="30" customFormat="1" ht="4.5" customHeight="1" x14ac:dyDescent="0.3"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</row>
    <row r="12" spans="1:16384" ht="29.25" customHeight="1" x14ac:dyDescent="0.3">
      <c r="A12" s="81"/>
      <c r="B12" s="82" t="s">
        <v>98</v>
      </c>
      <c r="C12" s="81"/>
      <c r="D12" s="81"/>
      <c r="E12" s="81"/>
      <c r="F12" s="81"/>
      <c r="M12" s="54">
        <v>0.7</v>
      </c>
      <c r="N12" s="54" t="s">
        <v>99</v>
      </c>
      <c r="XFD12" s="81"/>
    </row>
    <row r="13" spans="1:16384" ht="52.5" customHeight="1" x14ac:dyDescent="0.3">
      <c r="A13" s="58"/>
      <c r="B13" s="83" t="s">
        <v>100</v>
      </c>
      <c r="C13" s="185" t="str">
        <f>IF(ISERROR(IF(B14&lt;1,N12,N13)),"",IF(B14&lt;1,N12,N13))</f>
        <v>É necessário avaliar as ações previstasa e se estão sendo implementadas corretamente, pois seu índice geral ainda está abaixo de 100%.</v>
      </c>
      <c r="D13" s="185"/>
      <c r="E13" s="185"/>
      <c r="F13" s="185"/>
      <c r="N13" s="54" t="s">
        <v>101</v>
      </c>
      <c r="XFD13" s="81"/>
    </row>
    <row r="14" spans="1:16384" ht="52.5" customHeight="1" x14ac:dyDescent="1.1499999999999999">
      <c r="A14" s="58"/>
      <c r="B14" s="84">
        <f>IF(ISERROR(AVERAGE(F18,AE18,F48,AE48,F19,AE19,F49,AE49)),"",AVERAGE(F18,AE18,F48,AE48,F19,AE19,F49,AE49))</f>
        <v>0.72647353153513938</v>
      </c>
      <c r="C14" s="185"/>
      <c r="D14" s="185"/>
      <c r="E14" s="185"/>
      <c r="F14" s="185"/>
      <c r="J14" s="54">
        <f ca="1">YEAR(NOW())</f>
        <v>2025</v>
      </c>
      <c r="K14" s="54">
        <f ca="1">'RC'!J14+IF(DA!D15="1 ano",1,IF(DA!D15="3 anos",3,5))</f>
        <v>2028</v>
      </c>
      <c r="XFD14" s="81"/>
    </row>
    <row r="15" spans="1:16384" ht="37.5" customHeight="1" x14ac:dyDescent="0.3">
      <c r="A15" s="58"/>
      <c r="B15" s="85" t="str">
        <f ca="1">"Restam "&amp;J18&amp;" meses para conclusão do Planejamento Estratégico"</f>
        <v>Restam 38 meses para conclusão do Planejamento Estratégico</v>
      </c>
      <c r="C15" s="86"/>
      <c r="D15" s="86"/>
      <c r="E15" s="86"/>
      <c r="F15" s="87"/>
      <c r="J15" s="54">
        <f ca="1">MONTH(NOW())</f>
        <v>10</v>
      </c>
      <c r="K15" s="54">
        <v>12</v>
      </c>
      <c r="XFD15" s="81"/>
    </row>
    <row r="16" spans="1:16384" ht="22.5" customHeight="1" x14ac:dyDescent="0.3">
      <c r="J16" s="88">
        <f ca="1">DATE(J14,J15,1)</f>
        <v>45931</v>
      </c>
      <c r="K16" s="88">
        <f ca="1">DATE(K14,K15,1)</f>
        <v>47088</v>
      </c>
      <c r="L16" s="89"/>
      <c r="M16" s="89"/>
      <c r="N16" s="89"/>
    </row>
    <row r="17" spans="1:39" ht="30" customHeight="1" x14ac:dyDescent="0.3">
      <c r="B17" s="82" t="str">
        <f>DA!H13</f>
        <v>Perspectiva Financeira</v>
      </c>
      <c r="D17" s="90"/>
      <c r="AA17" s="82" t="str">
        <f>DA!K13</f>
        <v>Perspectiva de Clientes</v>
      </c>
      <c r="AF17" s="54"/>
    </row>
    <row r="18" spans="1:39" ht="45" customHeight="1" x14ac:dyDescent="0.3">
      <c r="A18" s="58"/>
      <c r="B18" s="182" t="s">
        <v>102</v>
      </c>
      <c r="C18" s="182"/>
      <c r="D18" s="182"/>
      <c r="E18" s="182"/>
      <c r="F18" s="91">
        <f>IF(ISERROR(AVERAGE(F21:F30)),"",AVERAGE(F21:F30))</f>
        <v>0</v>
      </c>
      <c r="J18" s="92">
        <f ca="1">DATEDIF(J16,K16,"M")</f>
        <v>38</v>
      </c>
      <c r="K18" s="92"/>
      <c r="L18" s="92"/>
      <c r="M18" s="92"/>
      <c r="N18" s="92"/>
      <c r="AA18" s="182" t="s">
        <v>102</v>
      </c>
      <c r="AB18" s="182"/>
      <c r="AC18" s="182"/>
      <c r="AD18" s="182"/>
      <c r="AE18" s="91">
        <f>IF(ISERROR(AVERAGE(AE21:AE30)),"",AVERAGE(AE21:AE30))</f>
        <v>0.84771338798223683</v>
      </c>
      <c r="AF18" s="54"/>
    </row>
    <row r="19" spans="1:39" ht="45" customHeight="1" x14ac:dyDescent="0.3">
      <c r="A19" s="93"/>
      <c r="B19" s="182" t="s">
        <v>103</v>
      </c>
      <c r="C19" s="182"/>
      <c r="D19" s="182"/>
      <c r="E19" s="182"/>
      <c r="F19" s="94" t="str">
        <f>IF(ISERROR(AVERAGE(PA!L13:L30)),"",AVERAGE(PA!L13:L30))</f>
        <v/>
      </c>
      <c r="AA19" s="182" t="s">
        <v>103</v>
      </c>
      <c r="AB19" s="182"/>
      <c r="AC19" s="182"/>
      <c r="AD19" s="182"/>
      <c r="AE19" s="94" t="str">
        <f>IF(ISERROR(AVERAGE('PA 2'!L13:L30)),"",AVERAGE('PA 2'!L13:L30))</f>
        <v/>
      </c>
      <c r="AF19" s="54"/>
    </row>
    <row r="20" spans="1:39" ht="45" customHeight="1" x14ac:dyDescent="0.3">
      <c r="A20" s="58"/>
      <c r="B20" s="183" t="s">
        <v>104</v>
      </c>
      <c r="C20" s="183"/>
      <c r="D20" s="95" t="s">
        <v>52</v>
      </c>
      <c r="E20" s="95" t="s">
        <v>53</v>
      </c>
      <c r="F20" s="96" t="s">
        <v>105</v>
      </c>
      <c r="G20" s="54">
        <f>IF(LARGE(N21:N23,1)&gt;12,LARGE(N21:N23,1)+1,LARGE(N21:N23,1))</f>
        <v>7</v>
      </c>
      <c r="AA20" s="183" t="s">
        <v>104</v>
      </c>
      <c r="AB20" s="183"/>
      <c r="AC20" s="95" t="s">
        <v>52</v>
      </c>
      <c r="AD20" s="95" t="s">
        <v>53</v>
      </c>
      <c r="AE20" s="96" t="s">
        <v>105</v>
      </c>
      <c r="AF20" s="54">
        <f>IF(LARGE(AM21:AM23,1)&gt;12,LARGE(AM21:AM23,1)+1,LARGE(AM21:AM23,1))</f>
        <v>7</v>
      </c>
    </row>
    <row r="21" spans="1:39" ht="18.75" customHeight="1" x14ac:dyDescent="0.3">
      <c r="A21" s="58"/>
      <c r="B21" s="184" t="str">
        <f>EST!B14</f>
        <v>Aumentar: Receitas</v>
      </c>
      <c r="C21" s="184"/>
      <c r="D21" s="177">
        <f>IF(ISERROR(IF(DA!$J$13="1 ano",EST!P14,IF(DA!$J$13="3 anos",SUM(EST!P14,EST!AF14,EST!AV14),SUM(EST!P14,EST!AF14,EST!AV14,EST!BL14,EST!CB14)))),"",IF(DA!$J$13="1 ano",EST!P14,IF(DA!$J$13="3 anos",SUM(EST!P14,EST!AF14,EST!AV14),SUM(EST!P14,EST!AF14,EST!AV14,EST!BL14,EST!CB14))))</f>
        <v>932000</v>
      </c>
      <c r="E21" s="177">
        <f>IF(ISERROR(IF(DA!$J$13="1 ano",EST!P15,IF(DA!$J$13="3 anos",SUM(EST!P15,EST!AF15,EST!AV15),SUM(EST!P15,EST!AF15,EST!AV15,EST!BL15,EST!CB15)))),"",IF(DA!$J$13="1 ano",EST!P15,IF(DA!$J$13="3 anos",SUM(EST!P15,EST!AF15,EST!AV15),SUM(EST!P15,EST!AF15,EST!AV15,EST!BL15,EST!CB15))))</f>
        <v>0</v>
      </c>
      <c r="F21" s="178">
        <f>IF(ISERROR(E21/D21),"",E21/D21)</f>
        <v>0</v>
      </c>
      <c r="G21" s="54">
        <f>IF(DA!$J$13="1 ANO",LARGE(EST!D56:O56,1),IF(DA!$J$13="3 ANOS",LARGE(EST!D56:AU56,1),LARGE(EST!D56:CA56,1)))</f>
        <v>7</v>
      </c>
      <c r="H21" s="54" t="s">
        <v>106</v>
      </c>
      <c r="I21" s="54" t="s">
        <v>78</v>
      </c>
      <c r="N21" s="54">
        <f>IF(ISERROR(G21),0,G21)</f>
        <v>7</v>
      </c>
      <c r="Q21" s="54" t="s">
        <v>37</v>
      </c>
      <c r="R21" s="54" t="s">
        <v>107</v>
      </c>
      <c r="AA21" s="184" t="str">
        <f>'EST 2'!B14</f>
        <v>Aumentar: Número de clientes</v>
      </c>
      <c r="AB21" s="184"/>
      <c r="AC21" s="177">
        <f>IF(ISERROR(IF(DA!$J$13="1 ano",'EST 2'!P14,IF(DA!$J$13="3 anos",SUM('EST 2'!P14,'EST 2'!AF14,'EST 2'!AV14),SUM('EST 2'!P14,'EST 2'!AF14,'EST 2'!AV14,'EST 2'!BL14,'EST 2'!CB14)))),"",IF(DA!$J$13="1 ano",'EST 2'!P14,IF(DA!$J$13="3 anos",SUM('EST 2'!P14,'EST 2'!AF14,'EST 2'!AV14),SUM('EST 2'!P14,'EST 2'!AF14,'EST 2'!AV14,'EST 2'!BL14,'EST 2'!CB14))))</f>
        <v>531</v>
      </c>
      <c r="AD21" s="177">
        <f>IF(ISERROR(IF(DA!$J$13="1 ano",'EST 2'!P15,IF(DA!$J$13="3 anos",SUM('EST 2'!P15,'EST 2'!AF15,'EST 2'!AV15),SUM('EST 2'!P15,'EST 2'!AF15,'EST 2'!AV15,'EST 2'!BL15,'EST 2'!CB15)))),"",IF(DA!$J$13="1 ano",'EST 2'!P15,IF(DA!$J$13="3 anos",SUM('EST 2'!P15,'EST 2'!AF15,'EST 2'!AV15),SUM('EST 2'!P15,'EST 2'!AF15,'EST 2'!AV15,'EST 2'!BL15,'EST 2'!CB15))))</f>
        <v>14</v>
      </c>
      <c r="AE21" s="178">
        <f>IF(ISERROR(AD21/AC21),"",AD21/AC21)</f>
        <v>2.6365348399246705E-2</v>
      </c>
      <c r="AF21" s="54">
        <f>IF(DA!$J$13="1 ANO",LARGE('EST 2'!D56:O56,1),IF(DA!$J$13="3 ANOS",LARGE('EST 2'!D56:AU56,1),LARGE('EST 2'!D56:CA56,1)))</f>
        <v>7</v>
      </c>
      <c r="AM21" s="54">
        <f>IF(ISERROR(AF21),0,AF21)</f>
        <v>7</v>
      </c>
    </row>
    <row r="22" spans="1:39" ht="18.75" customHeight="1" x14ac:dyDescent="0.3">
      <c r="A22" s="58"/>
      <c r="B22" s="184"/>
      <c r="C22" s="184"/>
      <c r="D22" s="177"/>
      <c r="E22" s="177"/>
      <c r="F22" s="178"/>
      <c r="H22" s="54" t="s">
        <v>108</v>
      </c>
      <c r="I22" s="54" t="s">
        <v>80</v>
      </c>
      <c r="K22" s="54">
        <f>B22</f>
        <v>0</v>
      </c>
      <c r="L22" s="97">
        <f>F21</f>
        <v>0</v>
      </c>
      <c r="N22" s="54">
        <f>IF(ISERROR(G23),0,G23)</f>
        <v>4</v>
      </c>
      <c r="Q22" s="54" t="s">
        <v>38</v>
      </c>
      <c r="R22" s="54" t="s">
        <v>109</v>
      </c>
      <c r="AA22" s="184"/>
      <c r="AB22" s="184"/>
      <c r="AC22" s="177"/>
      <c r="AD22" s="177"/>
      <c r="AE22" s="178"/>
      <c r="AF22" s="54"/>
      <c r="AM22" s="54">
        <f>IF(ISERROR(AF23),0,AF23)</f>
        <v>4</v>
      </c>
    </row>
    <row r="23" spans="1:39" ht="18.75" customHeight="1" x14ac:dyDescent="0.3">
      <c r="A23" s="58"/>
      <c r="B23" s="181" t="str">
        <f>EST!B19</f>
        <v>Diminuir: Custos</v>
      </c>
      <c r="C23" s="181"/>
      <c r="D23" s="177">
        <f>IF(ISERROR(IF(DA!$J$13="1 ano",EST!P19,IF(DA!$J$13="3 anos",SUM(EST!P19,EST!AF19,EST!AV19),SUM(EST!P19,EST!AF19,EST!AV19,EST!BL19,EST!CB19)))),"",IF(DA!$J$13="1 ano",EST!P19,IF(DA!$J$13="3 anos",SUM(EST!P19,EST!AF19,EST!AV19),SUM(EST!P19,EST!AF19,EST!AV19,EST!BL19,EST!CB19))))</f>
        <v>0.19499999999999998</v>
      </c>
      <c r="E23" s="177">
        <f>IF(ISERROR(IF(DA!$J$13="1 ano",EST!P20,IF(DA!$J$13="3 anos",SUM(EST!P20,EST!AF20,EST!AV20),SUM(EST!P20,EST!AF20,EST!AV20,EST!BL20,EST!CB20)))),"",IF(DA!$J$13="1 ano",EST!P20,IF(DA!$J$13="3 anos",SUM(EST!P20,EST!AF20,EST!AV20),SUM(EST!P20,EST!AF20,EST!AV20,EST!BL20,EST!CB20))))</f>
        <v>0</v>
      </c>
      <c r="F23" s="178">
        <f>IF(ISERROR(E23/D23),"",E23/D23)</f>
        <v>0</v>
      </c>
      <c r="G23" s="54">
        <f>IF(DA!$J$13="1 ANO",LARGE(EST!D58:O58,1),IF(DA!$J$13="3 ANOS",LARGE(EST!D58:AU58,1),LARGE(EST!D58:CA58,1)))</f>
        <v>4</v>
      </c>
      <c r="H23" s="54" t="s">
        <v>110</v>
      </c>
      <c r="I23" s="54" t="s">
        <v>82</v>
      </c>
      <c r="K23" s="54">
        <f>B24</f>
        <v>0</v>
      </c>
      <c r="L23" s="97">
        <f>F23</f>
        <v>0</v>
      </c>
      <c r="N23" s="54">
        <f>IF(ISERROR(G25),0,G25)</f>
        <v>4</v>
      </c>
      <c r="Q23" s="54" t="s">
        <v>39</v>
      </c>
      <c r="R23" s="54" t="s">
        <v>111</v>
      </c>
      <c r="AA23" s="181" t="str">
        <f>'EST 2'!B19</f>
        <v>Aumentar: Índice de satisfação</v>
      </c>
      <c r="AB23" s="181"/>
      <c r="AC23" s="177">
        <f>IF(ISERROR(IF(DA!$J$13="1 ano",'EST 2'!P19,IF(DA!$J$13="3 anos",SUM('EST 2'!P19,'EST 2'!AF19,'EST 2'!AV19),SUM('EST 2'!P19,'EST 2'!AF19,'EST 2'!AV19,'EST 2'!BL19,'EST 2'!CB19)))),"",IF(DA!$J$13="1 ano",'EST 2'!P19,IF(DA!$J$13="3 anos",SUM('EST 2'!P19,'EST 2'!AF19,'EST 2'!AV19),SUM('EST 2'!P19,'EST 2'!AF19,'EST 2'!AV19,'EST 2'!BL19,'EST 2'!CB19))))</f>
        <v>33.800000000000004</v>
      </c>
      <c r="AD23" s="177">
        <f>IF(ISERROR(IF(DA!$J$13="1 ano",'EST 2'!P20,IF(DA!$J$13="3 anos",SUM('EST 2'!P20,'EST 2'!AF20,'EST 2'!AV20),SUM('EST 2'!P20,'EST 2'!AF20,'EST 2'!AV20,'EST 2'!BL20,'EST 2'!CB20)))),"",IF(DA!$J$13="1 ano",'EST 2'!P20,IF(DA!$J$13="3 anos",SUM('EST 2'!P20,'EST 2'!AF20,'EST 2'!AV20),SUM('EST 2'!P20,'EST 2'!AF20,'EST 2'!AV20,'EST 2'!BL20,'EST 2'!CB20))))</f>
        <v>13</v>
      </c>
      <c r="AE23" s="178">
        <f>IF(ISERROR(AD23/AC23),"",AD23/AC23)</f>
        <v>0.38461538461538458</v>
      </c>
      <c r="AF23" s="54">
        <f>IF(DA!$J$13="1 ANO",LARGE('EST 2'!D58:O260,1),IF(DA!$J$13="3 ANOS",LARGE('EST 2'!D58:AU58,1),LARGE('EST 2'!D58:CA58,1)))</f>
        <v>4</v>
      </c>
      <c r="AM23" s="54">
        <f>IF(ISERROR(AF25),0,AF25)</f>
        <v>4</v>
      </c>
    </row>
    <row r="24" spans="1:39" ht="18.75" customHeight="1" x14ac:dyDescent="0.3">
      <c r="A24" s="58"/>
      <c r="B24" s="181"/>
      <c r="C24" s="181"/>
      <c r="D24" s="177"/>
      <c r="E24" s="177"/>
      <c r="F24" s="178"/>
      <c r="H24" s="54" t="s">
        <v>112</v>
      </c>
      <c r="I24" s="54" t="s">
        <v>83</v>
      </c>
      <c r="K24" s="54">
        <f>B26</f>
        <v>0</v>
      </c>
      <c r="L24" s="97" t="str">
        <f>F25</f>
        <v/>
      </c>
      <c r="Q24" s="54" t="s">
        <v>40</v>
      </c>
      <c r="R24" s="54" t="s">
        <v>113</v>
      </c>
      <c r="AA24" s="181"/>
      <c r="AB24" s="181"/>
      <c r="AC24" s="177"/>
      <c r="AD24" s="177"/>
      <c r="AE24" s="178"/>
      <c r="AF24" s="54"/>
    </row>
    <row r="25" spans="1:39" ht="18.75" customHeight="1" x14ac:dyDescent="0.3">
      <c r="A25" s="58"/>
      <c r="B25" s="179">
        <f>EST!B24</f>
        <v>0</v>
      </c>
      <c r="C25" s="179"/>
      <c r="D25" s="177">
        <f>IF(ISERROR(IF(DA!$J$13="1 ano",EST!P24,IF(DA!$J$13="3 anos",SUM(EST!P24,EST!AF24,EST!AV24),SUM(EST!P24,EST!AF24,EST!AV24,EST!BL24,EST!CB24)))),"",IF(DA!$J$13="1 ano",EST!P24,IF(DA!$J$13="3 anos",SUM(EST!P24,EST!AF24,EST!AV24),SUM(EST!P24,EST!AF24,EST!AV24,EST!BL24,EST!CB24))))</f>
        <v>0</v>
      </c>
      <c r="E25" s="177">
        <f>IF(ISERROR(IF(DA!$J$13="1 ano",EST!P25,IF(DA!$J$13="3 anos",SUM(EST!P25,EST!AF25,EST!AV25),SUM(EST!P25,EST!AF25,EST!AV25,EST!BL25,EST!CB25)))),"",IF(DA!$J$13="1 ano",EST!P25,IF(DA!$J$13="3 anos",SUM(EST!P25,EST!AF25,EST!AV25),SUM(EST!P25,EST!AF25,EST!AV25,EST!BL25,EST!CB25))))</f>
        <v>0</v>
      </c>
      <c r="F25" s="178" t="str">
        <f>IF(ISERROR(E25/D25),"",E25/D25)</f>
        <v/>
      </c>
      <c r="G25" s="54">
        <f>IF(DA!$J$13="1 ANO",LARGE(EST!D62:O62,1),IF(DA!$J$13="3 ANOS",LARGE(EST!D62:AU62,1),LARGE(EST!D62:CA62,1)))</f>
        <v>4</v>
      </c>
      <c r="H25" s="54" t="s">
        <v>114</v>
      </c>
      <c r="I25" s="54" t="s">
        <v>81</v>
      </c>
      <c r="K25" s="54">
        <f>AA22</f>
        <v>0</v>
      </c>
      <c r="L25" s="97">
        <f>AE21</f>
        <v>2.6365348399246705E-2</v>
      </c>
      <c r="Q25" s="54" t="s">
        <v>41</v>
      </c>
      <c r="R25" s="54" t="s">
        <v>115</v>
      </c>
      <c r="AA25" s="179">
        <f>'EST 2'!B24</f>
        <v>0</v>
      </c>
      <c r="AB25" s="179"/>
      <c r="AC25" s="177">
        <f>IF(ISERROR(IF(DA!$J$13="1 ano",'EST 2'!P24,IF(DA!$J$13="3 anos",SUM('EST 2'!P24,'EST 2'!AF24,'EST 2'!AV24),SUM('EST 2'!P24,'EST 2'!AF24,'EST 2'!AV24,'EST 2'!BL24,'EST 2'!CB24)))),"",IF(DA!$J$13="1 ano",'EST 2'!P24,IF(DA!$J$13="3 anos",SUM('EST 2'!P24,'EST 2'!AF24,'EST 2'!AV24),SUM('EST 2'!P24,'EST 2'!AF24,'EST 2'!AV24,'EST 2'!BL24,'EST 2'!CB24))))</f>
        <v>29</v>
      </c>
      <c r="AD25" s="177">
        <f>IF(ISERROR(IF(DA!$J$13="1 ano",'EST 2'!P25,IF(DA!$J$13="3 anos",SUM('EST 2'!P25,'EST 2'!AF25,'EST 2'!AV25),SUM('EST 2'!P25,'EST 2'!AF25,'EST 2'!AV25,'EST 2'!BL25,'EST 2'!CB25)))),"",IF(DA!$J$13="1 ano",'EST 2'!P25,IF(DA!$J$13="3 anos",SUM('EST 2'!P25,'EST 2'!AF25,'EST 2'!AV25),SUM('EST 2'!P25,'EST 2'!AF25,'EST 2'!AV25,'EST 2'!BL25,'EST 2'!CB25))))</f>
        <v>37</v>
      </c>
      <c r="AE25" s="178">
        <f>IF(ISERROR(AD25/AC25),"",AD25/AC25)</f>
        <v>1.2758620689655173</v>
      </c>
      <c r="AF25" s="54">
        <f>IF(DA!$J$13="1 ANO",LARGE('EST 2'!D62:O62,1),IF(DA!$J$13="3 ANOS",LARGE('EST 2'!D62:AU62,1),LARGE('EST 2'!D62:CA62,1)))</f>
        <v>4</v>
      </c>
    </row>
    <row r="26" spans="1:39" ht="18.75" customHeight="1" x14ac:dyDescent="0.3">
      <c r="A26" s="58"/>
      <c r="B26" s="179"/>
      <c r="C26" s="179"/>
      <c r="D26" s="177"/>
      <c r="E26" s="177"/>
      <c r="F26" s="178"/>
      <c r="H26" s="54" t="s">
        <v>116</v>
      </c>
      <c r="I26" s="54" t="s">
        <v>84</v>
      </c>
      <c r="K26" s="54">
        <f>AA24</f>
        <v>0</v>
      </c>
      <c r="L26" s="97">
        <f>AE23</f>
        <v>0.38461538461538458</v>
      </c>
      <c r="Q26" s="54" t="s">
        <v>42</v>
      </c>
      <c r="R26" s="54" t="s">
        <v>117</v>
      </c>
      <c r="AA26" s="179"/>
      <c r="AB26" s="179"/>
      <c r="AC26" s="177"/>
      <c r="AD26" s="177"/>
      <c r="AE26" s="178"/>
      <c r="AF26" s="54"/>
    </row>
    <row r="27" spans="1:39" ht="18.75" customHeight="1" x14ac:dyDescent="0.3">
      <c r="A27" s="58"/>
      <c r="B27" s="179">
        <f>EST!B29</f>
        <v>0</v>
      </c>
      <c r="C27" s="179"/>
      <c r="D27" s="177">
        <f>IF(ISERROR(IF(DA!$J$13="1 ano",EST!P29,IF(DA!$J$13="3 anos",SUM(EST!P29,EST!AF29,EST!AV29),SUM(EST!P29,EST!AF29,EST!AV29,EST!BL29,EST!CB29)))),"",IF(DA!$J$13="1 ano",EST!P29,IF(DA!$J$13="3 anos",SUM(EST!P29,EST!AF29,EST!AV29),SUM(EST!P29,EST!AF29,EST!AV29,EST!BL29,EST!CB29))))</f>
        <v>0</v>
      </c>
      <c r="E27" s="177">
        <f>IF(ISERROR(IF(DA!$J$13="1 ano",EST!P30,IF(DA!$J$13="3 anos",SUM(EST!P30,EST!AF30,EST!AV30),SUM(EST!P30,EST!AF30,EST!AV30,EST!BL30,EST!CB30)))),"",IF(DA!$J$13="1 ano",EST!P30,IF(DA!$J$13="3 anos",SUM(EST!P30,EST!AF30,EST!AV30),SUM(EST!P30,EST!AF30,EST!AV30,EST!BL30,EST!CB30))))</f>
        <v>0</v>
      </c>
      <c r="F27" s="178" t="str">
        <f>IF(ISERROR(E27/D27),"",E27/D27)</f>
        <v/>
      </c>
      <c r="G27" s="54" t="e">
        <f>IF(DA!$J$13="1 ANO",LARGE(EST!D64:O64,1),IF(DA!$J$13="3 ANOS",LARGE(EST!D64:AU64,1),LARGE(EST!D64:CA64,1)))</f>
        <v>#NUM!</v>
      </c>
      <c r="H27" s="54" t="s">
        <v>114</v>
      </c>
      <c r="I27" s="54" t="s">
        <v>81</v>
      </c>
      <c r="K27" s="54">
        <f>AA24</f>
        <v>0</v>
      </c>
      <c r="L27" s="97">
        <f>AE23</f>
        <v>0.38461538461538458</v>
      </c>
      <c r="Q27" s="54" t="s">
        <v>41</v>
      </c>
      <c r="R27" s="54" t="s">
        <v>115</v>
      </c>
      <c r="AA27" s="179">
        <f>'EST 2'!B29</f>
        <v>0</v>
      </c>
      <c r="AB27" s="179"/>
      <c r="AC27" s="177">
        <f>IF(ISERROR(IF(DA!$J$13="1 ano",'EST 2'!P29,IF(DA!$J$13="3 anos",SUM('EST 2'!P29,'EST 2'!AF26,'EST 2'!AV29),SUM('EST 2'!P29,'EST 2'!AF29,'EST 2'!AV29,'EST 2'!BL29,'EST 2'!CB29)))),"",IF(DA!$J$13="1 ano",'EST 2'!P29,IF(DA!$J$13="3 anos",SUM('EST 2'!P29,'EST 2'!AF29,'EST 2'!AV29),SUM('EST 2'!P29,'EST 2'!AF29,'EST 2'!AV29,'EST 2'!BL29,'EST 2'!CB29))))</f>
        <v>29</v>
      </c>
      <c r="AD27" s="177">
        <f>IF(ISERROR(IF(DA!$J$13="1 ano",'EST 2'!P30,IF(DA!$J$13="3 anos",SUM('EST 2'!P30,'EST 2'!AF30,'EST 2'!AV30),SUM('EST 2'!P30,'EST 2'!AF30,'EST 2'!AV30,'EST 2'!BL30,'EST 2'!CB30)))),"",IF(DA!$J$13="1 ano",'EST 2'!P30,IF(DA!$J$13="3 anos",SUM('EST 2'!P30,'EST 2'!AF30,'EST 2'!AV30),SUM('EST 2'!P30,'EST 2'!AF30,'EST 2'!AV30,'EST 2'!BL30,'EST 2'!CB30))))</f>
        <v>37</v>
      </c>
      <c r="AE27" s="178">
        <f>IF(ISERROR(AD27/AC27),"",AD27/AC27)</f>
        <v>1.2758620689655173</v>
      </c>
      <c r="AF27" s="54" t="e">
        <f>IF(DA!$J$13="1 ANO",LARGE('EST 2'!D64:O64,1),IF(DA!$J$13="3 ANOS",LARGE('EST 2'!D64:AU64,1),LARGE('EST 2'!D64:CA64,1)))</f>
        <v>#NUM!</v>
      </c>
    </row>
    <row r="28" spans="1:39" ht="18.75" customHeight="1" x14ac:dyDescent="0.3">
      <c r="A28" s="58"/>
      <c r="B28" s="179"/>
      <c r="C28" s="179"/>
      <c r="D28" s="177"/>
      <c r="E28" s="177"/>
      <c r="F28" s="178"/>
      <c r="H28" s="54" t="s">
        <v>116</v>
      </c>
      <c r="I28" s="54" t="s">
        <v>84</v>
      </c>
      <c r="K28" s="54">
        <f>AA26</f>
        <v>0</v>
      </c>
      <c r="L28" s="97">
        <f>AE25</f>
        <v>1.2758620689655173</v>
      </c>
      <c r="Q28" s="54" t="s">
        <v>42</v>
      </c>
      <c r="R28" s="54" t="s">
        <v>117</v>
      </c>
      <c r="AA28" s="179"/>
      <c r="AB28" s="179"/>
      <c r="AC28" s="177"/>
      <c r="AD28" s="177"/>
      <c r="AE28" s="178"/>
      <c r="AF28" s="54"/>
    </row>
    <row r="29" spans="1:39" ht="18.75" customHeight="1" x14ac:dyDescent="0.3">
      <c r="A29" s="58"/>
      <c r="B29" s="179">
        <f>EST!B34</f>
        <v>0</v>
      </c>
      <c r="C29" s="179"/>
      <c r="D29" s="177">
        <f>IF(ISERROR(IF(DA!$J$13="1 ano",EST!P34,IF(DA!$J$13="3 anos",SUM(EST!P34,EST!AF34,EST!AV34),SUM(EST!P34,EST!AF34,EST!AV34,EST!BL34,EST!CB34)))),"",IF(DA!$J$13="1 ano",EST!P34,IF(DA!$J$13="3 anos",SUM(EST!P34,EST!AF34,EST!AV34),SUM(EST!P34,EST!AF34,EST!AV34,EST!BL34,EST!CB34))))</f>
        <v>0</v>
      </c>
      <c r="E29" s="177">
        <f>IF(ISERROR(IF(DA!$J$13="1 ano",EST!P35,IF(DA!$J$13="3 anos",SUM(EST!P35,EST!AF35,EST!AV35),SUM(EST!P35,EST!AF35,EST!AV35,EST!BL35,EST!CB35)))),"",IF(DA!$J$13="1 ano",EST!P35,IF(DA!$J$13="3 anos",SUM(EST!P35,EST!AF35,EST!AV35),SUM(EST!P35,EST!AF35,EST!AV35,EST!BL35,EST!CB35))))</f>
        <v>0</v>
      </c>
      <c r="F29" s="178" t="str">
        <f>IF(ISERROR(E29/D29),"",E29/D29)</f>
        <v/>
      </c>
      <c r="G29" s="54" t="e">
        <f>IF(DA!$J$13="1 ANO",LARGE(EST!D66:O66,1),IF(DA!$J$13="3 ANOS",LARGE(EST!D66:AU66,1),LARGE(EST!D66:CA66,1)))</f>
        <v>#NUM!</v>
      </c>
      <c r="H29" s="54" t="s">
        <v>114</v>
      </c>
      <c r="I29" s="54" t="s">
        <v>81</v>
      </c>
      <c r="K29" s="54">
        <f>AA26</f>
        <v>0</v>
      </c>
      <c r="L29" s="97">
        <f>AE25</f>
        <v>1.2758620689655173</v>
      </c>
      <c r="Q29" s="54" t="s">
        <v>41</v>
      </c>
      <c r="R29" s="54" t="s">
        <v>115</v>
      </c>
      <c r="AA29" s="179">
        <f>'EST 2'!B34</f>
        <v>0</v>
      </c>
      <c r="AB29" s="179"/>
      <c r="AC29" s="177">
        <f>IF(ISERROR(IF(DA!$J$13="1 ano",'EST 2'!P34,IF(DA!$J$13="3 anos",SUM('EST 2'!P34,'EST 2'!AF34,'EST 2'!AV34),SUM('EST 2'!P34,'EST 2'!AF34,'EST 2'!AV34,'EST 2'!BL34,'EST 2'!CB34)))),"",IF(DA!$J$13="1 ano",'EST 2'!P34,IF(DA!$J$13="3 anos",SUM('EST 2'!P34,'EST 2'!AF34,'EST 2'!AV34),SUM('EST 2'!P34,'EST 2'!AF34,'EST 2'!AV34,'EST 2'!BL34,'EST 2'!CB34))))</f>
        <v>29</v>
      </c>
      <c r="AD29" s="177">
        <f>IF(ISERROR(IF(DA!$J$13="1 ano",'EST 2'!P35,IF(DA!$J$13="3 anos",SUM('EST 2'!P35,'EST 2'!AF35,'EST 2'!AV35),SUM('EST 2'!P35,'EST 2'!AF35,'EST 2'!AV35,'EST 2'!BL35,'EST 2'!CB35)))),"",IF(DA!$J$13="1 ano",'EST 2'!P35,IF(DA!$J$13="3 anos",SUM('EST 2'!P35,'EST 2'!AF35,'EST 2'!AV35),SUM('EST 2'!P35,'EST 2'!AF35,'EST 2'!AV35,'EST 2'!BL35,'EST 2'!CB35))))</f>
        <v>37</v>
      </c>
      <c r="AE29" s="178">
        <f>IF(ISERROR(AD29/AC29),"",AD29/AC29)</f>
        <v>1.2758620689655173</v>
      </c>
      <c r="AF29" s="54" t="e">
        <f>IF(DA!$J$13="1 ANO",LARGE('EST 2'!D66:O66,1),IF(DA!$J$13="3 ANOS",LARGE('EST 2'!D66:AU66,1),LARGE('EST 2'!D66:CA66,1)))</f>
        <v>#NUM!</v>
      </c>
    </row>
    <row r="30" spans="1:39" ht="18.75" customHeight="1" x14ac:dyDescent="0.3">
      <c r="A30" s="58"/>
      <c r="B30" s="179"/>
      <c r="C30" s="179"/>
      <c r="D30" s="177"/>
      <c r="E30" s="177"/>
      <c r="F30" s="178"/>
      <c r="H30" s="54" t="s">
        <v>116</v>
      </c>
      <c r="I30" s="54" t="s">
        <v>84</v>
      </c>
      <c r="K30" s="54" t="str">
        <f>B47</f>
        <v>Perspectiva de Processos Internos</v>
      </c>
      <c r="L30" s="54">
        <f>F46</f>
        <v>0</v>
      </c>
      <c r="Q30" s="54" t="s">
        <v>42</v>
      </c>
      <c r="R30" s="54" t="s">
        <v>117</v>
      </c>
      <c r="AA30" s="179"/>
      <c r="AB30" s="179"/>
      <c r="AC30" s="177"/>
      <c r="AD30" s="177"/>
      <c r="AE30" s="178"/>
      <c r="AF30" s="54"/>
    </row>
    <row r="31" spans="1:39" ht="22.5" customHeight="1" x14ac:dyDescent="0.3">
      <c r="B31" s="98"/>
      <c r="C31" s="99"/>
      <c r="D31" s="100"/>
      <c r="E31" s="98"/>
      <c r="F31" s="17"/>
      <c r="H31" s="54" t="s">
        <v>118</v>
      </c>
      <c r="I31" s="54" t="s">
        <v>85</v>
      </c>
      <c r="K31" s="54">
        <f>AA51</f>
        <v>0</v>
      </c>
      <c r="L31" s="97">
        <f>AE51</f>
        <v>1.0909090909090908</v>
      </c>
      <c r="Q31" s="54" t="s">
        <v>47</v>
      </c>
      <c r="R31" s="54" t="s">
        <v>119</v>
      </c>
    </row>
    <row r="32" spans="1:39" ht="30" hidden="1" customHeight="1" x14ac:dyDescent="0.3">
      <c r="H32" s="54" t="s">
        <v>120</v>
      </c>
      <c r="I32" s="54" t="s">
        <v>86</v>
      </c>
      <c r="K32" s="54" t="str">
        <f>AA53</f>
        <v>Aumentar: Número de inovações</v>
      </c>
      <c r="L32" s="97">
        <f>AE53</f>
        <v>0.6470588235294118</v>
      </c>
      <c r="Q32" s="54" t="s">
        <v>48</v>
      </c>
      <c r="R32" s="54" t="s">
        <v>119</v>
      </c>
    </row>
    <row r="33" spans="2:39" ht="45" hidden="1" customHeight="1" x14ac:dyDescent="0.3">
      <c r="H33" s="54" t="s">
        <v>121</v>
      </c>
      <c r="I33" s="54" t="s">
        <v>87</v>
      </c>
      <c r="K33" s="54" t="str">
        <f>AA55</f>
        <v>Aumentar: Horas de capacitação</v>
      </c>
      <c r="L33" s="97">
        <f>AE55</f>
        <v>0.24832214765100671</v>
      </c>
    </row>
    <row r="34" spans="2:39" ht="45" hidden="1" customHeight="1" x14ac:dyDescent="0.3">
      <c r="H34" s="54" t="s">
        <v>122</v>
      </c>
      <c r="I34" s="54" t="s">
        <v>88</v>
      </c>
    </row>
    <row r="35" spans="2:39" ht="45" hidden="1" customHeight="1" x14ac:dyDescent="0.3">
      <c r="H35" s="54" t="s">
        <v>123</v>
      </c>
      <c r="I35" s="54" t="s">
        <v>89</v>
      </c>
    </row>
    <row r="36" spans="2:39" ht="18.75" hidden="1" customHeight="1" x14ac:dyDescent="0.3">
      <c r="H36" s="54" t="s">
        <v>124</v>
      </c>
      <c r="I36" s="54" t="s">
        <v>90</v>
      </c>
    </row>
    <row r="37" spans="2:39" ht="18.75" hidden="1" customHeight="1" x14ac:dyDescent="0.3"/>
    <row r="38" spans="2:39" ht="18.75" hidden="1" customHeight="1" x14ac:dyDescent="0.3"/>
    <row r="39" spans="2:39" ht="18.75" hidden="1" customHeight="1" x14ac:dyDescent="0.3"/>
    <row r="40" spans="2:39" ht="18.75" hidden="1" customHeight="1" x14ac:dyDescent="0.3"/>
    <row r="41" spans="2:39" ht="18.75" hidden="1" customHeight="1" x14ac:dyDescent="0.3"/>
    <row r="42" spans="2:39" ht="18.75" hidden="1" customHeight="1" x14ac:dyDescent="0.3"/>
    <row r="43" spans="2:39" ht="18.75" hidden="1" customHeight="1" x14ac:dyDescent="0.3"/>
    <row r="44" spans="2:39" ht="18.75" hidden="1" customHeight="1" x14ac:dyDescent="0.3"/>
    <row r="45" spans="2:39" ht="18.75" hidden="1" customHeight="1" x14ac:dyDescent="0.3"/>
    <row r="46" spans="2:39" ht="22.5" hidden="1" customHeight="1" x14ac:dyDescent="0.3">
      <c r="C46" s="98"/>
      <c r="D46" s="98"/>
      <c r="E46" s="98"/>
    </row>
    <row r="47" spans="2:39" ht="30" customHeight="1" x14ac:dyDescent="0.3">
      <c r="B47" s="82" t="str">
        <f>DA!H24</f>
        <v>Perspectiva de Processos Internos</v>
      </c>
      <c r="AA47" s="82" t="str">
        <f>DA!K24</f>
        <v>Perspectiva de Aprendizagem</v>
      </c>
      <c r="AF47" s="54"/>
      <c r="AG47" s="54"/>
      <c r="AH47" s="54"/>
      <c r="AI47" s="54"/>
      <c r="AJ47" s="54"/>
      <c r="AK47" s="54"/>
      <c r="AL47" s="54"/>
      <c r="AM47" s="54"/>
    </row>
    <row r="48" spans="2:39" ht="45" customHeight="1" x14ac:dyDescent="0.3">
      <c r="B48" s="182" t="s">
        <v>102</v>
      </c>
      <c r="C48" s="182"/>
      <c r="D48" s="182"/>
      <c r="E48" s="182"/>
      <c r="F48" s="91">
        <f>IF(ISERROR(AVERAGE(F51:F60)),"",AVERAGE(F51:F60))</f>
        <v>1.1505778981542114</v>
      </c>
      <c r="AA48" s="182" t="s">
        <v>102</v>
      </c>
      <c r="AB48" s="182"/>
      <c r="AC48" s="182"/>
      <c r="AD48" s="182"/>
      <c r="AE48" s="91">
        <f>IF(ISERROR(AVERAGE(AE51:AE60)),"",AVERAGE(AE51:AE60))</f>
        <v>0.90760284000410896</v>
      </c>
      <c r="AF48" s="54"/>
      <c r="AG48" s="54"/>
      <c r="AH48" s="54"/>
      <c r="AI48" s="54"/>
      <c r="AJ48" s="54"/>
      <c r="AK48" s="54"/>
      <c r="AL48" s="54"/>
      <c r="AM48" s="54"/>
    </row>
    <row r="49" spans="2:39" ht="45" customHeight="1" x14ac:dyDescent="0.3">
      <c r="B49" s="182" t="s">
        <v>103</v>
      </c>
      <c r="C49" s="182"/>
      <c r="D49" s="182"/>
      <c r="E49" s="182"/>
      <c r="F49" s="94" t="str">
        <f>IF(ISERROR(AVERAGE('PA 3'!L13:L30)),"",AVERAGE('PA 3'!L13:L30))</f>
        <v/>
      </c>
      <c r="AA49" s="182" t="s">
        <v>103</v>
      </c>
      <c r="AB49" s="182"/>
      <c r="AC49" s="182"/>
      <c r="AD49" s="182"/>
      <c r="AE49" s="94" t="str">
        <f>IF(ISERROR(AVERAGE('PA 4'!L13:L30)),"",AVERAGE('PA 4'!L13:L30))</f>
        <v/>
      </c>
      <c r="AF49" s="54"/>
      <c r="AG49" s="54"/>
      <c r="AH49" s="54"/>
      <c r="AI49" s="54"/>
      <c r="AJ49" s="54"/>
      <c r="AK49" s="54"/>
      <c r="AL49" s="54"/>
      <c r="AM49" s="54"/>
    </row>
    <row r="50" spans="2:39" ht="45" customHeight="1" x14ac:dyDescent="0.3">
      <c r="B50" s="183" t="s">
        <v>104</v>
      </c>
      <c r="C50" s="183"/>
      <c r="D50" s="95" t="s">
        <v>52</v>
      </c>
      <c r="E50" s="95" t="s">
        <v>53</v>
      </c>
      <c r="F50" s="96" t="s">
        <v>105</v>
      </c>
      <c r="G50" s="54">
        <f>IF(LARGE(N51:N53,1)&gt;12,LARGE(N51:N53,1)+1,LARGE(N51:N53,1))</f>
        <v>7</v>
      </c>
      <c r="AA50" s="183" t="s">
        <v>104</v>
      </c>
      <c r="AB50" s="183"/>
      <c r="AC50" s="95" t="s">
        <v>52</v>
      </c>
      <c r="AD50" s="95" t="s">
        <v>53</v>
      </c>
      <c r="AE50" s="96" t="s">
        <v>105</v>
      </c>
      <c r="AF50" s="54">
        <f>IF(LARGE(AM51:AM53,1)&gt;12,LARGE(AM51:AM53,1)+1,LARGE(AM51:AM53,1))</f>
        <v>7</v>
      </c>
      <c r="AG50" s="54"/>
      <c r="AH50" s="54"/>
      <c r="AI50" s="54"/>
      <c r="AJ50" s="54"/>
      <c r="AK50" s="54"/>
      <c r="AL50" s="54"/>
      <c r="AM50" s="54"/>
    </row>
    <row r="51" spans="2:39" ht="18.75" customHeight="1" x14ac:dyDescent="0.3">
      <c r="B51" s="184">
        <f>'EST 3'!B14</f>
        <v>0</v>
      </c>
      <c r="C51" s="184"/>
      <c r="D51" s="177">
        <f>IF(ISERROR(IF(DA!$J$13="1 ano",'EST 3'!P14,IF(DA!$J$13="3 anos",SUM('EST 3'!P14,'EST 3'!AF14,'EST 3'!AV14),SUM('EST 3'!P14,'EST 3'!AF14,'EST 3'!AV14,'EST 3'!BL14,'EST 3'!CB14)))),"",IF(DA!$J$13="1 ano",'EST 3'!P14,IF(DA!$J$13="3 anos",SUM('EST 3'!P14,'EST 3'!AF14,'EST 3'!AV14),SUM('EST 3'!P14,'EST 3'!AF14,'EST 3'!AV14,'EST 3'!BL14,'EST 3'!CB14))))</f>
        <v>11</v>
      </c>
      <c r="E51" s="177">
        <f>IF(ISERROR(IF(DA!$J$13="1 ano",'EST 3'!P15,IF(DA!$J$13="3 anos",SUM('EST 3'!P15,'EST 3'!AF15,'EST 3'!AV15),SUM('EST 3'!P15,'EST 3'!AF15,'EST 3'!AV15,'EST 3'!BL15,'EST 3'!CB15)))),"",IF(DA!$J$13="1 ano",'EST 3'!P15,IF(DA!$J$13="3 anos",SUM('EST 3'!P15,'EST 3'!AF15,'EST 3'!AV15),SUM('EST 3'!P15,'EST 3'!AF15,'EST 3'!AV15,'EST 3'!BL15,'EST 3'!CB15))))</f>
        <v>12</v>
      </c>
      <c r="F51" s="178">
        <f>IF(ISERROR(E51/D51),"",E51/D51)</f>
        <v>1.0909090909090908</v>
      </c>
      <c r="G51" s="54">
        <f>IF(DA!$J$13="1 ANO",LARGE('EST 3'!D56:O56,1),IF(DA!$J$13="3 ANOS",LARGE('EST 3'!D56:AU56,1),LARGE('EST 3'!D56:CA56,1)))</f>
        <v>7</v>
      </c>
      <c r="N51" s="54">
        <f>IF(ISERROR(G51),0,G51)</f>
        <v>7</v>
      </c>
      <c r="AA51" s="184">
        <f>'EST 4'!B14</f>
        <v>0</v>
      </c>
      <c r="AB51" s="184"/>
      <c r="AC51" s="177">
        <f>IF(ISERROR(IF(DA!$J$13="1 ano",'EST 4'!P14,IF(DA!$J$13="3 anos",SUM('EST 4'!P14,'EST 4'!AF14,'EST 4'!AV14),SUM('EST 4'!P14,'EST 4'!AF14,'EST 4'!AV14,'EST 4'!BL14,'EST 4'!CB14)))),"",IF(DA!$J$13="1 ano",'EST 4'!P14,IF(DA!$J$13="3 anos",SUM('EST 4'!P14,'EST 4'!AF14,'EST 4'!AV14),SUM('EST 4'!P14,'EST 4'!AF14,'EST 4'!AV14,'EST 4'!BL14,'EST 4'!CB14))))</f>
        <v>11</v>
      </c>
      <c r="AD51" s="177">
        <f>IF(ISERROR(IF(DA!$J$13="1 ano",'EST 4'!P15,IF(DA!$J$13="3 anos",SUM('EST 4'!P15,'EST 4'!AF15,'EST 4'!AV15),SUM('EST 4'!P15,'EST 4'!AF15,'EST 4'!AV15,'EST 4'!BL15,'EST 4'!CB15)))),"",IF(DA!$J$13="1 ano",'EST 4'!P15,IF(DA!$J$13="3 anos",SUM('EST 4'!P15,'EST 4'!AF15,'EST 4'!AV15),SUM('EST 4'!P15,'EST 4'!AF15,'EST 4'!AV15,'EST 4'!BL15,'EST 4'!CB15))))</f>
        <v>12</v>
      </c>
      <c r="AE51" s="178">
        <f>IF(ISERROR(AD51/AC51),"",AD51/AC51)</f>
        <v>1.0909090909090908</v>
      </c>
      <c r="AF51" s="54">
        <f>IF(DA!$J$13="1 ANO",LARGE('EST 4'!D56:O56,1),IF(DA!$J$13="2 ANOS",LARGE('EST 4'!D56:AU56,1),LARGE('EST 4'!D56:CA56,1)))</f>
        <v>7</v>
      </c>
      <c r="AG51" s="54"/>
      <c r="AH51" s="54"/>
      <c r="AI51" s="54"/>
      <c r="AJ51" s="54"/>
      <c r="AK51" s="54"/>
      <c r="AL51" s="54"/>
      <c r="AM51" s="54">
        <f>IF(ISERROR(AF51),0,AF51)</f>
        <v>7</v>
      </c>
    </row>
    <row r="52" spans="2:39" ht="18.75" customHeight="1" x14ac:dyDescent="0.3">
      <c r="B52" s="184"/>
      <c r="C52" s="184"/>
      <c r="D52" s="177"/>
      <c r="E52" s="177"/>
      <c r="F52" s="178"/>
      <c r="N52" s="54">
        <f>IF(ISERROR(G53),0,G53)</f>
        <v>4</v>
      </c>
      <c r="AA52" s="184"/>
      <c r="AB52" s="184"/>
      <c r="AC52" s="177"/>
      <c r="AD52" s="177"/>
      <c r="AE52" s="178"/>
      <c r="AF52" s="54"/>
      <c r="AG52" s="54"/>
      <c r="AH52" s="54"/>
      <c r="AI52" s="54"/>
      <c r="AJ52" s="54"/>
      <c r="AK52" s="54"/>
      <c r="AL52" s="54"/>
      <c r="AM52" s="54">
        <f>IF(ISERROR(AF53),0,AF53)</f>
        <v>4</v>
      </c>
    </row>
    <row r="53" spans="2:39" ht="18.75" customHeight="1" x14ac:dyDescent="0.3">
      <c r="B53" s="181" t="str">
        <f>'EST 3'!B19</f>
        <v>Diminuir: Índice de retrabalho</v>
      </c>
      <c r="C53" s="181"/>
      <c r="D53" s="177">
        <f>IF(ISERROR(IF(DA!$J$13="1 ano",'EST 3'!P19,IF(DA!$J$13="3 anos",SUM('EST 3'!P19,'EST 3'!AF19,'EST 3'!AV19),SUM('EST 3'!P19,'EST 3'!AF19,'EST 3'!AV19,'EST 3'!BL19,'EST 3'!CB19)))),"",IF(DA!$J$13="1 ano",'EST 3'!P19,IF(DA!$J$13="3 anos",SUM('EST 3'!P19,'EST 3'!AF19,'EST 3'!AV19),SUM('EST 3'!P19,'EST 3'!AF19,'EST 3'!AV19,'EST 3'!BL19,'EST 3'!CB19))))</f>
        <v>12.98</v>
      </c>
      <c r="E53" s="177">
        <f>IF(ISERROR(IF(DA!$J$13="1 ano",'EST 3'!P20,IF(DA!$J$13="3 anos",SUM('EST 3'!P20,'EST 3'!AF20,'EST 3'!AV20),SUM('EST 3'!P20,'EST 3'!AF20,'EST 3'!AV20,'EST 3'!BL20,'EST 3'!CB20)))),"",IF(DA!$J$13="1 ano",'EST 3'!P20,IF(DA!$J$13="3 anos",SUM('EST 3'!P20,'EST 3'!AF20,'EST 3'!AV20),SUM('EST 3'!P20,'EST 3'!AF20,'EST 3'!AV20,'EST 3'!BL20,'EST 3'!CB20))))</f>
        <v>11</v>
      </c>
      <c r="F53" s="178">
        <f>IF(ISERROR(E53/D53),"",E53/D53)</f>
        <v>0.84745762711864403</v>
      </c>
      <c r="G53" s="54">
        <f>IF(DA!$J$13="1 ANO",LARGE('EST 3'!D58:O260,1),IF(DA!$J$13="3 ANOS",LARGE('EST 3'!D58:AU58,1),LARGE('EST 3'!D58:CA58,1)))</f>
        <v>4</v>
      </c>
      <c r="N53" s="54">
        <f>IF(ISERROR(G55),0,G55)</f>
        <v>4</v>
      </c>
      <c r="AA53" s="181" t="str">
        <f>'EST 4'!B19</f>
        <v>Aumentar: Número de inovações</v>
      </c>
      <c r="AB53" s="181"/>
      <c r="AC53" s="177">
        <f>IF(ISERROR(IF(DA!$J$13="1 ano",'EST 4'!P19,IF(DA!$J$13="3 anos",SUM('EST 4'!P19,'EST 4'!AF19,'EST 4'!AV19),SUM('EST 4'!P19,'EST 4'!AF19,'EST 4'!AV19,'EST 4'!BL19,'EST 4'!CB19)))),"",IF(DA!$J$13="1 ano",'EST 4'!P19,IF(DA!$J$13="3 anos",SUM('EST 4'!P19,'EST 4'!AF19,'EST 4'!AV19),SUM('EST 4'!P19,'EST 4'!AF19,'EST 4'!AV19,'EST 4'!BL19,'EST 4'!CB19))))</f>
        <v>17</v>
      </c>
      <c r="AD53" s="177">
        <f>IF(ISERROR(IF(DA!$J$13="1 ano",'EST 4'!P20,IF(DA!$J$13="3 anos",SUM('EST 4'!P20,'EST 4'!AF20,'EST 4'!AV20),SUM('EST 4'!P20,'EST 4'!AF20,'EST 4'!AV20,'EST 4'!BL20,'EST 4'!CB20)))),"",IF(DA!$J$13="1 ano",'EST 4'!P20,IF(DA!$J$13="3 anos",SUM('EST 4'!P20,'EST 4'!AF20,'EST 4'!AV20),SUM('EST 4'!P20,'EST 4'!AF20,'EST 4'!AV20,'EST 4'!BL20,'EST 4'!CB20))))</f>
        <v>11</v>
      </c>
      <c r="AE53" s="178">
        <f>IF(ISERROR(AD53/AC53),"",AD53/AC53)</f>
        <v>0.6470588235294118</v>
      </c>
      <c r="AF53" s="54">
        <f>IF(DA!$J$13="1 ANO",LARGE('EST 4'!D58:O260,1),IF(DA!$J$13="2 ANOS",LARGE('EST 4'!D58:AU58,1),LARGE('EST 4'!D58:CA58,1)))</f>
        <v>4</v>
      </c>
      <c r="AG53" s="54"/>
      <c r="AH53" s="54"/>
      <c r="AI53" s="54"/>
      <c r="AJ53" s="54"/>
      <c r="AK53" s="54"/>
      <c r="AL53" s="54"/>
      <c r="AM53" s="54">
        <f>IF(ISERROR(AF55),0,AF55)</f>
        <v>4</v>
      </c>
    </row>
    <row r="54" spans="2:39" ht="18.75" customHeight="1" x14ac:dyDescent="0.3">
      <c r="B54" s="181"/>
      <c r="C54" s="181"/>
      <c r="D54" s="177"/>
      <c r="E54" s="177"/>
      <c r="F54" s="178"/>
      <c r="AA54" s="181"/>
      <c r="AB54" s="181"/>
      <c r="AC54" s="177"/>
      <c r="AD54" s="177"/>
      <c r="AE54" s="178"/>
      <c r="AF54" s="54"/>
      <c r="AG54" s="54"/>
      <c r="AH54" s="54"/>
      <c r="AI54" s="54"/>
      <c r="AJ54" s="54"/>
      <c r="AK54" s="54"/>
      <c r="AL54" s="54"/>
      <c r="AM54" s="54"/>
    </row>
    <row r="55" spans="2:39" ht="18.75" customHeight="1" x14ac:dyDescent="0.3">
      <c r="B55" s="179" t="str">
        <f>'EST 3'!B24</f>
        <v>Diminuir: Tempo de montagem</v>
      </c>
      <c r="C55" s="179"/>
      <c r="D55" s="177">
        <f>IF(ISERROR(IF(DA!$J$13="1 ano",'EST 3'!P24,IF(DA!$J$13="3 anos",SUM('EST 3'!P24,'EST 3'!AF24,'EST 3'!AV24),SUM('EST 3'!P24,'EST 3'!AF24,'EST 3'!AV24,'EST 3'!BL24,'EST 3'!CB24)))),"",IF(DA!$J$13="1 ano",'EST 3'!P24,IF(DA!$J$13="3 anos",SUM('EST 3'!P24,'EST 3'!AF24,'EST 3'!AV24),SUM('EST 3'!P24,'EST 3'!AF24,'EST 3'!AV24,'EST 3'!BL24,'EST 3'!CB24))))</f>
        <v>29.3</v>
      </c>
      <c r="E55" s="177">
        <f>IF(ISERROR(IF(DA!$J$13="1 ano",'EST 3'!P25,IF(DA!$J$13="3 anos",SUM('EST 3'!P25,'EST 3'!AF25,'EST 3'!AV25),SUM('EST 3'!P25,'EST 3'!AF25,'EST 3'!AV25,'EST 3'!BL25,'EST 3'!CB25)))),"",IF(DA!$J$13="1 ano",'EST 3'!P25,IF(DA!$J$13="3 anos",SUM('EST 3'!P25,'EST 3'!AF25,'EST 3'!AV25),SUM('EST 3'!P25,'EST 3'!AF25,'EST 3'!AV25,'EST 3'!BL25,'EST 3'!CB25))))</f>
        <v>37</v>
      </c>
      <c r="F55" s="178">
        <f>IF(ISERROR(E55/D55),"",E55/D55)</f>
        <v>1.2627986348122866</v>
      </c>
      <c r="G55" s="54">
        <f>IF(DA!$J$13="1 ANO",LARGE('EST 3'!D62:O62,1),IF(DA!$J$13="3 ANOS",LARGE('EST 3'!D62:AU62,1),LARGE('EST 3'!D62:CA62,1)))</f>
        <v>4</v>
      </c>
      <c r="AA55" s="180" t="str">
        <f>'EST 4'!B24</f>
        <v>Aumentar: Horas de capacitação</v>
      </c>
      <c r="AB55" s="180"/>
      <c r="AC55" s="177">
        <f>IF(ISERROR(IF(DA!$J$13="1 ano",'EST 4'!P24,IF(DA!$J$13="3 anos",SUM('EST 4'!P24,'EST 4'!AF24,'EST 4'!AV24),SUM('EST 4'!P24,'EST 4'!AF24,'EST 4'!AV24,'EST 4'!BL24,'EST 4'!CB24)))),"",IF(DA!$J$13="1 ano",'EST 4'!P24,IF(DA!$J$13="3 anos",SUM('EST 4'!P24,'EST 4'!AF24,'EST 4'!AV24),SUM('EST 4'!P24,'EST 4'!AF24,'EST 4'!AV24,'EST 4'!BL24,'EST 4'!CB24))))</f>
        <v>149</v>
      </c>
      <c r="AD55" s="177">
        <f>IF(ISERROR(IF(DA!$J$13="1 ano",'EST 4'!P25,IF(DA!$J$13="3 anos",SUM('EST 4'!P25,'EST 4'!AF25,'EST 4'!AV25),SUM('EST 4'!P25,'EST 4'!AF25,'EST 4'!AV25,'EST 4'!BL25,'EST 4'!CB25)))),"",IF(DA!$J$13="1 ano",'EST 4'!P25,IF(DA!$J$13="3 anos",SUM('EST 4'!P25,'EST 4'!AF25,'EST 4'!AV25),SUM('EST 4'!P25,'EST 4'!AF25,'EST 4'!AV25,'EST 4'!BL25,'EST 4'!CB25))))</f>
        <v>37</v>
      </c>
      <c r="AE55" s="178">
        <f>IF(ISERROR(AD55/AC55),"",AD55/AC55)</f>
        <v>0.24832214765100671</v>
      </c>
      <c r="AF55" s="54">
        <f>IF(DA!$J$13="1 ANO",LARGE('EST 4'!D62:O62,1),IF(DA!$J$13="2 ANOS",LARGE('EST 4'!D62:AU62,1),LARGE('EST 4'!D62:CA62,1)))</f>
        <v>4</v>
      </c>
      <c r="AG55" s="54"/>
      <c r="AH55" s="54"/>
      <c r="AI55" s="54"/>
      <c r="AJ55" s="54"/>
      <c r="AK55" s="54"/>
      <c r="AL55" s="54"/>
      <c r="AM55" s="54"/>
    </row>
    <row r="56" spans="2:39" ht="18.75" customHeight="1" x14ac:dyDescent="0.3">
      <c r="B56" s="179"/>
      <c r="C56" s="179"/>
      <c r="D56" s="177"/>
      <c r="E56" s="177"/>
      <c r="F56" s="178"/>
      <c r="AA56" s="180"/>
      <c r="AB56" s="180"/>
      <c r="AC56" s="177"/>
      <c r="AD56" s="177"/>
      <c r="AE56" s="178"/>
      <c r="AF56" s="54"/>
      <c r="AG56" s="54"/>
      <c r="AH56" s="54"/>
      <c r="AI56" s="54"/>
      <c r="AJ56" s="54"/>
      <c r="AK56" s="54"/>
      <c r="AL56" s="54"/>
      <c r="AM56" s="54"/>
    </row>
    <row r="57" spans="2:39" ht="18.75" customHeight="1" x14ac:dyDescent="0.3">
      <c r="B57" s="179"/>
      <c r="C57" s="179"/>
      <c r="D57" s="177">
        <f>IF(ISERROR(IF(DA!$J$13="1 ano",'EST 3'!P29,IF(DA!$J$13="3 anos",SUM('EST 3'!P29,'EST 3'!AF29,'EST 3'!AV29),SUM('EST 3'!P29,'EST 3'!AF29,'EST 3'!AV29,'EST 3'!BL29,'EST 3'!CB29)))),"",IF(DA!$J$13="1 ano",'EST 3'!P29,IF(DA!$J$13="3 anos",SUM('EST 3'!P29,'EST 3'!AF29,'EST 3'!AV29),SUM('EST 3'!P29,'EST 3'!AF29,'EST 3'!AV29,'EST 3'!BL29,'EST 3'!CB29))))</f>
        <v>29</v>
      </c>
      <c r="E57" s="177">
        <f>IF(ISERROR(IF(DA!$J$13="1 ano",'EST 3'!P30,IF(DA!$J$13="3 anos",SUM('EST 3'!P30,'EST 3'!AF30,'EST 3'!AV30),SUM('EST 3'!P30,'EST 3'!AF30,'EST 3'!AV30,'EST 3'!BL30,'EST 3'!CB30)))),"",IF(DA!$J$13="1 ano",'EST 3'!P30,IF(DA!$J$13="3 anos",SUM('EST 3'!P30,'EST 3'!AF30,'EST 3'!AV30),SUM('EST 3'!P30,'EST 3'!AF30,'EST 3'!AV30,'EST 3'!BL30,'EST 3'!CB30))))</f>
        <v>37</v>
      </c>
      <c r="F57" s="178">
        <f>IF(ISERROR(E57/D57),"",E57/D57)</f>
        <v>1.2758620689655173</v>
      </c>
      <c r="G57" s="54" t="e">
        <f>IF(DA!$J$13="1 ANO",LARGE('EST 3'!D64:O64,1),IF(DA!$J$13="3 ANOS",LARGE('EST 3'!D64:AU64,1),LARGE('EST 3'!D64:CA64,1)))</f>
        <v>#NUM!</v>
      </c>
      <c r="AA57" s="180">
        <f>'EST 4'!B29</f>
        <v>0</v>
      </c>
      <c r="AB57" s="180"/>
      <c r="AC57" s="177">
        <f>IF(ISERROR(IF(DA!$J$13="1 ano",'EST 4'!P29,IF(DA!$J$13="3 anos",SUM('EST 4'!P29,'EST 4'!AF29,'EST 4'!AV29),SUM('EST 4'!P29,'EST 4'!AF29,'EST 4'!AV29,'EST 4'!BL29,'EST 4'!CB29)))),"",IF(DA!$J$13="1 ano",'EST 4'!P29,IF(DA!$J$13="3 anos",SUM('EST 4'!P29,'EST 4'!AF29,'EST 4'!AV29),SUM('EST 4'!P29,'EST 4'!AF29,'EST 4'!AV29,'EST 4'!BL29,'EST 4'!CB29))))</f>
        <v>29</v>
      </c>
      <c r="AD57" s="177">
        <f>IF(ISERROR(IF(DA!$J$13="1 ano",'EST 4'!P30,IF(DA!$J$13="3 anos",SUM('EST 4'!P30,'EST 4'!AF30,'EST 4'!AV30),SUM('EST 4'!P30,'EST 4'!AF30,'EST 4'!AV30,'EST 4'!BL30,'EST 4'!CB30)))),"",IF(DA!$J$13="1 ano",'EST 4'!P30,IF(DA!$J$13="3 anos",SUM('EST 4'!P30,'EST 4'!AF30,'EST 4'!AV30),SUM('EST 4'!P30,'EST 4'!AF30,'EST 4'!AV30,'EST 4'!BL30,'EST 4'!CB30))))</f>
        <v>37</v>
      </c>
      <c r="AE57" s="178">
        <f>IF(ISERROR(AD57/AC57),"",AD57/AC57)</f>
        <v>1.2758620689655173</v>
      </c>
      <c r="AF57" s="54" t="e">
        <f>IF(DA!$J$13="1 ANO",LARGE('EST 4'!D64:O64,1),IF(DA!$J$13="2 ANOS",LARGE('EST 4'!D64:AU64,1),LARGE('EST 4'!D64:CA64,1)))</f>
        <v>#NUM!</v>
      </c>
      <c r="AG57" s="54"/>
      <c r="AH57" s="54"/>
      <c r="AI57" s="54"/>
      <c r="AJ57" s="54"/>
      <c r="AK57" s="54"/>
      <c r="AL57" s="54"/>
      <c r="AM57" s="54"/>
    </row>
    <row r="58" spans="2:39" ht="18.75" customHeight="1" x14ac:dyDescent="0.3">
      <c r="B58" s="179"/>
      <c r="C58" s="179"/>
      <c r="D58" s="177"/>
      <c r="E58" s="177"/>
      <c r="F58" s="178"/>
      <c r="AA58" s="180"/>
      <c r="AB58" s="180"/>
      <c r="AC58" s="177"/>
      <c r="AD58" s="177"/>
      <c r="AE58" s="178"/>
      <c r="AF58" s="54"/>
      <c r="AG58" s="54"/>
      <c r="AH58" s="54"/>
      <c r="AI58" s="54"/>
      <c r="AJ58" s="54"/>
      <c r="AK58" s="54"/>
      <c r="AL58" s="54"/>
      <c r="AM58" s="54"/>
    </row>
    <row r="59" spans="2:39" ht="18.75" customHeight="1" x14ac:dyDescent="0.3">
      <c r="B59" s="179">
        <f>'EST 3'!B34</f>
        <v>0</v>
      </c>
      <c r="C59" s="179"/>
      <c r="D59" s="177">
        <f>IF(ISERROR(IF(DA!$J$13="1 ano",'EST 3'!P34,IF(DA!$J$13="3 anos",SUM('EST 3'!P34,'EST 3'!AF34,'EST 3'!AV34),SUM('EST 3'!P34,'EST 3'!AF34,'EST 3'!AV34,'EST 3'!BL34,'EST 3'!CB34)))),"",IF(DA!$J$13="1 ano",'EST 3'!P34,IF(DA!$J$13="3 anos",SUM('EST 3'!P34,'EST 3'!AF34,'EST 3'!AV34),SUM('EST 3'!P34,'EST 3'!AF34,'EST 3'!AV34,'EST 3'!BL34,'EST 3'!CB34))))</f>
        <v>29</v>
      </c>
      <c r="E59" s="177">
        <f>IF(ISERROR(IF(DA!$J$13="1 ano",'EST 3'!P35,IF(DA!$J$13="3 anos",SUM('EST 3'!P35,'EST 3'!AF35,'EST 3'!AV35),SUM('EST 3'!P35,'EST 3'!AF35,'EST 3'!AV35,'EST 3'!BL35,'EST 3'!CB35)))),"",IF(DA!$J$13="1 ano",'EST 3'!P35,IF(DA!$J$13="3 anos",SUM('EST 3'!P35,'EST 3'!AF35,'EST 3'!AV35),SUM('EST 3'!P35,'EST 3'!AF35,'EST 3'!AV35,'EST 3'!BL35,'EST 3'!CB35))))</f>
        <v>37</v>
      </c>
      <c r="F59" s="178">
        <f>IF(ISERROR(E59/D59),"",E59/D59)</f>
        <v>1.2758620689655173</v>
      </c>
      <c r="G59" s="54" t="e">
        <f>IF(DA!$J$13="1 ANO",LARGE('EST 3'!D66:O66,1),IF(DA!$J$13="3 ANOS",LARGE('EST 3'!D66:AU66,1),LARGE('EST 3'!D66:CA66,1)))</f>
        <v>#NUM!</v>
      </c>
      <c r="AA59" s="180">
        <f>'EST 4'!B34</f>
        <v>0</v>
      </c>
      <c r="AB59" s="180"/>
      <c r="AC59" s="177">
        <f>IF(ISERROR(IF(DA!$J$13="1 ano",'EST 4'!P34,IF(DA!$J$13="3 anos",SUM('EST 4'!P34,'EST 4'!AF34,'EST 4'!AV34),SUM('EST 4'!P34,'EST 4'!AF34,'EST 4'!AV34,'EST 4'!BL34,'EST 4'!CB34)))),"",IF(DA!$J$13="1 ano",'EST 4'!P34,IF(DA!$J$13="3 anos",SUM('EST 4'!P34,'EST 4'!AF34,'EST 4'!AV34),SUM('EST 4'!P34,'EST 4'!AF34,'EST 4'!AV34,'EST 4'!BL34,'EST 4'!CB34))))</f>
        <v>29</v>
      </c>
      <c r="AD59" s="177">
        <f>IF(ISERROR(IF(DA!$J$13="1 ano",'EST 4'!P35,IF(DA!$J$13="3 anos",SUM('EST 4'!P35,'EST 4'!AF35,'EST 4'!AV35),SUM('EST 4'!P35,'EST 4'!AF35,'EST 4'!AV35,'EST 4'!BL35,'EST 4'!CB35)))),"",IF(DA!$J$13="1 ano",'EST 4'!P35,IF(DA!$J$13="3 anos",SUM('EST 4'!P35,'EST 4'!AF35,'EST 4'!AV35),SUM('EST 4'!P35,'EST 4'!AF35,'EST 4'!AV35,'EST 4'!BL35,'EST 4'!CB35))))</f>
        <v>37</v>
      </c>
      <c r="AE59" s="178">
        <f>IF(ISERROR(AD59/AC59),"",AD59/AC59)</f>
        <v>1.2758620689655173</v>
      </c>
      <c r="AF59" s="54" t="e">
        <f>IF(DA!$J$13="1 ANO",LARGE('EST 4'!D66:O66,1),IF(DA!$J$13="2 ANOS",LARGE('EST 4'!D66:AU66,1),LARGE('EST 4'!D66:CA66,1)))</f>
        <v>#NUM!</v>
      </c>
      <c r="AG59" s="54"/>
      <c r="AH59" s="54"/>
      <c r="AI59" s="54"/>
      <c r="AJ59" s="54"/>
      <c r="AK59" s="54"/>
      <c r="AL59" s="54"/>
      <c r="AM59" s="54"/>
    </row>
    <row r="60" spans="2:39" ht="18.75" customHeight="1" x14ac:dyDescent="0.3">
      <c r="B60" s="179"/>
      <c r="C60" s="179"/>
      <c r="D60" s="177"/>
      <c r="E60" s="177"/>
      <c r="F60" s="178"/>
      <c r="AA60" s="180"/>
      <c r="AB60" s="180"/>
      <c r="AC60" s="177"/>
      <c r="AD60" s="177"/>
      <c r="AE60" s="178"/>
      <c r="AF60" s="54"/>
      <c r="AG60" s="54"/>
      <c r="AH60" s="54"/>
      <c r="AI60" s="54"/>
      <c r="AJ60" s="54"/>
      <c r="AK60" s="54"/>
      <c r="AL60" s="54"/>
      <c r="AM60" s="54"/>
    </row>
    <row r="61" spans="2:39" ht="22.5" customHeight="1" x14ac:dyDescent="0.3">
      <c r="C61" s="98"/>
      <c r="D61" s="98"/>
      <c r="E61" s="98"/>
    </row>
    <row r="62" spans="2:39" ht="30" customHeight="1" x14ac:dyDescent="0.3"/>
    <row r="63" spans="2:39" ht="45" customHeight="1" x14ac:dyDescent="0.3"/>
    <row r="64" spans="2:39" ht="45" customHeight="1" x14ac:dyDescent="0.3"/>
    <row r="65" ht="45" customHeight="1" x14ac:dyDescent="0.3"/>
    <row r="66" ht="18.75" customHeight="1" x14ac:dyDescent="0.3"/>
    <row r="67" ht="18.75" customHeight="1" x14ac:dyDescent="0.3"/>
    <row r="68" ht="18.75" customHeight="1" x14ac:dyDescent="0.3"/>
    <row r="69" ht="18.75" customHeight="1" x14ac:dyDescent="0.3"/>
    <row r="70" ht="18.75" customHeight="1" x14ac:dyDescent="0.3"/>
    <row r="71" ht="18.75" customHeight="1" x14ac:dyDescent="0.3"/>
    <row r="72" ht="18.75" customHeight="1" x14ac:dyDescent="0.3"/>
    <row r="73" ht="18.75" customHeight="1" x14ac:dyDescent="0.3"/>
    <row r="74" ht="18.75" customHeight="1" x14ac:dyDescent="0.3"/>
    <row r="75" ht="18.75" customHeight="1" x14ac:dyDescent="0.3"/>
    <row r="76" ht="30" customHeight="1" x14ac:dyDescent="0.3"/>
    <row r="77" ht="30" customHeight="1" x14ac:dyDescent="0.3"/>
    <row r="78" ht="30" customHeight="1" x14ac:dyDescent="0.3"/>
    <row r="79" ht="30" hidden="1" customHeight="1" x14ac:dyDescent="0.3"/>
    <row r="80" ht="30" hidden="1" customHeight="1" x14ac:dyDescent="0.3"/>
    <row r="81" ht="30" hidden="1" customHeight="1" x14ac:dyDescent="0.3"/>
    <row r="82" ht="30" hidden="1" customHeight="1" x14ac:dyDescent="0.3"/>
    <row r="83" ht="30" hidden="1" customHeight="1" x14ac:dyDescent="0.3"/>
    <row r="84" ht="30" hidden="1" customHeight="1" x14ac:dyDescent="0.3"/>
    <row r="85" ht="30" hidden="1" customHeight="1" x14ac:dyDescent="0.3"/>
    <row r="86" ht="30" hidden="1" customHeight="1" x14ac:dyDescent="0.3"/>
    <row r="87" ht="30" hidden="1" customHeight="1" x14ac:dyDescent="0.3"/>
    <row r="88" ht="30" hidden="1" customHeight="1" x14ac:dyDescent="0.3"/>
    <row r="89" ht="30" hidden="1" customHeight="1" x14ac:dyDescent="0.3"/>
    <row r="90" ht="30" hidden="1" customHeight="1" x14ac:dyDescent="0.3"/>
    <row r="91" ht="30" hidden="1" customHeight="1" x14ac:dyDescent="0.3"/>
    <row r="92" ht="30" hidden="1" customHeight="1" x14ac:dyDescent="0.3"/>
    <row r="93" ht="30" hidden="1" customHeight="1" x14ac:dyDescent="0.3"/>
    <row r="94" ht="30" hidden="1" customHeight="1" x14ac:dyDescent="0.3"/>
    <row r="95" ht="30" hidden="1" customHeight="1" x14ac:dyDescent="0.3"/>
    <row r="96" ht="30" hidden="1" customHeight="1" x14ac:dyDescent="0.3"/>
    <row r="97" ht="30" hidden="1" customHeight="1" x14ac:dyDescent="0.3"/>
    <row r="98" ht="30" hidden="1" customHeight="1" x14ac:dyDescent="0.3"/>
    <row r="99" ht="30" hidden="1" customHeight="1" x14ac:dyDescent="0.3"/>
    <row r="100" ht="30" hidden="1" customHeight="1" x14ac:dyDescent="0.3"/>
    <row r="101" ht="30" hidden="1" customHeight="1" x14ac:dyDescent="0.3"/>
    <row r="102" ht="30" hidden="1" customHeight="1" x14ac:dyDescent="0.3"/>
    <row r="103" ht="30" hidden="1" customHeight="1" x14ac:dyDescent="0.3"/>
    <row r="104" ht="30" hidden="1" customHeight="1" x14ac:dyDescent="0.3"/>
    <row r="105" ht="30" hidden="1" customHeight="1" x14ac:dyDescent="0.3"/>
    <row r="106" ht="30" hidden="1" customHeight="1" x14ac:dyDescent="0.3"/>
    <row r="107" ht="30" hidden="1" customHeight="1" x14ac:dyDescent="0.3"/>
    <row r="108" ht="30" hidden="1" customHeight="1" x14ac:dyDescent="0.3"/>
    <row r="109" ht="30" hidden="1" customHeight="1" x14ac:dyDescent="0.3"/>
    <row r="110" ht="30" hidden="1" customHeight="1" x14ac:dyDescent="0.3"/>
    <row r="111" ht="30" hidden="1" customHeight="1" x14ac:dyDescent="0.3"/>
    <row r="112" ht="30" hidden="1" customHeight="1" x14ac:dyDescent="0.3"/>
    <row r="113" ht="30" hidden="1" customHeight="1" x14ac:dyDescent="0.3"/>
    <row r="114" ht="30" hidden="1" customHeight="1" x14ac:dyDescent="0.3"/>
    <row r="115" ht="30" hidden="1" customHeight="1" x14ac:dyDescent="0.3"/>
    <row r="116" ht="30" hidden="1" customHeight="1" x14ac:dyDescent="0.3"/>
    <row r="117" ht="30" hidden="1" customHeight="1" x14ac:dyDescent="0.3"/>
    <row r="118" ht="30" hidden="1" customHeight="1" x14ac:dyDescent="0.3"/>
    <row r="119" ht="30" hidden="1" customHeight="1" x14ac:dyDescent="0.3"/>
    <row r="120" ht="30" hidden="1" customHeight="1" x14ac:dyDescent="0.3"/>
    <row r="121" ht="30" hidden="1" customHeight="1" x14ac:dyDescent="0.3"/>
    <row r="122" ht="30" hidden="1" customHeight="1" x14ac:dyDescent="0.3"/>
    <row r="123" ht="30" hidden="1" customHeight="1" x14ac:dyDescent="0.3"/>
    <row r="124" ht="30" hidden="1" customHeight="1" x14ac:dyDescent="0.3"/>
    <row r="125" ht="30" hidden="1" customHeight="1" x14ac:dyDescent="0.3"/>
    <row r="126" ht="30" hidden="1" customHeight="1" x14ac:dyDescent="0.3"/>
    <row r="127" ht="30" hidden="1" customHeight="1" x14ac:dyDescent="0.3"/>
    <row r="130" x14ac:dyDescent="0.3"/>
    <row r="131" x14ac:dyDescent="0.3"/>
    <row r="132" x14ac:dyDescent="0.3"/>
    <row r="133" x14ac:dyDescent="0.3"/>
    <row r="134" x14ac:dyDescent="0.3"/>
    <row r="135" x14ac:dyDescent="0.3"/>
    <row r="136" x14ac:dyDescent="0.3"/>
    <row r="137" x14ac:dyDescent="0.3"/>
    <row r="138" x14ac:dyDescent="0.3"/>
    <row r="139" x14ac:dyDescent="0.3"/>
    <row r="140" x14ac:dyDescent="0.3"/>
    <row r="141" x14ac:dyDescent="0.3"/>
    <row r="142" x14ac:dyDescent="0.3"/>
    <row r="143" x14ac:dyDescent="0.3"/>
    <row r="144" x14ac:dyDescent="0.3"/>
    <row r="145" x14ac:dyDescent="0.3"/>
  </sheetData>
  <mergeCells count="93">
    <mergeCell ref="C13:F14"/>
    <mergeCell ref="B18:E18"/>
    <mergeCell ref="AA18:AD18"/>
    <mergeCell ref="B19:E19"/>
    <mergeCell ref="AA19:AD19"/>
    <mergeCell ref="B20:C20"/>
    <mergeCell ref="AA20:AB20"/>
    <mergeCell ref="B21:C22"/>
    <mergeCell ref="D21:D22"/>
    <mergeCell ref="E21:E22"/>
    <mergeCell ref="F21:F22"/>
    <mergeCell ref="AA21:AB22"/>
    <mergeCell ref="AC21:AC22"/>
    <mergeCell ref="AD21:AD22"/>
    <mergeCell ref="AE21:AE22"/>
    <mergeCell ref="B23:C24"/>
    <mergeCell ref="D23:D24"/>
    <mergeCell ref="E23:E24"/>
    <mergeCell ref="F23:F24"/>
    <mergeCell ref="AA23:AB24"/>
    <mergeCell ref="AC23:AC24"/>
    <mergeCell ref="AD23:AD24"/>
    <mergeCell ref="AE23:AE24"/>
    <mergeCell ref="AC25:AC26"/>
    <mergeCell ref="AD25:AD26"/>
    <mergeCell ref="AE25:AE26"/>
    <mergeCell ref="B27:C28"/>
    <mergeCell ref="D27:D28"/>
    <mergeCell ref="E27:E28"/>
    <mergeCell ref="F27:F28"/>
    <mergeCell ref="AA27:AB28"/>
    <mergeCell ref="AC27:AC28"/>
    <mergeCell ref="AD27:AD28"/>
    <mergeCell ref="AE27:AE28"/>
    <mergeCell ref="B25:C26"/>
    <mergeCell ref="D25:D26"/>
    <mergeCell ref="E25:E26"/>
    <mergeCell ref="F25:F26"/>
    <mergeCell ref="AA25:AB26"/>
    <mergeCell ref="AC29:AC30"/>
    <mergeCell ref="AD29:AD30"/>
    <mergeCell ref="AE29:AE30"/>
    <mergeCell ref="B48:E48"/>
    <mergeCell ref="AA48:AD48"/>
    <mergeCell ref="B29:C30"/>
    <mergeCell ref="D29:D30"/>
    <mergeCell ref="E29:E30"/>
    <mergeCell ref="F29:F30"/>
    <mergeCell ref="AA29:AB30"/>
    <mergeCell ref="B49:E49"/>
    <mergeCell ref="AA49:AD49"/>
    <mergeCell ref="B50:C50"/>
    <mergeCell ref="AA50:AB50"/>
    <mergeCell ref="B51:C52"/>
    <mergeCell ref="D51:D52"/>
    <mergeCell ref="E51:E52"/>
    <mergeCell ref="F51:F52"/>
    <mergeCell ref="AA51:AB52"/>
    <mergeCell ref="AC51:AC52"/>
    <mergeCell ref="AD51:AD52"/>
    <mergeCell ref="AE51:AE52"/>
    <mergeCell ref="B53:C54"/>
    <mergeCell ref="D53:D54"/>
    <mergeCell ref="E53:E54"/>
    <mergeCell ref="F53:F54"/>
    <mergeCell ref="AA53:AB54"/>
    <mergeCell ref="AC53:AC54"/>
    <mergeCell ref="AD53:AD54"/>
    <mergeCell ref="AE53:AE54"/>
    <mergeCell ref="AC55:AC56"/>
    <mergeCell ref="AD55:AD56"/>
    <mergeCell ref="AE55:AE56"/>
    <mergeCell ref="B57:C58"/>
    <mergeCell ref="D57:D58"/>
    <mergeCell ref="E57:E58"/>
    <mergeCell ref="F57:F58"/>
    <mergeCell ref="AA57:AB58"/>
    <mergeCell ref="AC57:AC58"/>
    <mergeCell ref="AD57:AD58"/>
    <mergeCell ref="AE57:AE58"/>
    <mergeCell ref="B55:C56"/>
    <mergeCell ref="D55:D56"/>
    <mergeCell ref="E55:E56"/>
    <mergeCell ref="F55:F56"/>
    <mergeCell ref="AA55:AB56"/>
    <mergeCell ref="AC59:AC60"/>
    <mergeCell ref="AD59:AD60"/>
    <mergeCell ref="AE59:AE60"/>
    <mergeCell ref="B59:C60"/>
    <mergeCell ref="D59:D60"/>
    <mergeCell ref="E59:E60"/>
    <mergeCell ref="F59:F60"/>
    <mergeCell ref="AA59:AB60"/>
  </mergeCells>
  <conditionalFormatting sqref="AE48">
    <cfRule type="expression" dxfId="87" priority="2">
      <formula>$F$18=""</formula>
    </cfRule>
    <cfRule type="expression" dxfId="86" priority="3">
      <formula>OR(AE48=1,AE48&gt;1)</formula>
    </cfRule>
    <cfRule type="expression" dxfId="85" priority="4">
      <formula>AE48&gt;=0.7</formula>
    </cfRule>
    <cfRule type="expression" dxfId="84" priority="5">
      <formula>AE48&lt;0.7</formula>
    </cfRule>
  </conditionalFormatting>
  <conditionalFormatting sqref="F48">
    <cfRule type="expression" dxfId="83" priority="6">
      <formula>$F$18=""</formula>
    </cfRule>
    <cfRule type="expression" dxfId="82" priority="7">
      <formula>OR(F48=1,F48&gt;1)</formula>
    </cfRule>
    <cfRule type="expression" dxfId="81" priority="8">
      <formula>F48&gt;=0.7</formula>
    </cfRule>
    <cfRule type="expression" dxfId="80" priority="9">
      <formula>F48&lt;0.7</formula>
    </cfRule>
  </conditionalFormatting>
  <conditionalFormatting sqref="AE18">
    <cfRule type="expression" dxfId="79" priority="10">
      <formula>$F$18=""</formula>
    </cfRule>
    <cfRule type="expression" dxfId="78" priority="11">
      <formula>OR(AE18=1,AE18&gt;1)</formula>
    </cfRule>
    <cfRule type="expression" dxfId="77" priority="12">
      <formula>AE18&gt;=0.7</formula>
    </cfRule>
    <cfRule type="expression" dxfId="76" priority="13">
      <formula>AE18&lt;0.7</formula>
    </cfRule>
  </conditionalFormatting>
  <conditionalFormatting sqref="B13:B14">
    <cfRule type="expression" dxfId="75" priority="14">
      <formula>$B$14&gt;=1</formula>
    </cfRule>
    <cfRule type="expression" dxfId="74" priority="15">
      <formula>$B$14&lt;0.7</formula>
    </cfRule>
    <cfRule type="expression" dxfId="73" priority="16">
      <formula>$B$14&lt;1</formula>
    </cfRule>
  </conditionalFormatting>
  <conditionalFormatting sqref="F18">
    <cfRule type="expression" dxfId="72" priority="17">
      <formula>$F$18=""</formula>
    </cfRule>
    <cfRule type="expression" dxfId="71" priority="18">
      <formula>OR(F18=1,F18&gt;1)</formula>
    </cfRule>
    <cfRule type="expression" dxfId="70" priority="19">
      <formula>F18&gt;=0.7</formula>
    </cfRule>
    <cfRule type="expression" dxfId="69" priority="20">
      <formula>F18&lt;0.7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1" id="{5AC278DD-6B40-4EF4-8FA1-ECF3BB52F4F3}">
            <xm:f>EST!$C$13="porcentagem"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14:cfRule type="expression" priority="22" id="{FBEB65A0-E16A-4D2F-B0C5-9D74CDBF85C2}">
            <xm:f>EST!$C$13="Número"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14:cfRule type="expression" priority="23" id="{7DC27379-5348-40FE-8912-B4ECEF64B858}">
            <xm:f>EST!$C$13="R$"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D21:E21</xm:sqref>
        </x14:conditionalFormatting>
        <x14:conditionalFormatting xmlns:xm="http://schemas.microsoft.com/office/excel/2006/main">
          <x14:cfRule type="expression" priority="24" id="{7C2B9F33-27A3-46FD-907B-25B19BD6908E}">
            <xm:f>EST!$C$18="porcentagem"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14:cfRule type="expression" priority="25" id="{E7E36990-6450-4132-AA9E-155BD89F5B96}">
            <xm:f>EST!$C$18="Número"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14:cfRule type="expression" priority="26" id="{299ABD2D-944A-4A81-8899-A1AD61A0D43B}">
            <xm:f>EST!$C$18="R$"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D23:E23</xm:sqref>
        </x14:conditionalFormatting>
        <x14:conditionalFormatting xmlns:xm="http://schemas.microsoft.com/office/excel/2006/main">
          <x14:cfRule type="expression" priority="27" id="{9867E0C3-B43D-4318-9731-6E80B9857D89}">
            <xm:f>EST!$C$23="porcentagem"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14:cfRule type="expression" priority="28" id="{2D973115-2090-43E4-9016-9AB27B7F83BC}">
            <xm:f>EST!$C$23="Número"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14:cfRule type="expression" priority="29" id="{5042469E-703D-4135-B13A-183B35FA6A41}">
            <xm:f>EST!$C$23="R$"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D25:E25</xm:sqref>
        </x14:conditionalFormatting>
        <x14:conditionalFormatting xmlns:xm="http://schemas.microsoft.com/office/excel/2006/main">
          <x14:cfRule type="expression" priority="30" id="{2C4589F8-5BF8-4FE0-AF56-502A4F22F690}">
            <xm:f>'EST 2'!$C$13="porcentagem"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14:cfRule type="expression" priority="31" id="{D9EC208A-7E47-484F-83DC-F08FD0D013F2}">
            <xm:f>'EST 2'!$C$13="Número"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14:cfRule type="expression" priority="32" id="{BA70A1E0-5EB4-483B-8A8F-BD8F7698B996}">
            <xm:f>'EST 2'!$C$13="R$"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0" diagonalDown="0">
                <left/>
                <right/>
                <top/>
                <bottom/>
              </border>
            </x14:dxf>
          </x14:cfRule>
          <xm:sqref>AC21:AD21</xm:sqref>
        </x14:conditionalFormatting>
        <x14:conditionalFormatting xmlns:xm="http://schemas.microsoft.com/office/excel/2006/main">
          <x14:cfRule type="expression" priority="33" id="{23DD414E-CA41-474B-B7E4-4DA4FCF060EF}">
            <xm:f>'EST 2'!$C$18="porcentagem"</xm:f>
            <x14:dxf>
              <numFmt numFmtId="0" formatCode="General"/>
            </x14:dxf>
          </x14:cfRule>
          <x14:cfRule type="expression" priority="34" id="{B324D9B9-3137-45F4-AEB3-F81B175FE0C5}">
            <xm:f>'EST 2'!$C$18="Número"</xm:f>
            <x14:dxf>
              <numFmt numFmtId="0" formatCode="General"/>
            </x14:dxf>
          </x14:cfRule>
          <x14:cfRule type="expression" priority="35" id="{70D55DEC-AB2D-4A47-B57D-26B5B020C7D1}">
            <xm:f>'EST 2'!$C$18="R$"</xm:f>
            <x14:dxf>
              <numFmt numFmtId="0" formatCode="General"/>
            </x14:dxf>
          </x14:cfRule>
          <xm:sqref>AC23:AD23</xm:sqref>
        </x14:conditionalFormatting>
        <x14:conditionalFormatting xmlns:xm="http://schemas.microsoft.com/office/excel/2006/main">
          <x14:cfRule type="expression" priority="36" id="{3FAA5E33-93AF-468B-B3D3-506366D5F073}">
            <xm:f>'EST 2'!$C$23="porcentagem"</xm:f>
            <x14:dxf>
              <numFmt numFmtId="0" formatCode="General"/>
            </x14:dxf>
          </x14:cfRule>
          <x14:cfRule type="expression" priority="37" id="{49D394DC-B7D5-445A-BA59-33D47D8CB890}">
            <xm:f>'EST 2'!$C$23="Número"</xm:f>
            <x14:dxf>
              <numFmt numFmtId="0" formatCode="General"/>
            </x14:dxf>
          </x14:cfRule>
          <x14:cfRule type="expression" priority="38" id="{FFB5124B-63E3-4BF2-95DF-2C676A29D96C}">
            <xm:f>'EST 2'!$C$23="R$"</xm:f>
            <x14:dxf>
              <numFmt numFmtId="0" formatCode="General"/>
            </x14:dxf>
          </x14:cfRule>
          <xm:sqref>AC25:AD25</xm:sqref>
        </x14:conditionalFormatting>
        <x14:conditionalFormatting xmlns:xm="http://schemas.microsoft.com/office/excel/2006/main">
          <x14:cfRule type="expression" priority="39" id="{204AC955-5E30-41A2-B990-B33EF3DB7DDB}">
            <xm:f>'EST 3'!$C$13="porcentagem"</xm:f>
            <x14:dxf>
              <numFmt numFmtId="0" formatCode="General"/>
            </x14:dxf>
          </x14:cfRule>
          <x14:cfRule type="expression" priority="40" id="{C5DA42FF-85E9-40CE-B83A-C04D2173DAC5}">
            <xm:f>'EST 3'!$C$13="Número"</xm:f>
            <x14:dxf>
              <numFmt numFmtId="0" formatCode="General"/>
            </x14:dxf>
          </x14:cfRule>
          <x14:cfRule type="expression" priority="41" id="{31B31360-7525-4891-826F-C137E55155D2}">
            <xm:f>'EST 3'!$C$13="R$"</xm:f>
            <x14:dxf>
              <numFmt numFmtId="0" formatCode="General"/>
            </x14:dxf>
          </x14:cfRule>
          <xm:sqref>D51:E51</xm:sqref>
        </x14:conditionalFormatting>
        <x14:conditionalFormatting xmlns:xm="http://schemas.microsoft.com/office/excel/2006/main">
          <x14:cfRule type="expression" priority="42" id="{5DEEA168-5897-4FD1-94C1-D9457BF09EC6}">
            <xm:f>'EST 3'!$C$18="porcentagem"</xm:f>
            <x14:dxf>
              <numFmt numFmtId="0" formatCode="General"/>
            </x14:dxf>
          </x14:cfRule>
          <x14:cfRule type="expression" priority="43" id="{2335B53E-2257-4A8B-99FF-E2274DBB9966}">
            <xm:f>'EST 3'!$C$18="Número"</xm:f>
            <x14:dxf>
              <numFmt numFmtId="0" formatCode="General"/>
            </x14:dxf>
          </x14:cfRule>
          <x14:cfRule type="expression" priority="44" id="{A8F23CCA-4D5B-4BF3-854B-7E1C887E50E0}">
            <xm:f>'EST 3'!$C$18="R$"</xm:f>
            <x14:dxf>
              <numFmt numFmtId="0" formatCode="General"/>
            </x14:dxf>
          </x14:cfRule>
          <xm:sqref>D53:E53</xm:sqref>
        </x14:conditionalFormatting>
        <x14:conditionalFormatting xmlns:xm="http://schemas.microsoft.com/office/excel/2006/main">
          <x14:cfRule type="expression" priority="45" id="{DECE1320-4621-47DF-94D6-65C0B930AAB1}">
            <xm:f>'EST 3'!$C$23="porcentagem"</xm:f>
            <x14:dxf>
              <numFmt numFmtId="0" formatCode="General"/>
            </x14:dxf>
          </x14:cfRule>
          <x14:cfRule type="expression" priority="46" id="{80E62F4D-AEC5-4FD4-8717-7D4910EC3269}">
            <xm:f>'EST 3'!$C$23="Número"</xm:f>
            <x14:dxf>
              <numFmt numFmtId="0" formatCode="General"/>
            </x14:dxf>
          </x14:cfRule>
          <x14:cfRule type="expression" priority="47" id="{E012764F-33FD-4AF1-995F-81F83ECE7F30}">
            <xm:f>'EST 3'!$C$23="R$"</xm:f>
            <x14:dxf>
              <numFmt numFmtId="0" formatCode="General"/>
            </x14:dxf>
          </x14:cfRule>
          <xm:sqref>D55:E55</xm:sqref>
        </x14:conditionalFormatting>
        <x14:conditionalFormatting xmlns:xm="http://schemas.microsoft.com/office/excel/2006/main">
          <x14:cfRule type="expression" priority="48" id="{D474405D-3718-4280-9068-92902F20C5D2}">
            <xm:f>'EST 4'!$C$13="porcentagem"</xm:f>
            <x14:dxf>
              <numFmt numFmtId="0" formatCode="General"/>
            </x14:dxf>
          </x14:cfRule>
          <x14:cfRule type="expression" priority="49" id="{F71CB432-DD47-4DF0-B4FF-7DD83BF61751}">
            <xm:f>'EST 4'!$C$13="Número"</xm:f>
            <x14:dxf>
              <numFmt numFmtId="0" formatCode="General"/>
            </x14:dxf>
          </x14:cfRule>
          <x14:cfRule type="expression" priority="50" id="{F29C1A68-DD59-41CB-8E5F-7036305950C3}">
            <xm:f>'EST 4'!$C$13="R$"</xm:f>
            <x14:dxf>
              <numFmt numFmtId="0" formatCode="General"/>
            </x14:dxf>
          </x14:cfRule>
          <xm:sqref>AC51:AD51</xm:sqref>
        </x14:conditionalFormatting>
        <x14:conditionalFormatting xmlns:xm="http://schemas.microsoft.com/office/excel/2006/main">
          <x14:cfRule type="expression" priority="51" id="{AA30947E-B87B-4825-926B-43529D1CB097}">
            <xm:f>'EST 4'!$C$18="porcentagem"</xm:f>
            <x14:dxf>
              <numFmt numFmtId="0" formatCode="General"/>
            </x14:dxf>
          </x14:cfRule>
          <x14:cfRule type="expression" priority="52" id="{DA70686F-9D40-4EC7-9EFF-7D99E8E39EDF}">
            <xm:f>'EST 4'!$C$18="Número"</xm:f>
            <x14:dxf>
              <numFmt numFmtId="0" formatCode="General"/>
            </x14:dxf>
          </x14:cfRule>
          <x14:cfRule type="expression" priority="53" id="{67F476B4-A0E0-42E6-ADE8-D490DE004B9C}">
            <xm:f>'EST 4'!$C$18="R$"</xm:f>
            <x14:dxf>
              <numFmt numFmtId="0" formatCode="General"/>
            </x14:dxf>
          </x14:cfRule>
          <xm:sqref>AC53:AD53</xm:sqref>
        </x14:conditionalFormatting>
        <x14:conditionalFormatting xmlns:xm="http://schemas.microsoft.com/office/excel/2006/main">
          <x14:cfRule type="expression" priority="54" id="{40FD9A64-D5B1-462A-B096-2EDCC920896C}">
            <xm:f>'EST 4'!$C$23="porcentagem"</xm:f>
            <x14:dxf>
              <numFmt numFmtId="0" formatCode="General"/>
            </x14:dxf>
          </x14:cfRule>
          <x14:cfRule type="expression" priority="55" id="{78D16717-34A3-47B7-AF98-9928CC9F3491}">
            <xm:f>'EST 4'!$C$23="Número"</xm:f>
            <x14:dxf>
              <numFmt numFmtId="0" formatCode="General"/>
            </x14:dxf>
          </x14:cfRule>
          <x14:cfRule type="expression" priority="56" id="{8173E210-70DB-4111-8E71-FA8DF27851EE}">
            <xm:f>'EST 4'!$C$23="R$"</xm:f>
            <x14:dxf>
              <numFmt numFmtId="0" formatCode="General"/>
            </x14:dxf>
          </x14:cfRule>
          <xm:sqref>AC55:AD55</xm:sqref>
        </x14:conditionalFormatting>
        <x14:conditionalFormatting xmlns:xm="http://schemas.microsoft.com/office/excel/2006/main">
          <x14:cfRule type="expression" priority="57" id="{5813A6E5-F530-4A44-898F-F480217B1824}">
            <xm:f>EST!$C$23="porcentagem"</xm:f>
            <x14:dxf>
              <numFmt numFmtId="0" formatCode="General"/>
            </x14:dxf>
          </x14:cfRule>
          <x14:cfRule type="expression" priority="58" id="{C668D054-18D8-45B3-B443-D0584159623C}">
            <xm:f>EST!$C$23="Número"</xm:f>
            <x14:dxf>
              <numFmt numFmtId="0" formatCode="General"/>
            </x14:dxf>
          </x14:cfRule>
          <x14:cfRule type="expression" priority="59" id="{AEF0F79B-5176-4D37-8324-87F920FB285E}">
            <xm:f>EST!$C$23="R$"</xm:f>
            <x14:dxf>
              <numFmt numFmtId="0" formatCode="General"/>
            </x14:dxf>
          </x14:cfRule>
          <xm:sqref>D27:E27</xm:sqref>
        </x14:conditionalFormatting>
        <x14:conditionalFormatting xmlns:xm="http://schemas.microsoft.com/office/excel/2006/main">
          <x14:cfRule type="expression" priority="60" id="{AF30C5EA-6071-4AC2-8389-A76CD794FCD0}">
            <xm:f>EST!$C$23="porcentagem"</xm:f>
            <x14:dxf>
              <numFmt numFmtId="0" formatCode="General"/>
            </x14:dxf>
          </x14:cfRule>
          <x14:cfRule type="expression" priority="61" id="{9064D434-D051-4543-8157-2D7E2A21722C}">
            <xm:f>EST!$C$23="Número"</xm:f>
            <x14:dxf>
              <numFmt numFmtId="0" formatCode="General"/>
            </x14:dxf>
          </x14:cfRule>
          <x14:cfRule type="expression" priority="62" id="{2A37DD85-A635-4810-BB4D-C4B472909BD8}">
            <xm:f>EST!$C$23="R$"</xm:f>
            <x14:dxf>
              <numFmt numFmtId="0" formatCode="General"/>
            </x14:dxf>
          </x14:cfRule>
          <xm:sqref>D29:E29</xm:sqref>
        </x14:conditionalFormatting>
        <x14:conditionalFormatting xmlns:xm="http://schemas.microsoft.com/office/excel/2006/main">
          <x14:cfRule type="expression" priority="63" id="{D7D01376-B4CB-47AE-85A8-C4B71E489DE6}">
            <xm:f>'EST 2'!$C$23="porcentagem"</xm:f>
            <x14:dxf>
              <numFmt numFmtId="0" formatCode="General"/>
            </x14:dxf>
          </x14:cfRule>
          <x14:cfRule type="expression" priority="64" id="{951B903C-F42D-4AA0-BFAD-433EA6A1D551}">
            <xm:f>'EST 2'!$C$23="Número"</xm:f>
            <x14:dxf>
              <numFmt numFmtId="0" formatCode="General"/>
            </x14:dxf>
          </x14:cfRule>
          <x14:cfRule type="expression" priority="65" id="{59AACB2B-7635-41C0-BEE8-2072A8D5CA32}">
            <xm:f>'EST 2'!$C$23="R$"</xm:f>
            <x14:dxf>
              <numFmt numFmtId="0" formatCode="General"/>
            </x14:dxf>
          </x14:cfRule>
          <xm:sqref>AC27:AD27</xm:sqref>
        </x14:conditionalFormatting>
        <x14:conditionalFormatting xmlns:xm="http://schemas.microsoft.com/office/excel/2006/main">
          <x14:cfRule type="expression" priority="66" id="{CCD94052-CF11-4EE5-8788-C4CAA5EF8C70}">
            <xm:f>'EST 2'!$C$23="porcentagem"</xm:f>
            <x14:dxf>
              <numFmt numFmtId="0" formatCode="General"/>
            </x14:dxf>
          </x14:cfRule>
          <x14:cfRule type="expression" priority="67" id="{E18DC582-E348-4C3E-88A4-E364CB9FA951}">
            <xm:f>'EST 2'!$C$23="Número"</xm:f>
            <x14:dxf>
              <numFmt numFmtId="0" formatCode="General"/>
            </x14:dxf>
          </x14:cfRule>
          <x14:cfRule type="expression" priority="68" id="{E68F50A5-2068-4C8A-8866-A59BC59500C8}">
            <xm:f>'EST 2'!$C$23="R$"</xm:f>
            <x14:dxf>
              <numFmt numFmtId="0" formatCode="General"/>
            </x14:dxf>
          </x14:cfRule>
          <xm:sqref>AC29:AD29</xm:sqref>
        </x14:conditionalFormatting>
        <x14:conditionalFormatting xmlns:xm="http://schemas.microsoft.com/office/excel/2006/main">
          <x14:cfRule type="expression" priority="69" id="{BE68501B-E527-4FBE-A297-5DA8B67374A9}">
            <xm:f>'EST 3'!$C$23="porcentagem"</xm:f>
            <x14:dxf>
              <numFmt numFmtId="0" formatCode="General"/>
            </x14:dxf>
          </x14:cfRule>
          <x14:cfRule type="expression" priority="70" id="{92D03E84-64E5-492D-A75D-3FB660552450}">
            <xm:f>'EST 3'!$C$23="Número"</xm:f>
            <x14:dxf>
              <numFmt numFmtId="0" formatCode="General"/>
            </x14:dxf>
          </x14:cfRule>
          <x14:cfRule type="expression" priority="71" id="{AC7018D3-42C8-4210-B8F6-988696E2393A}">
            <xm:f>'EST 3'!$C$23="R$"</xm:f>
            <x14:dxf>
              <numFmt numFmtId="0" formatCode="General"/>
            </x14:dxf>
          </x14:cfRule>
          <xm:sqref>D57:E57</xm:sqref>
        </x14:conditionalFormatting>
        <x14:conditionalFormatting xmlns:xm="http://schemas.microsoft.com/office/excel/2006/main">
          <x14:cfRule type="expression" priority="72" id="{DFDADB20-49C6-4BF0-B210-F75E1FB09A10}">
            <xm:f>'EST 3'!$C$23="porcentagem"</xm:f>
            <x14:dxf>
              <numFmt numFmtId="0" formatCode="General"/>
            </x14:dxf>
          </x14:cfRule>
          <x14:cfRule type="expression" priority="73" id="{7D44CF2B-B320-4EC6-A74F-54211580A7C2}">
            <xm:f>'EST 3'!$C$23="Número"</xm:f>
            <x14:dxf>
              <numFmt numFmtId="0" formatCode="General"/>
            </x14:dxf>
          </x14:cfRule>
          <x14:cfRule type="expression" priority="74" id="{43BE8237-E623-41A6-B622-8F6672A4B8C7}">
            <xm:f>'EST 3'!$C$23="R$"</xm:f>
            <x14:dxf>
              <numFmt numFmtId="0" formatCode="General"/>
            </x14:dxf>
          </x14:cfRule>
          <xm:sqref>D59:E59</xm:sqref>
        </x14:conditionalFormatting>
        <x14:conditionalFormatting xmlns:xm="http://schemas.microsoft.com/office/excel/2006/main">
          <x14:cfRule type="expression" priority="75" id="{4AF4603E-8F60-40C8-B247-A0F93478B4E2}">
            <xm:f>'EST 4'!$C$23="porcentagem"</xm:f>
            <x14:dxf>
              <numFmt numFmtId="0" formatCode="General"/>
            </x14:dxf>
          </x14:cfRule>
          <x14:cfRule type="expression" priority="76" id="{9FC0A061-9495-4DA4-8272-84E2131936F9}">
            <xm:f>'EST 4'!$C$23="Número"</xm:f>
            <x14:dxf>
              <numFmt numFmtId="0" formatCode="General"/>
            </x14:dxf>
          </x14:cfRule>
          <x14:cfRule type="expression" priority="77" id="{DF8038A3-AE2E-4CAD-B4C8-22256CBEE2DC}">
            <xm:f>'EST 4'!$C$23="R$"</xm:f>
            <x14:dxf>
              <numFmt numFmtId="0" formatCode="General"/>
            </x14:dxf>
          </x14:cfRule>
          <xm:sqref>AC57:AD57</xm:sqref>
        </x14:conditionalFormatting>
        <x14:conditionalFormatting xmlns:xm="http://schemas.microsoft.com/office/excel/2006/main">
          <x14:cfRule type="expression" priority="78" id="{5B162220-8557-47A0-9240-529EDA83817A}">
            <xm:f>'EST 4'!$C$23="porcentagem"</xm:f>
            <x14:dxf>
              <numFmt numFmtId="0" formatCode="General"/>
            </x14:dxf>
          </x14:cfRule>
          <x14:cfRule type="expression" priority="79" id="{60C9D42A-AE8E-4A71-B120-AA87D2BE7843}">
            <xm:f>'EST 4'!$C$23="Número"</xm:f>
            <x14:dxf>
              <numFmt numFmtId="0" formatCode="General"/>
            </x14:dxf>
          </x14:cfRule>
          <x14:cfRule type="expression" priority="80" id="{5974BCDA-397A-4132-A24B-8D2F28B010C4}">
            <xm:f>'EST 4'!$C$23="R$"</xm:f>
            <x14:dxf>
              <numFmt numFmtId="0" formatCode="General"/>
            </x14:dxf>
          </x14:cfRule>
          <xm:sqref>AC59:AD59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07"/>
  <sheetViews>
    <sheetView showGridLines="0" zoomScale="70" zoomScaleNormal="70" workbookViewId="0">
      <pane ySplit="11" topLeftCell="A12" activePane="bottomLeft" state="frozen"/>
      <selection pane="bottomLeft" activeCell="A7" sqref="A7"/>
    </sheetView>
  </sheetViews>
  <sheetFormatPr defaultColWidth="0" defaultRowHeight="14.4" zeroHeight="1" x14ac:dyDescent="0.3"/>
  <cols>
    <col min="1" max="1" width="2.5546875" customWidth="1"/>
    <col min="2" max="22" width="8.88671875" customWidth="1"/>
    <col min="23" max="16384" width="8.88671875" hidden="1"/>
  </cols>
  <sheetData>
    <row r="1" spans="2:6" x14ac:dyDescent="0.3"/>
    <row r="2" spans="2:6" x14ac:dyDescent="0.3"/>
    <row r="3" spans="2:6" x14ac:dyDescent="0.3"/>
    <row r="4" spans="2:6" ht="1.5" customHeight="1" x14ac:dyDescent="0.3"/>
    <row r="5" spans="2:6" s="1" customFormat="1" ht="4.5" customHeight="1" x14ac:dyDescent="0.3"/>
    <row r="6" spans="2:6" ht="3" customHeight="1" x14ac:dyDescent="0.3"/>
    <row r="7" spans="2:6" s="1" customFormat="1" ht="4.5" customHeight="1" x14ac:dyDescent="0.3"/>
    <row r="8" spans="2:6" ht="1.5" customHeight="1" x14ac:dyDescent="0.3"/>
    <row r="9" spans="2:6" ht="30" customHeight="1" x14ac:dyDescent="0.3"/>
    <row r="10" spans="2:6" ht="34.5" customHeight="1" x14ac:dyDescent="0.3"/>
    <row r="11" spans="2:6" ht="4.5" customHeight="1" x14ac:dyDescent="0.3"/>
    <row r="12" spans="2:6" ht="30" customHeight="1" x14ac:dyDescent="0.45">
      <c r="B12" s="101"/>
    </row>
    <row r="13" spans="2:6" ht="4.5" customHeight="1" x14ac:dyDescent="0.45">
      <c r="B13" s="101"/>
    </row>
    <row r="14" spans="2:6" ht="30" customHeight="1" x14ac:dyDescent="0.3">
      <c r="B14" s="186">
        <f>Parametros!L3</f>
        <v>58</v>
      </c>
      <c r="C14" s="186"/>
      <c r="D14" s="187" t="s">
        <v>125</v>
      </c>
      <c r="E14" s="187"/>
      <c r="F14" s="187"/>
    </row>
    <row r="15" spans="2:6" ht="30" customHeight="1" x14ac:dyDescent="0.3">
      <c r="B15" s="186"/>
      <c r="C15" s="186"/>
      <c r="D15" s="187"/>
      <c r="E15" s="187"/>
      <c r="F15" s="187"/>
    </row>
    <row r="16" spans="2:6" ht="30" customHeight="1" x14ac:dyDescent="0.3">
      <c r="B16" s="186">
        <f>Parametros!L5</f>
        <v>18</v>
      </c>
      <c r="C16" s="186"/>
      <c r="D16" s="187" t="s">
        <v>126</v>
      </c>
      <c r="E16" s="187"/>
      <c r="F16" s="187"/>
    </row>
    <row r="17" spans="2:6" ht="30" customHeight="1" x14ac:dyDescent="0.3">
      <c r="B17" s="186"/>
      <c r="C17" s="186"/>
      <c r="D17" s="187"/>
      <c r="E17" s="187"/>
      <c r="F17" s="187"/>
    </row>
    <row r="18" spans="2:6" ht="30" customHeight="1" x14ac:dyDescent="0.3">
      <c r="B18" s="186">
        <f>Parametros!L4</f>
        <v>40</v>
      </c>
      <c r="C18" s="186"/>
      <c r="D18" s="187" t="s">
        <v>127</v>
      </c>
      <c r="E18" s="187"/>
      <c r="F18" s="187"/>
    </row>
    <row r="19" spans="2:6" ht="30" customHeight="1" x14ac:dyDescent="0.3">
      <c r="B19" s="186"/>
      <c r="C19" s="186"/>
      <c r="D19" s="187"/>
      <c r="E19" s="187"/>
      <c r="F19" s="187"/>
    </row>
    <row r="20" spans="2:6" ht="30" customHeight="1" x14ac:dyDescent="0.3">
      <c r="B20" s="186">
        <f>Parametros!L6</f>
        <v>19</v>
      </c>
      <c r="C20" s="186"/>
      <c r="D20" s="187" t="s">
        <v>128</v>
      </c>
      <c r="E20" s="187"/>
      <c r="F20" s="187"/>
    </row>
    <row r="21" spans="2:6" ht="30" customHeight="1" x14ac:dyDescent="0.3">
      <c r="B21" s="186"/>
      <c r="C21" s="186"/>
      <c r="D21" s="187"/>
      <c r="E21" s="187"/>
      <c r="F21" s="187"/>
    </row>
    <row r="22" spans="2:6" ht="15" customHeight="1" x14ac:dyDescent="0.3"/>
    <row r="23" spans="2:6" ht="15" customHeight="1" x14ac:dyDescent="0.3"/>
    <row r="24" spans="2:6" ht="30" customHeight="1" x14ac:dyDescent="0.45">
      <c r="B24" s="101"/>
    </row>
    <row r="25" spans="2:6" ht="30" customHeight="1" x14ac:dyDescent="0.3"/>
    <row r="26" spans="2:6" ht="30" customHeight="1" x14ac:dyDescent="0.3"/>
    <row r="27" spans="2:6" ht="30" customHeight="1" x14ac:dyDescent="0.3"/>
    <row r="28" spans="2:6" ht="30" customHeight="1" x14ac:dyDescent="0.3"/>
    <row r="29" spans="2:6" ht="30" customHeight="1" x14ac:dyDescent="0.3"/>
    <row r="30" spans="2:6" ht="30" customHeight="1" x14ac:dyDescent="0.3"/>
    <row r="31" spans="2:6" ht="30" customHeight="1" x14ac:dyDescent="0.3"/>
    <row r="32" spans="2:6" ht="30" customHeight="1" x14ac:dyDescent="0.3"/>
    <row r="33" ht="30" customHeight="1" x14ac:dyDescent="0.3"/>
    <row r="34" ht="30" customHeight="1" x14ac:dyDescent="0.3"/>
    <row r="35" ht="30" customHeight="1" x14ac:dyDescent="0.3"/>
    <row r="36" ht="30" hidden="1" customHeight="1" x14ac:dyDescent="0.3"/>
    <row r="37" ht="30" hidden="1" customHeight="1" x14ac:dyDescent="0.3"/>
    <row r="38" ht="30" hidden="1" customHeight="1" x14ac:dyDescent="0.3"/>
    <row r="39" ht="30" hidden="1" customHeight="1" x14ac:dyDescent="0.3"/>
    <row r="40" ht="30" hidden="1" customHeight="1" x14ac:dyDescent="0.3"/>
    <row r="41" ht="30" hidden="1" customHeight="1" x14ac:dyDescent="0.3"/>
    <row r="42" ht="30" hidden="1" customHeight="1" x14ac:dyDescent="0.3"/>
    <row r="43" ht="30" hidden="1" customHeight="1" x14ac:dyDescent="0.3"/>
    <row r="44" ht="30" hidden="1" customHeight="1" x14ac:dyDescent="0.3"/>
    <row r="45" ht="30" hidden="1" customHeight="1" x14ac:dyDescent="0.3"/>
    <row r="46" ht="30" hidden="1" customHeight="1" x14ac:dyDescent="0.3"/>
    <row r="47" ht="30" hidden="1" customHeight="1" x14ac:dyDescent="0.3"/>
    <row r="48" ht="30" hidden="1" customHeight="1" x14ac:dyDescent="0.3"/>
    <row r="49" ht="30" hidden="1" customHeight="1" x14ac:dyDescent="0.3"/>
    <row r="50" ht="30" hidden="1" customHeight="1" x14ac:dyDescent="0.3"/>
    <row r="51" ht="30" hidden="1" customHeight="1" x14ac:dyDescent="0.3"/>
    <row r="52" ht="30" hidden="1" customHeight="1" x14ac:dyDescent="0.3"/>
    <row r="53" ht="30" hidden="1" customHeight="1" x14ac:dyDescent="0.3"/>
    <row r="54" ht="30" hidden="1" customHeight="1" x14ac:dyDescent="0.3"/>
    <row r="55" ht="30" hidden="1" customHeight="1" x14ac:dyDescent="0.3"/>
    <row r="56" ht="30" hidden="1" customHeight="1" x14ac:dyDescent="0.3"/>
    <row r="57" ht="30" hidden="1" customHeight="1" x14ac:dyDescent="0.3"/>
    <row r="58" ht="30" hidden="1" customHeight="1" x14ac:dyDescent="0.3"/>
    <row r="59" ht="30" hidden="1" customHeight="1" x14ac:dyDescent="0.3"/>
    <row r="60" ht="30" hidden="1" customHeight="1" x14ac:dyDescent="0.3"/>
    <row r="61" ht="30" hidden="1" customHeight="1" x14ac:dyDescent="0.3"/>
    <row r="62" ht="30" hidden="1" customHeight="1" x14ac:dyDescent="0.3"/>
    <row r="63" ht="30" hidden="1" customHeight="1" x14ac:dyDescent="0.3"/>
    <row r="64" ht="30" hidden="1" customHeight="1" x14ac:dyDescent="0.3"/>
    <row r="65" ht="30" hidden="1" customHeight="1" x14ac:dyDescent="0.3"/>
    <row r="66" ht="30" hidden="1" customHeight="1" x14ac:dyDescent="0.3"/>
    <row r="67" ht="30" hidden="1" customHeight="1" x14ac:dyDescent="0.3"/>
    <row r="68" ht="30" hidden="1" customHeight="1" x14ac:dyDescent="0.3"/>
    <row r="69" ht="30" hidden="1" customHeight="1" x14ac:dyDescent="0.3"/>
    <row r="70" ht="30" hidden="1" customHeight="1" x14ac:dyDescent="0.3"/>
    <row r="71" ht="30" hidden="1" customHeight="1" x14ac:dyDescent="0.3"/>
    <row r="72" ht="30" hidden="1" customHeight="1" x14ac:dyDescent="0.3"/>
    <row r="73" ht="30" hidden="1" customHeight="1" x14ac:dyDescent="0.3"/>
    <row r="74" ht="30" hidden="1" customHeight="1" x14ac:dyDescent="0.3"/>
    <row r="75" ht="30" hidden="1" customHeight="1" x14ac:dyDescent="0.3"/>
    <row r="76" ht="30" hidden="1" customHeight="1" x14ac:dyDescent="0.3"/>
    <row r="77" ht="30" hidden="1" customHeight="1" x14ac:dyDescent="0.3"/>
    <row r="78" ht="30" hidden="1" customHeight="1" x14ac:dyDescent="0.3"/>
    <row r="79" ht="30" hidden="1" customHeight="1" x14ac:dyDescent="0.3"/>
    <row r="80" ht="30" hidden="1" customHeight="1" x14ac:dyDescent="0.3"/>
    <row r="81" ht="30" hidden="1" customHeight="1" x14ac:dyDescent="0.3"/>
    <row r="82" ht="30" hidden="1" customHeight="1" x14ac:dyDescent="0.3"/>
    <row r="83" ht="30" hidden="1" customHeight="1" x14ac:dyDescent="0.3"/>
    <row r="84" ht="30" hidden="1" customHeight="1" x14ac:dyDescent="0.3"/>
    <row r="85" ht="30" hidden="1" customHeight="1" x14ac:dyDescent="0.3"/>
    <row r="86" ht="30" hidden="1" customHeight="1" x14ac:dyDescent="0.3"/>
    <row r="87" ht="30" hidden="1" customHeight="1" x14ac:dyDescent="0.3"/>
    <row r="88" ht="30" hidden="1" customHeight="1" x14ac:dyDescent="0.3"/>
    <row r="89" ht="30" hidden="1" customHeight="1" x14ac:dyDescent="0.3"/>
    <row r="90" ht="30" hidden="1" customHeight="1" x14ac:dyDescent="0.3"/>
    <row r="91" ht="30" hidden="1" customHeight="1" x14ac:dyDescent="0.3"/>
    <row r="92" ht="30" hidden="1" customHeight="1" x14ac:dyDescent="0.3"/>
    <row r="93" ht="30" hidden="1" customHeight="1" x14ac:dyDescent="0.3"/>
    <row r="94" ht="30" hidden="1" customHeight="1" x14ac:dyDescent="0.3"/>
    <row r="95" ht="30" hidden="1" customHeight="1" x14ac:dyDescent="0.3"/>
    <row r="96" ht="30" hidden="1" customHeight="1" x14ac:dyDescent="0.3"/>
    <row r="97" ht="30" hidden="1" customHeight="1" x14ac:dyDescent="0.3"/>
    <row r="98" ht="30" hidden="1" customHeight="1" x14ac:dyDescent="0.3"/>
    <row r="99" ht="30" hidden="1" customHeight="1" x14ac:dyDescent="0.3"/>
    <row r="100" ht="30" hidden="1" customHeight="1" x14ac:dyDescent="0.3"/>
    <row r="101" ht="30" hidden="1" customHeight="1" x14ac:dyDescent="0.3"/>
    <row r="102" ht="30" hidden="1" customHeight="1" x14ac:dyDescent="0.3"/>
    <row r="103" ht="30" hidden="1" customHeight="1" x14ac:dyDescent="0.3"/>
    <row r="104" ht="30" hidden="1" customHeight="1" x14ac:dyDescent="0.3"/>
    <row r="105" ht="30" hidden="1" customHeight="1" x14ac:dyDescent="0.3"/>
    <row r="106" ht="30" hidden="1" customHeight="1" x14ac:dyDescent="0.3"/>
    <row r="107" ht="30" hidden="1" customHeight="1" x14ac:dyDescent="0.3"/>
  </sheetData>
  <mergeCells count="8">
    <mergeCell ref="B20:C21"/>
    <mergeCell ref="D20:F21"/>
    <mergeCell ref="B14:C15"/>
    <mergeCell ref="D14:F15"/>
    <mergeCell ref="B16:C17"/>
    <mergeCell ref="D16:F17"/>
    <mergeCell ref="B18:C19"/>
    <mergeCell ref="D18:F19"/>
  </mergeCells>
  <printOptions horizontalCentered="1"/>
  <pageMargins left="0.5" right="0.5" top="1" bottom="1" header="0.511811023622047" footer="0.511811023622047"/>
  <pageSetup paperSize="9" orientation="landscape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showGridLines="0" tabSelected="1" topLeftCell="A2" zoomScale="90" zoomScaleNormal="90" workbookViewId="0"/>
  </sheetViews>
  <sheetFormatPr defaultColWidth="8.6640625" defaultRowHeight="14.4" zeroHeight="1" x14ac:dyDescent="0.3"/>
  <cols>
    <col min="1" max="1" width="2.5546875" customWidth="1"/>
    <col min="2" max="23" width="9.109375" customWidth="1"/>
    <col min="24" max="28" width="9.109375" style="19" customWidth="1"/>
    <col min="29" max="51" width="9.109375" customWidth="1"/>
  </cols>
  <sheetData>
    <row r="1" spans="1:51 16384:16384" x14ac:dyDescent="0.3"/>
    <row r="2" spans="1:51 16384:16384" x14ac:dyDescent="0.3"/>
    <row r="3" spans="1:51 16384:16384" x14ac:dyDescent="0.3"/>
    <row r="4" spans="1:51 16384:16384" ht="1.5" customHeight="1" x14ac:dyDescent="0.3"/>
    <row r="5" spans="1:51 16384:16384" s="1" customFormat="1" ht="4.5" customHeight="1" x14ac:dyDescent="0.3">
      <c r="X5" s="102"/>
      <c r="Y5" s="102"/>
      <c r="Z5" s="102"/>
      <c r="AA5" s="102"/>
      <c r="AB5" s="102"/>
    </row>
    <row r="6" spans="1:51 16384:16384" ht="3" customHeight="1" x14ac:dyDescent="0.3"/>
    <row r="7" spans="1:51 16384:16384" s="1" customFormat="1" ht="4.5" customHeight="1" x14ac:dyDescent="0.3">
      <c r="X7" s="102"/>
      <c r="Y7" s="102"/>
      <c r="Z7" s="102"/>
      <c r="AA7" s="102"/>
      <c r="AB7" s="102"/>
    </row>
    <row r="8" spans="1:51 16384:16384" ht="1.5" customHeight="1" x14ac:dyDescent="0.3"/>
    <row r="9" spans="1:51 16384:16384" ht="24.75" customHeight="1" x14ac:dyDescent="0.3"/>
    <row r="10" spans="1:51 16384:16384" ht="21" customHeight="1" x14ac:dyDescent="0.3"/>
    <row r="11" spans="1:51 16384:16384" s="104" customFormat="1" ht="9.75" customHeight="1" x14ac:dyDescent="0.3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103"/>
      <c r="Y11" s="103"/>
      <c r="Z11" s="103"/>
      <c r="AA11" s="103"/>
      <c r="AB11" s="103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XFD11" s="19"/>
    </row>
    <row r="12" spans="1:51 16384:16384" ht="45" customHeight="1" x14ac:dyDescent="0.3">
      <c r="B12" s="82" t="s">
        <v>129</v>
      </c>
      <c r="M12" s="82" t="s">
        <v>130</v>
      </c>
      <c r="Y12" s="19" t="str">
        <f>PA!B13</f>
        <v>Aumentar: Receitas</v>
      </c>
      <c r="Z12" s="105">
        <f ca="1">IF(ISERROR(PA!U13),"",PA!U13)</f>
        <v>-2</v>
      </c>
      <c r="AA12" s="105" t="str">
        <f ca="1">IF(ISERROR(PA!V13),"",PA!V13)</f>
        <v/>
      </c>
    </row>
    <row r="13" spans="1:51 16384:16384" s="19" customFormat="1" ht="30" customHeight="1" x14ac:dyDescent="0.3">
      <c r="C13" s="19" t="s">
        <v>52</v>
      </c>
      <c r="D13" s="19" t="s">
        <v>53</v>
      </c>
      <c r="E13" s="29"/>
      <c r="M13" s="19" t="s">
        <v>131</v>
      </c>
      <c r="N13" s="19" t="s">
        <v>132</v>
      </c>
      <c r="O13" s="19" t="s">
        <v>133</v>
      </c>
      <c r="P13" s="19" t="s">
        <v>134</v>
      </c>
      <c r="Q13" s="19" t="s">
        <v>135</v>
      </c>
      <c r="Y13" s="19" t="str">
        <f>PA!B14</f>
        <v>Aumentar: Receitas</v>
      </c>
      <c r="Z13" s="105" t="str">
        <f ca="1">IF(ISERROR(PA!U14),"",PA!U14)</f>
        <v/>
      </c>
      <c r="AA13" s="105">
        <f ca="1">IF(ISERROR(PA!V14),"",PA!V14)</f>
        <v>4</v>
      </c>
    </row>
    <row r="14" spans="1:51 16384:16384" s="19" customFormat="1" ht="30" customHeight="1" x14ac:dyDescent="0.3">
      <c r="B14" s="19" t="str">
        <f>EST!B14</f>
        <v>Aumentar: Receitas</v>
      </c>
      <c r="C14" s="19">
        <f>SUM(EST!CB14,EST!BL14,EST!AV14,EST!AF14,EST!P14)</f>
        <v>932000</v>
      </c>
      <c r="D14" s="19">
        <f>SUM(EST!P15,EST!AF15,EST!AV15,EST!BL15,EST!CB15)</f>
        <v>0</v>
      </c>
      <c r="E14" s="29"/>
      <c r="L14" s="19" t="str">
        <f>B14</f>
        <v>Aumentar: Receitas</v>
      </c>
      <c r="M14" s="19">
        <f t="array" aca="1" ref="M14" ca="1">SUM(IF($Y$12:$Y$29=$L14,IF($Z$12:$Z$29=0,1,0),0))</f>
        <v>0</v>
      </c>
      <c r="N14" s="19">
        <f t="array" aca="1" ref="N14" ca="1">SUM(IF($Y$12:$Y$29=$L14,IF($Z$12:$Z$29=-1,1,0),0))</f>
        <v>0</v>
      </c>
      <c r="O14" s="19">
        <f ca="1">COUNTIFS($Y$12:$Y$29,$L14,$AA$12:$AA$29,"=2")</f>
        <v>0</v>
      </c>
      <c r="P14" s="19">
        <f ca="1">COUNTIFS($Y$12:$Y$29,$L14,$AA$12:$AA$29,"&gt;2")</f>
        <v>1</v>
      </c>
      <c r="Q14" s="19">
        <f ca="1">COUNTIFS($Y$12:$Y$29,$L14,$Z$12:$Z$29,"&gt;0")</f>
        <v>0</v>
      </c>
      <c r="Y14" s="19" t="str">
        <f>PA!B15</f>
        <v>Aumentar: Receitas</v>
      </c>
      <c r="Z14" s="105">
        <f ca="1">IF(ISERROR(PA!U15),"",PA!U15)</f>
        <v>-2</v>
      </c>
      <c r="AA14" s="105" t="str">
        <f ca="1">IF(ISERROR(PA!V15),"",PA!V15)</f>
        <v/>
      </c>
    </row>
    <row r="15" spans="1:51 16384:16384" s="19" customFormat="1" ht="30" customHeight="1" x14ac:dyDescent="0.3">
      <c r="B15" s="19" t="str">
        <f>EST!B19</f>
        <v>Diminuir: Custos</v>
      </c>
      <c r="C15" s="19">
        <f>SUM(EST!P19,EST!AF19,EST!AV19,EST!BL19,EST!CB19)</f>
        <v>0.19499999999999998</v>
      </c>
      <c r="D15" s="19">
        <f>SUM(EST!CB20,EST!BL20,EST!AV20,EST!AF20,EST!P20)</f>
        <v>0</v>
      </c>
      <c r="E15" s="29"/>
      <c r="L15" s="19" t="str">
        <f>B15</f>
        <v>Diminuir: Custos</v>
      </c>
      <c r="M15" s="19">
        <f t="array" aca="1" ref="M15" ca="1">SUM(IF($Y$12:$Y$29=$L15,IF($Z$12:$Z$29=0,1,0),0))</f>
        <v>0</v>
      </c>
      <c r="N15" s="19">
        <f t="array" aca="1" ref="N15" ca="1">SUM(IF($Y$12:$Y$29=$L15,IF($Z$12:$Z$29=-1,1,0),0))</f>
        <v>0</v>
      </c>
      <c r="O15" s="19">
        <f ca="1">COUNTIFS($Y$12:$Y$29,$L15,$AA$12:$AA$29,"=2")</f>
        <v>0</v>
      </c>
      <c r="P15" s="19">
        <f ca="1">COUNTIFS($Y$12:$Y$29,$L15,$AA$12:$AA$29,"&gt;2")</f>
        <v>1</v>
      </c>
      <c r="Q15" s="19">
        <f ca="1">COUNTIFS($Y$12:$Y$29,$L15,$Z$12:$Z$29,"&gt;0")</f>
        <v>0</v>
      </c>
      <c r="Y15" s="19" t="str">
        <f>PA!B16</f>
        <v>Diminuir: Custos</v>
      </c>
      <c r="Z15" s="105" t="str">
        <f ca="1">IF(ISERROR(PA!U16),"",PA!U16)</f>
        <v/>
      </c>
      <c r="AA15" s="105">
        <f ca="1">IF(ISERROR(PA!V16),"",PA!V16)</f>
        <v>5</v>
      </c>
    </row>
    <row r="16" spans="1:51 16384:16384" s="19" customFormat="1" ht="30" customHeight="1" x14ac:dyDescent="0.3">
      <c r="B16" s="19">
        <f>EST!B24</f>
        <v>0</v>
      </c>
      <c r="C16" s="19">
        <f>SUM(EST!P24,EST!AF24,EST!AV24,EST!BL24,EST!CB24)</f>
        <v>0</v>
      </c>
      <c r="D16" s="19">
        <f>SUM(EST!CB25,EST!BL25,EST!AV25,EST!AF25,EST!P25)</f>
        <v>0</v>
      </c>
      <c r="E16" s="29"/>
      <c r="L16" s="19">
        <f>B16</f>
        <v>0</v>
      </c>
      <c r="M16" s="19">
        <f>SUM(IF($Y$12:$Y$29=$L16,IF($Z$12:$Z$29=0,1,0),0))</f>
        <v>0</v>
      </c>
      <c r="N16" s="19">
        <f t="array" aca="1" ref="N16" ca="1">SUM(IF($Y$12:$Y$29=$L16,IF($Z$12:$Z$29=-1,1,0),0))</f>
        <v>0</v>
      </c>
      <c r="O16" s="19">
        <f ca="1">COUNTIFS($Y$12:$Y$29,$L16,$AA$12:$AA$29,"=2")</f>
        <v>0</v>
      </c>
      <c r="P16" s="19">
        <f ca="1">COUNTIFS($Y$12:$Y$29,$L16,$AA$12:$AA$29,"&gt;2")</f>
        <v>0</v>
      </c>
      <c r="Q16" s="19">
        <f ca="1">COUNTIFS($Y$12:$Y$29,$L16,$Z$12:$Z$29,"&gt;0")</f>
        <v>0</v>
      </c>
      <c r="Y16" s="19" t="str">
        <f>PA!B17</f>
        <v>Diminuir: Custos</v>
      </c>
      <c r="Z16" s="105">
        <f ca="1">IF(ISERROR(PA!U17),"",PA!U17)</f>
        <v>-2</v>
      </c>
      <c r="AA16" s="105" t="str">
        <f ca="1">IF(ISERROR(PA!V17),"",PA!V17)</f>
        <v/>
      </c>
    </row>
    <row r="17" spans="2:28" s="19" customFormat="1" ht="30" customHeight="1" x14ac:dyDescent="0.3">
      <c r="B17" s="19">
        <f>EST!B29</f>
        <v>0</v>
      </c>
      <c r="C17" s="19">
        <f>SUM(EST!P29,EST!AF29,EST!AV29,EST!BL29,EST!CB29)</f>
        <v>0</v>
      </c>
      <c r="D17" s="19">
        <f>SUM(EST!CB30,EST!BL30,EST!AV30,EST!AF30,EST!P30)</f>
        <v>0</v>
      </c>
      <c r="E17" s="29"/>
      <c r="L17" s="19">
        <f>B17</f>
        <v>0</v>
      </c>
      <c r="M17" s="19">
        <f>SUM(IF($Y$12:$Y$29=$L17,IF($Z$12:$Z$29=0,1,0),0))</f>
        <v>0</v>
      </c>
      <c r="N17" s="19">
        <f t="array" aca="1" ref="N17" ca="1">SUM(IF($Y$12:$Y$29=$L17,IF($Z$12:$Z$29=-1,1,0),0))</f>
        <v>0</v>
      </c>
      <c r="O17" s="19">
        <f ca="1">COUNTIFS($Y$12:$Y$29,$L17,$AA$12:$AA$29,"=2")</f>
        <v>0</v>
      </c>
      <c r="P17" s="19">
        <f ca="1">COUNTIFS($Y$12:$Y$29,$L17,$AA$12:$AA$29,"&gt;2")</f>
        <v>0</v>
      </c>
      <c r="Q17" s="19">
        <f ca="1">COUNTIFS($Y$12:$Y$29,$L17,$Z$12:$Z$29,"&gt;0")</f>
        <v>0</v>
      </c>
      <c r="Y17" s="19" t="str">
        <f>PA!B18</f>
        <v>Diminuir: Custos</v>
      </c>
      <c r="Z17" s="105">
        <f ca="1">IF(ISERROR(PA!U18),"",PA!U18)</f>
        <v>-2</v>
      </c>
      <c r="AA17" s="105" t="str">
        <f ca="1">IF(ISERROR(PA!V18),"",PA!V18)</f>
        <v/>
      </c>
    </row>
    <row r="18" spans="2:28" s="19" customFormat="1" ht="30" customHeight="1" x14ac:dyDescent="0.3">
      <c r="B18" s="19">
        <f>EST!B34</f>
        <v>0</v>
      </c>
      <c r="C18" s="19">
        <f>SUM(EST!P34,EST!AF34,EST!AV34,EST!BL34,EST!CB250)</f>
        <v>0</v>
      </c>
      <c r="D18" s="19">
        <f>SUM(EST!CB35,EST!BL35,EST!AV35,EST!AF35,EST!P35)</f>
        <v>0</v>
      </c>
      <c r="L18" s="19">
        <f>B18</f>
        <v>0</v>
      </c>
      <c r="M18" s="19">
        <f ca="1">SUM(IF($Y$12:$Y$29=$L18,IF($Z$12:$Z$29=0,1,0),0))</f>
        <v>0</v>
      </c>
      <c r="N18" s="19">
        <f t="array" aca="1" ref="N18" ca="1">SUM(IF($Y$12:$Y$29=$L18,IF($Z$12:$Z$29=-1,1,0),0))</f>
        <v>0</v>
      </c>
      <c r="O18" s="19">
        <f ca="1">COUNTIFS($Y$12:$Y$29,$L18,$AA$12:$AA$29,"=2")</f>
        <v>0</v>
      </c>
      <c r="P18" s="19">
        <f ca="1">COUNTIFS($Y$12:$Y$29,$L18,$AA$12:$AA$29,"&gt;2")</f>
        <v>0</v>
      </c>
      <c r="Q18" s="19">
        <f ca="1">COUNTIFS($Y$12:$Y$29,$L18,$Z$12:$Z$29,"&gt;0")</f>
        <v>0</v>
      </c>
      <c r="Y18" s="19">
        <f>PA!B19</f>
        <v>0</v>
      </c>
      <c r="Z18" s="105" t="str">
        <f ca="1">IF(ISERROR(PA!U19),"",PA!U19)</f>
        <v/>
      </c>
      <c r="AA18" s="105" t="str">
        <f ca="1">IF(ISERROR(PA!V19),"",PA!V19)</f>
        <v/>
      </c>
    </row>
    <row r="19" spans="2:28" s="19" customFormat="1" ht="30" customHeight="1" x14ac:dyDescent="0.3">
      <c r="Y19" s="19">
        <f>PA!B20</f>
        <v>0</v>
      </c>
      <c r="Z19" s="105" t="str">
        <f ca="1">IF(ISERROR(PA!U20),"",PA!U20)</f>
        <v/>
      </c>
      <c r="AA19" s="105" t="str">
        <f ca="1">IF(ISERROR(PA!V20),"",PA!V20)</f>
        <v/>
      </c>
    </row>
    <row r="20" spans="2:28" s="106" customFormat="1" ht="45" customHeight="1" x14ac:dyDescent="0.4">
      <c r="B20" s="189" t="str">
        <f>"Ano 1 - "&amp;B14</f>
        <v>Ano 1 - Aumentar: Receitas</v>
      </c>
      <c r="C20" s="189"/>
      <c r="D20" s="189"/>
      <c r="E20" s="189"/>
      <c r="F20" s="189"/>
      <c r="G20" s="189"/>
      <c r="H20" s="107"/>
      <c r="I20" s="189" t="str">
        <f>"Ano 1 - "&amp;B15</f>
        <v>Ano 1 - Diminuir: Custos</v>
      </c>
      <c r="J20" s="189"/>
      <c r="K20" s="189"/>
      <c r="L20" s="189"/>
      <c r="M20" s="189"/>
      <c r="N20" s="189"/>
      <c r="O20" s="108"/>
      <c r="P20" s="189" t="str">
        <f>"Ano 1 - "&amp;B16</f>
        <v>Ano 1 - 0</v>
      </c>
      <c r="Q20" s="189"/>
      <c r="R20" s="189"/>
      <c r="S20" s="189"/>
      <c r="T20" s="189"/>
      <c r="U20" s="189"/>
      <c r="V20" s="108"/>
      <c r="X20" s="109"/>
      <c r="Y20" s="109">
        <f>PA!B21</f>
        <v>0</v>
      </c>
      <c r="Z20" s="110" t="str">
        <f ca="1">IF(ISERROR(PA!U21),"",PA!U21)</f>
        <v/>
      </c>
      <c r="AA20" s="110" t="str">
        <f ca="1">IF(ISERROR(PA!V21),"",PA!V21)</f>
        <v/>
      </c>
      <c r="AB20" s="109"/>
    </row>
    <row r="21" spans="2:28" ht="30" customHeight="1" x14ac:dyDescent="0.3">
      <c r="Y21" s="19">
        <f>PA!B22</f>
        <v>0</v>
      </c>
      <c r="Z21" s="105" t="str">
        <f ca="1">IF(ISERROR(PA!U22),"",PA!U22)</f>
        <v/>
      </c>
      <c r="AA21" s="105" t="str">
        <f ca="1">IF(ISERROR(PA!V22),"",PA!V22)</f>
        <v/>
      </c>
    </row>
    <row r="22" spans="2:28" ht="30" customHeight="1" x14ac:dyDescent="0.3">
      <c r="Y22" s="19">
        <f>PA!B23</f>
        <v>0</v>
      </c>
      <c r="Z22" s="105" t="str">
        <f ca="1">IF(ISERROR(PA!U23),"",PA!U23)</f>
        <v/>
      </c>
      <c r="AA22" s="105" t="str">
        <f ca="1">IF(ISERROR(PA!V23),"",PA!V23)</f>
        <v/>
      </c>
    </row>
    <row r="23" spans="2:28" ht="30" customHeight="1" x14ac:dyDescent="0.3">
      <c r="Y23" s="19">
        <f>PA!B24</f>
        <v>0</v>
      </c>
      <c r="Z23" s="105" t="str">
        <f ca="1">IF(ISERROR(PA!U24),"",PA!U24)</f>
        <v/>
      </c>
      <c r="AA23" s="105" t="str">
        <f ca="1">IF(ISERROR(PA!V24),"",PA!V24)</f>
        <v/>
      </c>
    </row>
    <row r="24" spans="2:28" ht="30" customHeight="1" x14ac:dyDescent="0.3">
      <c r="Y24" s="19">
        <f>PA!B25</f>
        <v>0</v>
      </c>
      <c r="Z24" s="105" t="str">
        <f ca="1">IF(ISERROR(PA!U25),"",PA!U25)</f>
        <v/>
      </c>
      <c r="AA24" s="105" t="str">
        <f ca="1">IF(ISERROR(PA!V25),"",PA!V25)</f>
        <v/>
      </c>
    </row>
    <row r="25" spans="2:28" ht="30" customHeight="1" x14ac:dyDescent="0.3">
      <c r="Y25" s="19">
        <f>PA!B26</f>
        <v>0</v>
      </c>
      <c r="Z25" s="105" t="str">
        <f ca="1">IF(ISERROR(PA!U26),"",PA!U26)</f>
        <v/>
      </c>
      <c r="AA25" s="105" t="str">
        <f ca="1">IF(ISERROR(PA!V26),"",PA!V26)</f>
        <v/>
      </c>
    </row>
    <row r="26" spans="2:28" ht="30" customHeight="1" x14ac:dyDescent="0.3">
      <c r="Y26" s="19">
        <f>PA!B27</f>
        <v>0</v>
      </c>
      <c r="Z26" s="105" t="str">
        <f ca="1">IF(ISERROR(PA!U27),"",PA!U27)</f>
        <v/>
      </c>
      <c r="AA26" s="105" t="str">
        <f ca="1">IF(ISERROR(PA!V27),"",PA!V27)</f>
        <v/>
      </c>
    </row>
    <row r="27" spans="2:28" ht="30" customHeight="1" x14ac:dyDescent="0.3">
      <c r="Y27" s="19">
        <f>PA!B28</f>
        <v>0</v>
      </c>
      <c r="Z27" s="105" t="str">
        <f ca="1">IF(ISERROR(PA!U28),"",PA!U28)</f>
        <v/>
      </c>
      <c r="AA27" s="105" t="str">
        <f ca="1">IF(ISERROR(PA!V28),"",PA!V28)</f>
        <v/>
      </c>
    </row>
    <row r="28" spans="2:28" s="106" customFormat="1" ht="45" customHeight="1" x14ac:dyDescent="0.4">
      <c r="B28" s="189" t="str">
        <f>"Ano 2 - "&amp;$B$14</f>
        <v>Ano 2 - Aumentar: Receitas</v>
      </c>
      <c r="C28" s="189"/>
      <c r="D28" s="189"/>
      <c r="E28" s="189"/>
      <c r="F28" s="189"/>
      <c r="G28" s="189"/>
      <c r="H28" s="108"/>
      <c r="I28" s="189" t="str">
        <f>"Ano 2 - "&amp;$B$15</f>
        <v>Ano 2 - Diminuir: Custos</v>
      </c>
      <c r="J28" s="189"/>
      <c r="K28" s="189"/>
      <c r="L28" s="189"/>
      <c r="M28" s="189"/>
      <c r="N28" s="189"/>
      <c r="O28" s="108"/>
      <c r="P28" s="189" t="str">
        <f>"Ano 2 - "&amp;$B$16</f>
        <v>Ano 2 - 0</v>
      </c>
      <c r="Q28" s="189"/>
      <c r="R28" s="189"/>
      <c r="S28" s="189"/>
      <c r="T28" s="189"/>
      <c r="U28" s="189"/>
      <c r="V28" s="108"/>
      <c r="X28" s="109"/>
      <c r="Y28" s="109">
        <f>PA!B29</f>
        <v>0</v>
      </c>
      <c r="Z28" s="110" t="str">
        <f ca="1">IF(ISERROR(PA!U29),"",PA!U29)</f>
        <v/>
      </c>
      <c r="AA28" s="110" t="str">
        <f ca="1">IF(ISERROR(PA!V29),"",PA!V29)</f>
        <v/>
      </c>
      <c r="AB28" s="109"/>
    </row>
    <row r="29" spans="2:28" ht="30" customHeight="1" x14ac:dyDescent="0.3">
      <c r="Y29" s="19">
        <f>PA!B30</f>
        <v>0</v>
      </c>
      <c r="Z29" s="105" t="str">
        <f ca="1">IF(ISERROR(PA!U30),"",PA!U30)</f>
        <v/>
      </c>
      <c r="AA29" s="105" t="str">
        <f ca="1">IF(ISERROR(PA!V30),"",PA!V30)</f>
        <v/>
      </c>
    </row>
    <row r="30" spans="2:28" ht="30" customHeight="1" x14ac:dyDescent="0.3">
      <c r="Y30" s="103"/>
      <c r="Z30" s="103"/>
      <c r="AA30" s="103"/>
    </row>
    <row r="31" spans="2:28" ht="30" customHeight="1" x14ac:dyDescent="0.3"/>
    <row r="32" spans="2:28" ht="30" customHeight="1" x14ac:dyDescent="0.3"/>
    <row r="33" spans="2:28" ht="30" customHeight="1" x14ac:dyDescent="0.3"/>
    <row r="34" spans="2:28" ht="30" customHeight="1" x14ac:dyDescent="0.3"/>
    <row r="35" spans="2:28" ht="30" customHeight="1" x14ac:dyDescent="0.3"/>
    <row r="36" spans="2:28" s="106" customFormat="1" ht="45" customHeight="1" x14ac:dyDescent="0.4">
      <c r="B36" s="189" t="str">
        <f>"Ano 3 - "&amp;$B$14</f>
        <v>Ano 3 - Aumentar: Receitas</v>
      </c>
      <c r="C36" s="189"/>
      <c r="D36" s="189"/>
      <c r="E36" s="189"/>
      <c r="F36" s="189"/>
      <c r="G36" s="189"/>
      <c r="H36" s="108"/>
      <c r="I36" s="189" t="str">
        <f>"Ano 3 - "&amp;$B$15</f>
        <v>Ano 3 - Diminuir: Custos</v>
      </c>
      <c r="J36" s="189"/>
      <c r="K36" s="189"/>
      <c r="L36" s="189"/>
      <c r="M36" s="189"/>
      <c r="N36" s="189"/>
      <c r="O36" s="108"/>
      <c r="P36" s="189" t="str">
        <f>"Ano 3 - "&amp;$B$16</f>
        <v>Ano 3 - 0</v>
      </c>
      <c r="Q36" s="189"/>
      <c r="R36" s="189"/>
      <c r="S36" s="189"/>
      <c r="T36" s="189"/>
      <c r="U36" s="189"/>
      <c r="V36" s="108"/>
      <c r="X36" s="109"/>
      <c r="Y36" s="109"/>
      <c r="Z36" s="109"/>
      <c r="AA36" s="109"/>
      <c r="AB36" s="109"/>
    </row>
    <row r="37" spans="2:28" ht="30" customHeight="1" x14ac:dyDescent="0.3"/>
    <row r="38" spans="2:28" ht="30" customHeight="1" x14ac:dyDescent="0.3"/>
    <row r="39" spans="2:28" ht="30" customHeight="1" x14ac:dyDescent="0.3"/>
    <row r="40" spans="2:28" ht="30" customHeight="1" x14ac:dyDescent="0.3"/>
    <row r="41" spans="2:28" ht="30" customHeight="1" x14ac:dyDescent="0.3"/>
    <row r="42" spans="2:28" ht="30" customHeight="1" x14ac:dyDescent="0.3"/>
    <row r="43" spans="2:28" ht="30" customHeight="1" x14ac:dyDescent="0.3"/>
    <row r="44" spans="2:28" s="106" customFormat="1" ht="45" customHeight="1" x14ac:dyDescent="0.4">
      <c r="B44" s="189" t="str">
        <f>"Ano 4 - "&amp;$B$14</f>
        <v>Ano 4 - Aumentar: Receitas</v>
      </c>
      <c r="C44" s="189"/>
      <c r="D44" s="189"/>
      <c r="E44" s="189"/>
      <c r="F44" s="189"/>
      <c r="G44" s="189"/>
      <c r="I44" s="189" t="str">
        <f>"Ano 4 - "&amp;$B$15</f>
        <v>Ano 4 - Diminuir: Custos</v>
      </c>
      <c r="J44" s="189"/>
      <c r="K44" s="189"/>
      <c r="L44" s="189"/>
      <c r="M44" s="189"/>
      <c r="N44" s="189"/>
      <c r="P44" s="189" t="str">
        <f>"Ano 4 - "&amp;$B$16</f>
        <v>Ano 4 - 0</v>
      </c>
      <c r="Q44" s="189"/>
      <c r="R44" s="189"/>
      <c r="S44" s="189"/>
      <c r="T44" s="189"/>
      <c r="U44" s="189"/>
      <c r="X44" s="109"/>
      <c r="Y44" s="109"/>
      <c r="Z44" s="109"/>
      <c r="AA44" s="109"/>
      <c r="AB44" s="109"/>
    </row>
    <row r="45" spans="2:28" ht="30" customHeight="1" x14ac:dyDescent="0.3"/>
    <row r="46" spans="2:28" ht="30" customHeight="1" x14ac:dyDescent="0.3"/>
    <row r="47" spans="2:28" ht="30" customHeight="1" x14ac:dyDescent="0.3"/>
    <row r="48" spans="2:28" ht="30" customHeight="1" x14ac:dyDescent="0.3"/>
    <row r="49" spans="2:28" ht="30" customHeight="1" x14ac:dyDescent="0.3"/>
    <row r="50" spans="2:28" ht="30" customHeight="1" x14ac:dyDescent="0.3"/>
    <row r="51" spans="2:28" ht="30" customHeight="1" x14ac:dyDescent="0.3"/>
    <row r="52" spans="2:28" s="106" customFormat="1" ht="45" customHeight="1" x14ac:dyDescent="0.4">
      <c r="B52" s="189" t="str">
        <f>"Ano 5 - "&amp;$B$14</f>
        <v>Ano 5 - Aumentar: Receitas</v>
      </c>
      <c r="C52" s="189"/>
      <c r="D52" s="189"/>
      <c r="E52" s="189"/>
      <c r="F52" s="189"/>
      <c r="G52" s="189"/>
      <c r="I52" s="189" t="str">
        <f>"Ano 5 - "&amp;$B$15</f>
        <v>Ano 5 - Diminuir: Custos</v>
      </c>
      <c r="J52" s="189"/>
      <c r="K52" s="189"/>
      <c r="L52" s="189"/>
      <c r="M52" s="189"/>
      <c r="N52" s="189"/>
      <c r="P52" s="189" t="str">
        <f>"Ano 5 - "&amp;$B$16</f>
        <v>Ano 5 - 0</v>
      </c>
      <c r="Q52" s="189"/>
      <c r="R52" s="189"/>
      <c r="S52" s="189"/>
      <c r="T52" s="189"/>
      <c r="U52" s="189"/>
      <c r="X52" s="109"/>
      <c r="Y52" s="109"/>
      <c r="Z52" s="109"/>
      <c r="AA52" s="109"/>
      <c r="AB52" s="109"/>
    </row>
    <row r="53" spans="2:28" ht="30" customHeight="1" x14ac:dyDescent="0.3"/>
    <row r="54" spans="2:28" ht="30" customHeight="1" x14ac:dyDescent="0.3"/>
    <row r="55" spans="2:28" ht="30" customHeight="1" x14ac:dyDescent="0.3"/>
    <row r="56" spans="2:28" ht="30" customHeight="1" x14ac:dyDescent="0.3"/>
    <row r="57" spans="2:28" ht="30" customHeight="1" x14ac:dyDescent="0.3"/>
    <row r="58" spans="2:28" ht="30" customHeight="1" x14ac:dyDescent="0.3"/>
    <row r="59" spans="2:28" ht="30" customHeight="1" x14ac:dyDescent="0.3"/>
    <row r="60" spans="2:28" ht="30" customHeight="1" x14ac:dyDescent="0.3"/>
    <row r="61" spans="2:28" s="19" customFormat="1" ht="30" customHeight="1" x14ac:dyDescent="0.3">
      <c r="B61" s="188" t="str">
        <f>"Ano 1 - "&amp;$B$17</f>
        <v>Ano 1 - 0</v>
      </c>
      <c r="C61" s="188"/>
      <c r="D61" s="188"/>
      <c r="E61" s="188"/>
      <c r="F61" s="188"/>
      <c r="G61" s="188"/>
      <c r="H61" s="111"/>
      <c r="I61" s="188" t="str">
        <f>"Ano 1 - "&amp;$B$18</f>
        <v>Ano 1 - 0</v>
      </c>
      <c r="J61" s="188"/>
      <c r="K61" s="188"/>
      <c r="L61" s="188"/>
      <c r="M61" s="188"/>
      <c r="N61" s="188"/>
    </row>
    <row r="62" spans="2:28" s="19" customFormat="1" ht="30" customHeight="1" x14ac:dyDescent="0.3"/>
    <row r="63" spans="2:28" s="19" customFormat="1" ht="30" customHeight="1" x14ac:dyDescent="0.3"/>
    <row r="64" spans="2:28" s="19" customFormat="1" ht="30" customHeight="1" x14ac:dyDescent="0.3"/>
    <row r="65" spans="2:14" ht="30" customHeight="1" x14ac:dyDescent="0.3"/>
    <row r="66" spans="2:14" ht="30" customHeight="1" x14ac:dyDescent="0.3"/>
    <row r="67" spans="2:14" ht="30" customHeight="1" x14ac:dyDescent="0.3"/>
    <row r="68" spans="2:14" ht="30" customHeight="1" x14ac:dyDescent="0.3"/>
    <row r="69" spans="2:14" ht="30" customHeight="1" x14ac:dyDescent="0.3">
      <c r="B69" s="188" t="str">
        <f>"Ano 2 - "&amp;$B$17</f>
        <v>Ano 2 - 0</v>
      </c>
      <c r="C69" s="188"/>
      <c r="D69" s="188"/>
      <c r="E69" s="188"/>
      <c r="F69" s="188"/>
      <c r="G69" s="188"/>
      <c r="H69" s="111"/>
      <c r="I69" s="188" t="str">
        <f>"Ano 2 - "&amp;$B$18</f>
        <v>Ano 2 - 0</v>
      </c>
      <c r="J69" s="188"/>
      <c r="K69" s="188"/>
      <c r="L69" s="188"/>
      <c r="M69" s="188"/>
      <c r="N69" s="188"/>
    </row>
    <row r="70" spans="2:14" ht="30" customHeight="1" x14ac:dyDescent="0.3"/>
    <row r="71" spans="2:14" ht="30" customHeight="1" x14ac:dyDescent="0.3"/>
    <row r="72" spans="2:14" ht="30" customHeight="1" x14ac:dyDescent="0.3"/>
    <row r="73" spans="2:14" ht="30" customHeight="1" x14ac:dyDescent="0.3"/>
    <row r="74" spans="2:14" ht="30" customHeight="1" x14ac:dyDescent="0.3"/>
    <row r="75" spans="2:14" ht="30" customHeight="1" x14ac:dyDescent="0.3"/>
    <row r="76" spans="2:14" ht="30" customHeight="1" x14ac:dyDescent="0.3"/>
    <row r="77" spans="2:14" ht="30" customHeight="1" x14ac:dyDescent="0.3">
      <c r="B77" s="188" t="str">
        <f>"Ano 3 - "&amp;$B$17</f>
        <v>Ano 3 - 0</v>
      </c>
      <c r="C77" s="188"/>
      <c r="D77" s="188"/>
      <c r="E77" s="188"/>
      <c r="F77" s="188"/>
      <c r="G77" s="188"/>
      <c r="H77" s="111"/>
      <c r="I77" s="188" t="str">
        <f>"Ano 3 - "&amp;$B$18</f>
        <v>Ano 3 - 0</v>
      </c>
      <c r="J77" s="188"/>
      <c r="K77" s="188"/>
      <c r="L77" s="188"/>
      <c r="M77" s="188"/>
      <c r="N77" s="188"/>
    </row>
    <row r="78" spans="2:14" ht="30" customHeight="1" x14ac:dyDescent="0.3"/>
    <row r="79" spans="2:14" ht="30" customHeight="1" x14ac:dyDescent="0.3"/>
    <row r="80" spans="2:14" ht="30" customHeight="1" x14ac:dyDescent="0.3"/>
    <row r="81" spans="2:14" ht="30" customHeight="1" x14ac:dyDescent="0.3"/>
    <row r="82" spans="2:14" ht="30" customHeight="1" x14ac:dyDescent="0.3"/>
    <row r="83" spans="2:14" ht="30" customHeight="1" x14ac:dyDescent="0.3"/>
    <row r="84" spans="2:14" ht="30" customHeight="1" x14ac:dyDescent="0.3"/>
    <row r="85" spans="2:14" ht="30" customHeight="1" x14ac:dyDescent="0.35">
      <c r="B85" s="188" t="str">
        <f>"Ano 4 - "&amp;$B$17</f>
        <v>Ano 4 - 0</v>
      </c>
      <c r="C85" s="188"/>
      <c r="D85" s="188"/>
      <c r="E85" s="188"/>
      <c r="F85" s="188"/>
      <c r="G85" s="188"/>
      <c r="H85" s="112"/>
      <c r="I85" s="188" t="str">
        <f>"Ano 4 - "&amp;$B$18</f>
        <v>Ano 4 - 0</v>
      </c>
      <c r="J85" s="188"/>
      <c r="K85" s="188"/>
      <c r="L85" s="188"/>
      <c r="M85" s="188"/>
      <c r="N85" s="188"/>
    </row>
    <row r="86" spans="2:14" ht="30" customHeight="1" x14ac:dyDescent="0.3"/>
    <row r="87" spans="2:14" ht="30" customHeight="1" x14ac:dyDescent="0.3"/>
    <row r="88" spans="2:14" ht="30" customHeight="1" x14ac:dyDescent="0.3"/>
    <row r="89" spans="2:14" ht="30" customHeight="1" x14ac:dyDescent="0.3"/>
    <row r="90" spans="2:14" ht="30" customHeight="1" x14ac:dyDescent="0.3"/>
    <row r="91" spans="2:14" ht="30" customHeight="1" x14ac:dyDescent="0.3"/>
    <row r="92" spans="2:14" ht="30" customHeight="1" x14ac:dyDescent="0.3"/>
    <row r="93" spans="2:14" ht="30" customHeight="1" x14ac:dyDescent="0.35">
      <c r="B93" s="188" t="str">
        <f>"Ano 5 - "&amp;$B$17</f>
        <v>Ano 5 - 0</v>
      </c>
      <c r="C93" s="188"/>
      <c r="D93" s="188"/>
      <c r="E93" s="188"/>
      <c r="F93" s="188"/>
      <c r="G93" s="188"/>
      <c r="H93" s="112"/>
      <c r="I93" s="188" t="str">
        <f>"Ano 5 - "&amp;$B$18</f>
        <v>Ano 5 - 0</v>
      </c>
      <c r="J93" s="188"/>
      <c r="K93" s="188"/>
      <c r="L93" s="188"/>
      <c r="M93" s="188"/>
      <c r="N93" s="188"/>
    </row>
    <row r="94" spans="2:14" ht="30" customHeight="1" x14ac:dyDescent="0.3"/>
    <row r="95" spans="2:14" ht="30" customHeight="1" x14ac:dyDescent="0.3"/>
    <row r="96" spans="2:14" ht="30" customHeight="1" x14ac:dyDescent="0.3"/>
    <row r="97" spans="2:2" ht="30" customHeight="1" x14ac:dyDescent="0.3"/>
    <row r="98" spans="2:2" ht="30" customHeight="1" x14ac:dyDescent="0.3"/>
    <row r="99" spans="2:2" ht="30" customHeight="1" x14ac:dyDescent="0.3"/>
    <row r="100" spans="2:2" ht="30" customHeight="1" x14ac:dyDescent="0.3"/>
    <row r="101" spans="2:2" ht="30" customHeight="1" x14ac:dyDescent="0.3">
      <c r="B101" s="19" t="str">
        <f>PA!C32</f>
        <v>Perspectiva Financeira</v>
      </c>
    </row>
    <row r="102" spans="2:2" ht="30" customHeight="1" x14ac:dyDescent="0.3">
      <c r="B102" s="19" t="str">
        <f>PA!C33</f>
        <v>Perspectiva de Clientes</v>
      </c>
    </row>
    <row r="103" spans="2:2" ht="30" customHeight="1" x14ac:dyDescent="0.3">
      <c r="B103" s="19" t="str">
        <f>PA!C34</f>
        <v>Perspectiva de Processos Internos</v>
      </c>
    </row>
    <row r="104" spans="2:2" ht="30" customHeight="1" x14ac:dyDescent="0.3">
      <c r="B104" s="19" t="str">
        <f>PA!C35</f>
        <v>Perspectiva de Aprendizagem</v>
      </c>
    </row>
    <row r="105" spans="2:2" ht="30" customHeight="1" x14ac:dyDescent="0.3"/>
    <row r="106" spans="2:2" ht="30" customHeight="1" x14ac:dyDescent="0.3"/>
    <row r="107" spans="2:2" ht="30" customHeight="1" x14ac:dyDescent="0.3"/>
  </sheetData>
  <mergeCells count="25">
    <mergeCell ref="B20:G20"/>
    <mergeCell ref="I20:N20"/>
    <mergeCell ref="P20:U20"/>
    <mergeCell ref="B28:G28"/>
    <mergeCell ref="I28:N28"/>
    <mergeCell ref="P28:U28"/>
    <mergeCell ref="B36:G36"/>
    <mergeCell ref="I36:N36"/>
    <mergeCell ref="P36:U36"/>
    <mergeCell ref="B44:G44"/>
    <mergeCell ref="I44:N44"/>
    <mergeCell ref="P44:U44"/>
    <mergeCell ref="B52:G52"/>
    <mergeCell ref="I52:N52"/>
    <mergeCell ref="P52:U52"/>
    <mergeCell ref="B61:G61"/>
    <mergeCell ref="I61:N61"/>
    <mergeCell ref="B93:G93"/>
    <mergeCell ref="I93:N93"/>
    <mergeCell ref="B69:G69"/>
    <mergeCell ref="I69:N69"/>
    <mergeCell ref="B77:G77"/>
    <mergeCell ref="I77:N77"/>
    <mergeCell ref="B85:G85"/>
    <mergeCell ref="I85:N85"/>
  </mergeCells>
  <printOptions horizontalCentered="1"/>
  <pageMargins left="0.196527777777778" right="0.196527777777778" top="0.78749999999999998" bottom="0.78749999999999998" header="0.511811023622047" footer="0.31527777777777799"/>
  <pageSetup paperSize="9" scale="73" orientation="landscape" horizontalDpi="300" verticalDpi="300"/>
  <headerFooter>
    <oddFooter>&amp;CPágina &amp;P de &amp;N</oddFooter>
  </headerFooter>
  <rowBreaks count="4" manualBreakCount="4">
    <brk id="43" max="16383" man="1"/>
    <brk id="60" max="16383" man="1"/>
    <brk id="76" max="16383" man="1"/>
    <brk id="92" max="16383" man="1"/>
  </rowBreaks>
  <colBreaks count="1" manualBreakCount="1">
    <brk id="22" max="1048575" man="1"/>
  </col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35"/>
  <sheetViews>
    <sheetView showGridLines="0" zoomScale="90" zoomScaleNormal="90" workbookViewId="0">
      <selection activeCell="G12" sqref="G12"/>
    </sheetView>
  </sheetViews>
  <sheetFormatPr defaultColWidth="8.6640625" defaultRowHeight="14.4" zeroHeight="1" x14ac:dyDescent="0.3"/>
  <cols>
    <col min="1" max="1" width="2.5546875" customWidth="1"/>
    <col min="2" max="22" width="9.109375" customWidth="1"/>
    <col min="23" max="29" width="9.109375" style="19" customWidth="1"/>
    <col min="30" max="51" width="9.109375" customWidth="1"/>
  </cols>
  <sheetData>
    <row r="1" spans="1:88 16383:16383" x14ac:dyDescent="0.3"/>
    <row r="2" spans="1:88 16383:16383" x14ac:dyDescent="0.3"/>
    <row r="3" spans="1:88 16383:16383" x14ac:dyDescent="0.3"/>
    <row r="4" spans="1:88 16383:16383" ht="1.5" customHeight="1" x14ac:dyDescent="0.3"/>
    <row r="5" spans="1:88 16383:16383" s="1" customFormat="1" ht="4.5" customHeight="1" x14ac:dyDescent="0.3"/>
    <row r="6" spans="1:88 16383:16383" ht="3" customHeight="1" x14ac:dyDescent="0.3"/>
    <row r="7" spans="1:88 16383:16383" s="1" customFormat="1" ht="4.5" customHeight="1" x14ac:dyDescent="0.3"/>
    <row r="8" spans="1:88 16383:16383" ht="1.5" customHeight="1" x14ac:dyDescent="0.3"/>
    <row r="9" spans="1:88 16383:16383" ht="24.75" customHeight="1" x14ac:dyDescent="0.3"/>
    <row r="10" spans="1:88 16383:16383" ht="21" customHeight="1" x14ac:dyDescent="0.3"/>
    <row r="11" spans="1:88 16383:16383" s="19" customFormat="1" ht="9.75" customHeight="1" x14ac:dyDescent="0.3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XFC11" s="104"/>
    </row>
    <row r="12" spans="1:88 16383:16383" ht="45" customHeight="1" x14ac:dyDescent="0.3">
      <c r="B12" s="82" t="s">
        <v>129</v>
      </c>
      <c r="M12" s="82" t="s">
        <v>130</v>
      </c>
      <c r="Y12" s="19" t="str">
        <f>'PA 2'!B13</f>
        <v>Aumentar: Número de clientes</v>
      </c>
      <c r="Z12" s="105">
        <f ca="1">IF(ISERROR('PA 2'!U13),"",'PA 2'!U13)</f>
        <v>-2</v>
      </c>
      <c r="AA12" s="105" t="str">
        <f ca="1">IF(ISERROR('PA 2'!V13),"",'PA 2'!V13)</f>
        <v/>
      </c>
    </row>
    <row r="13" spans="1:88 16383:16383" s="19" customFormat="1" ht="30" customHeight="1" x14ac:dyDescent="0.3">
      <c r="C13" s="19" t="s">
        <v>52</v>
      </c>
      <c r="D13" s="19" t="s">
        <v>53</v>
      </c>
      <c r="M13" s="19" t="s">
        <v>131</v>
      </c>
      <c r="N13" s="19" t="s">
        <v>132</v>
      </c>
      <c r="O13" s="19" t="s">
        <v>133</v>
      </c>
      <c r="P13" s="19" t="s">
        <v>134</v>
      </c>
      <c r="Q13" s="19" t="s">
        <v>135</v>
      </c>
      <c r="Y13" s="19" t="str">
        <f>'PA 2'!B14</f>
        <v>Aumentar: Número de clientes</v>
      </c>
      <c r="Z13" s="105" t="str">
        <f ca="1">IF(ISERROR('PA 2'!U14),"",'PA 2'!U14)</f>
        <v/>
      </c>
      <c r="AA13" s="105">
        <f ca="1">IF(ISERROR('PA 2'!V14),"",'PA 2'!V14)</f>
        <v>15</v>
      </c>
    </row>
    <row r="14" spans="1:88 16383:16383" s="19" customFormat="1" ht="30" customHeight="1" x14ac:dyDescent="0.3">
      <c r="B14" s="19" t="str">
        <f>'EST 2'!B14</f>
        <v>Aumentar: Número de clientes</v>
      </c>
      <c r="C14" s="19">
        <f>SUM('EST 2'!CB14,'EST 2'!BL14,'EST 2'!AV14,'EST 2'!AF14,'EST 2'!P14)</f>
        <v>531</v>
      </c>
      <c r="D14" s="19">
        <f>SUM('EST 2'!P15,'EST 2'!AF15,'EST 2'!AV15,'EST 2'!BL15,'EST 2'!CB15)</f>
        <v>14</v>
      </c>
      <c r="L14" s="19" t="str">
        <f>B14</f>
        <v>Aumentar: Número de clientes</v>
      </c>
      <c r="M14" s="19">
        <f t="array" aca="1" ref="M14" ca="1">SUM(IF($Y$12:$Y$29=$L14,IF($Z$12:$Z$29=0,1,0),0))</f>
        <v>0</v>
      </c>
      <c r="N14" s="19">
        <f t="array" aca="1" ref="N14" ca="1">SUM(IF($Y$12:$Y$29=$L14,IF($Z$12:$Z$29=-1,1,0),0))</f>
        <v>0</v>
      </c>
      <c r="O14" s="19">
        <f ca="1">COUNTIFS($Y$12:$Y$29,$L14,$AA$12:$AA$29,"=2")</f>
        <v>0</v>
      </c>
      <c r="P14" s="19">
        <f ca="1">COUNTIFS($Y$12:$Y$29,$L14,$AA$12:$AA$29,"&gt;2")</f>
        <v>2</v>
      </c>
      <c r="Q14" s="19">
        <f ca="1">COUNTIFS($Y$12:$Y$29,$L14,$Z$12:$Z$29,"&gt;0")</f>
        <v>0</v>
      </c>
      <c r="Y14" s="19" t="str">
        <f>'PA 2'!B15</f>
        <v>Aumentar: Número de clientes</v>
      </c>
      <c r="Z14" s="105" t="str">
        <f ca="1">IF(ISERROR('PA 2'!U15),"",'PA 2'!U15)</f>
        <v/>
      </c>
      <c r="AA14" s="105">
        <f ca="1">IF(ISERROR('PA 2'!V15),"",'PA 2'!V15)</f>
        <v>9</v>
      </c>
    </row>
    <row r="15" spans="1:88 16383:16383" s="19" customFormat="1" ht="30" customHeight="1" x14ac:dyDescent="0.3">
      <c r="B15" s="19" t="str">
        <f>'EST 2'!B19</f>
        <v>Aumentar: Índice de satisfação</v>
      </c>
      <c r="C15" s="19">
        <f>SUM('EST 2'!P19,'EST 2'!AF19,'EST 2'!AV19,'EST 2'!BL19,'EST 2'!CB19)</f>
        <v>33.800000000000004</v>
      </c>
      <c r="D15" s="19">
        <f>SUM('EST 2'!CB20,'EST 2'!BL20,'EST 2'!AV20,'EST 2'!AF20,'EST 2'!P20)</f>
        <v>13</v>
      </c>
      <c r="L15" s="19" t="str">
        <f>B15</f>
        <v>Aumentar: Índice de satisfação</v>
      </c>
      <c r="M15" s="19">
        <f t="array" aca="1" ref="M15" ca="1">SUM(IF($Y$12:$Y$29=$L15,IF($Z$12:$Z$29=0,1,0),0))</f>
        <v>0</v>
      </c>
      <c r="N15" s="19">
        <f t="array" aca="1" ref="N15" ca="1">SUM(IF($Y$12:$Y$29=$L15,IF($Z$12:$Z$29=-1,1,0),0))</f>
        <v>0</v>
      </c>
      <c r="O15" s="19">
        <f ca="1">COUNTIFS($Y$12:$Y$29,$L15,$AA$12:$AA$29,"=2")</f>
        <v>0</v>
      </c>
      <c r="P15" s="19">
        <f ca="1">COUNTIFS($Y$12:$Y$29,$L15,$AA$12:$AA$29,"&gt;2")</f>
        <v>2</v>
      </c>
      <c r="Q15" s="19">
        <f ca="1">COUNTIFS($Y$12:$Y$29,$L15,$Z$12:$Z$29,"&gt;0")</f>
        <v>0</v>
      </c>
      <c r="Y15" s="19" t="str">
        <f>'PA 2'!B16</f>
        <v>Aumentar: Índice de satisfação</v>
      </c>
      <c r="Z15" s="105" t="str">
        <f ca="1">IF(ISERROR('PA 2'!U16),"",'PA 2'!U16)</f>
        <v/>
      </c>
      <c r="AA15" s="105">
        <f ca="1">IF(ISERROR('PA 2'!V16),"",'PA 2'!V16)</f>
        <v>5</v>
      </c>
    </row>
    <row r="16" spans="1:88 16383:16383" s="19" customFormat="1" ht="30" customHeight="1" x14ac:dyDescent="0.3">
      <c r="B16" s="19">
        <f>'EST 2'!B24</f>
        <v>0</v>
      </c>
      <c r="C16" s="19">
        <f>SUM('EST 2'!P24,'EST 2'!AF24,'EST 2'!AV24,'EST 2'!BL24,'EST 2'!CB24)</f>
        <v>29</v>
      </c>
      <c r="D16" s="19">
        <f>SUM('EST 2'!CB25,'EST 2'!BL25,'EST 2'!AV25,'EST 2'!AF25,'EST 2'!P25)</f>
        <v>37</v>
      </c>
      <c r="L16" s="19">
        <f>B16</f>
        <v>0</v>
      </c>
      <c r="M16" s="19">
        <f t="array" aca="1" ref="M16" ca="1">SUM(IF($Y$12:$Y$29=$L16,IF($Z$12:$Z$29=0,1,0),0))</f>
        <v>0</v>
      </c>
      <c r="N16" s="19">
        <f t="array" aca="1" ref="N16" ca="1">SUM(IF($Y$12:$Y$29=$L16,IF($Z$12:$Z$29=-1,1,0),0))</f>
        <v>0</v>
      </c>
      <c r="O16" s="19">
        <f ca="1">COUNTIFS($Y$12:$Y$29,$L16,$AA$12:$AA$29,"=2")</f>
        <v>0</v>
      </c>
      <c r="P16" s="19">
        <f ca="1">COUNTIFS($Y$12:$Y$29,$L16,$AA$12:$AA$29,"&gt;2")</f>
        <v>0</v>
      </c>
      <c r="Q16" s="19">
        <f ca="1">COUNTIFS($Y$12:$Y$29,$L16,$Z$12:$Z$29,"&gt;0")</f>
        <v>0</v>
      </c>
      <c r="Y16" s="19" t="str">
        <f>'PA 2'!B17</f>
        <v>Aumentar: Índice de satisfação</v>
      </c>
      <c r="Z16" s="105">
        <f ca="1">IF(ISERROR('PA 2'!U17),"",'PA 2'!U17)</f>
        <v>-2</v>
      </c>
      <c r="AA16" s="105" t="str">
        <f ca="1">IF(ISERROR('PA 2'!V17),"",'PA 2'!V17)</f>
        <v/>
      </c>
    </row>
    <row r="17" spans="2:29" s="19" customFormat="1" ht="30" customHeight="1" x14ac:dyDescent="0.3">
      <c r="B17" s="19">
        <f>'EST 2'!B29</f>
        <v>0</v>
      </c>
      <c r="C17" s="19">
        <f>SUM('EST 2'!P29,'EST 2'!AF29,'EST 2'!AV29,'EST 2'!BL29,'EST 2'!CB29)</f>
        <v>29</v>
      </c>
      <c r="D17" s="19">
        <f>SUM('EST 2'!CB30,'EST 2'!BL30,'EST 2'!AV30,'EST 2'!AF30,'EST 2'!P30)</f>
        <v>37</v>
      </c>
      <c r="L17" s="19">
        <f>B17</f>
        <v>0</v>
      </c>
      <c r="M17" s="19">
        <f t="array" aca="1" ref="M17" ca="1">SUM(IF($Y$12:$Y$29=$L17,IF($Z$12:$Z$29=0,1,0),0))</f>
        <v>0</v>
      </c>
      <c r="N17" s="19">
        <f t="array" aca="1" ref="N17" ca="1">SUM(IF($Y$12:$Y$29=$L17,IF($Z$12:$Z$29=-1,1,0),0))</f>
        <v>0</v>
      </c>
      <c r="O17" s="19">
        <f ca="1">COUNTIFS($Y$12:$Y$29,$L17,$AA$12:$AA$29,"=2")</f>
        <v>0</v>
      </c>
      <c r="P17" s="19">
        <f ca="1">COUNTIFS($Y$12:$Y$29,$L17,$AA$12:$AA$29,"&gt;2")</f>
        <v>0</v>
      </c>
      <c r="Q17" s="19">
        <f ca="1">COUNTIFS($Y$12:$Y$29,$L17,$Z$12:$Z$29,"&gt;0")</f>
        <v>0</v>
      </c>
      <c r="Y17" s="19" t="str">
        <f>'PA 2'!B18</f>
        <v>Aumentar: Índice de satisfação</v>
      </c>
      <c r="Z17" s="105" t="str">
        <f ca="1">IF(ISERROR('PA 2'!U18),"",'PA 2'!U18)</f>
        <v/>
      </c>
      <c r="AA17" s="105">
        <f ca="1">IF(ISERROR('PA 2'!V18),"",'PA 2'!V18)</f>
        <v>14</v>
      </c>
    </row>
    <row r="18" spans="2:29" s="19" customFormat="1" ht="30" customHeight="1" x14ac:dyDescent="0.3">
      <c r="B18" s="19">
        <f>'EST 2'!B34</f>
        <v>0</v>
      </c>
      <c r="C18" s="19">
        <f>SUM('EST 2'!P34,'EST 2'!AF34,'EST 2'!AV34,'EST 2'!BL34,'EST 2'!CB34)</f>
        <v>29</v>
      </c>
      <c r="D18" s="19">
        <f>SUM('EST 2'!CB35,'EST 2'!BL35,'EST 2'!AV35,'EST 2'!AF35,'EST 2'!P35)</f>
        <v>37</v>
      </c>
      <c r="L18" s="19">
        <f>B18</f>
        <v>0</v>
      </c>
      <c r="M18" s="19">
        <f t="array" aca="1" ref="M18" ca="1">SUM(IF($Y$12:$Y$29=$L18,IF($Z$12:$Z$29=0,1,0),0))</f>
        <v>0</v>
      </c>
      <c r="N18" s="19">
        <f t="array" aca="1" ref="N18" ca="1">SUM(IF($Y$12:$Y$29=$L18,IF($Z$12:$Z$29=-1,1,0),0))</f>
        <v>0</v>
      </c>
      <c r="O18" s="19">
        <f ca="1">COUNTIFS($Y$12:$Y$29,$L18,$AA$12:$AA$29,"=2")</f>
        <v>0</v>
      </c>
      <c r="P18" s="19">
        <f ca="1">COUNTIFS($Y$12:$Y$29,$L18,$AA$12:$AA$29,"&gt;2")</f>
        <v>0</v>
      </c>
      <c r="Q18" s="19">
        <f ca="1">COUNTIFS($Y$12:$Y$29,$L18,$Z$12:$Z$29,"&gt;0")</f>
        <v>0</v>
      </c>
      <c r="Y18" s="19">
        <f>'PA 2'!B19</f>
        <v>0</v>
      </c>
      <c r="Z18" s="105" t="str">
        <f ca="1">IF(ISERROR('PA 2'!U19),"",'PA 2'!U19)</f>
        <v/>
      </c>
      <c r="AA18" s="105" t="str">
        <f ca="1">IF(ISERROR('PA 2'!V19),"",'PA 2'!V19)</f>
        <v/>
      </c>
    </row>
    <row r="19" spans="2:29" s="19" customFormat="1" ht="30" customHeight="1" x14ac:dyDescent="0.3">
      <c r="Y19" s="19">
        <f>'PA 2'!B20</f>
        <v>0</v>
      </c>
      <c r="Z19" s="105" t="str">
        <f ca="1">IF(ISERROR('PA 2'!U20),"",'PA 2'!U20)</f>
        <v/>
      </c>
      <c r="AA19" s="105" t="str">
        <f ca="1">IF(ISERROR('PA 2'!V20),"",'PA 2'!V20)</f>
        <v/>
      </c>
    </row>
    <row r="20" spans="2:29" s="106" customFormat="1" ht="45" customHeight="1" x14ac:dyDescent="0.4">
      <c r="B20" s="189" t="str">
        <f>"Ano 1 - "&amp;B14</f>
        <v>Ano 1 - Aumentar: Número de clientes</v>
      </c>
      <c r="C20" s="189"/>
      <c r="D20" s="189"/>
      <c r="E20" s="189"/>
      <c r="F20" s="189"/>
      <c r="G20" s="189"/>
      <c r="H20" s="107"/>
      <c r="I20" s="189" t="str">
        <f>"Ano 1 - "&amp;B15</f>
        <v>Ano 1 - Aumentar: Índice de satisfação</v>
      </c>
      <c r="J20" s="189"/>
      <c r="K20" s="189"/>
      <c r="L20" s="189"/>
      <c r="M20" s="189"/>
      <c r="N20" s="189"/>
      <c r="O20" s="108"/>
      <c r="P20" s="189" t="str">
        <f>"Ano 1 - "&amp;B16</f>
        <v>Ano 1 - 0</v>
      </c>
      <c r="Q20" s="189"/>
      <c r="R20" s="189"/>
      <c r="S20" s="189"/>
      <c r="T20" s="189"/>
      <c r="U20" s="189"/>
      <c r="V20" s="108"/>
      <c r="W20" s="109"/>
      <c r="X20" s="109"/>
      <c r="Y20" s="109">
        <f>'PA 2'!B21</f>
        <v>0</v>
      </c>
      <c r="Z20" s="110" t="str">
        <f ca="1">IF(ISERROR('PA 2'!U21),"",'PA 2'!U21)</f>
        <v/>
      </c>
      <c r="AA20" s="110" t="str">
        <f ca="1">IF(ISERROR('PA 2'!V21),"",'PA 2'!V21)</f>
        <v/>
      </c>
      <c r="AB20" s="109"/>
      <c r="AC20" s="109"/>
    </row>
    <row r="21" spans="2:29" ht="30" customHeight="1" x14ac:dyDescent="0.3">
      <c r="Y21" s="19">
        <f>'PA 2'!B22</f>
        <v>0</v>
      </c>
      <c r="Z21" s="105" t="str">
        <f ca="1">IF(ISERROR('PA 2'!U22),"",'PA 2'!U22)</f>
        <v/>
      </c>
      <c r="AA21" s="105" t="str">
        <f ca="1">IF(ISERROR('PA 2'!V22),"",'PA 2'!V22)</f>
        <v/>
      </c>
    </row>
    <row r="22" spans="2:29" ht="30" customHeight="1" x14ac:dyDescent="0.3">
      <c r="Y22" s="19">
        <f>'PA 2'!B23</f>
        <v>0</v>
      </c>
      <c r="Z22" s="105" t="str">
        <f ca="1">IF(ISERROR('PA 2'!U23),"",'PA 2'!U23)</f>
        <v/>
      </c>
      <c r="AA22" s="105" t="str">
        <f ca="1">IF(ISERROR('PA 2'!V23),"",'PA 2'!V23)</f>
        <v/>
      </c>
    </row>
    <row r="23" spans="2:29" ht="30" customHeight="1" x14ac:dyDescent="0.3">
      <c r="Y23" s="19">
        <f>'PA 2'!B24</f>
        <v>0</v>
      </c>
      <c r="Z23" s="105" t="str">
        <f ca="1">IF(ISERROR('PA 2'!U24),"",'PA 2'!U24)</f>
        <v/>
      </c>
      <c r="AA23" s="105" t="str">
        <f ca="1">IF(ISERROR('PA 2'!V24),"",'PA 2'!V24)</f>
        <v/>
      </c>
    </row>
    <row r="24" spans="2:29" ht="30" customHeight="1" x14ac:dyDescent="0.3">
      <c r="Y24" s="19">
        <f>'PA 2'!B25</f>
        <v>0</v>
      </c>
      <c r="Z24" s="105" t="str">
        <f ca="1">IF(ISERROR('PA 2'!U25),"",'PA 2'!U25)</f>
        <v/>
      </c>
      <c r="AA24" s="105" t="str">
        <f ca="1">IF(ISERROR('PA 2'!V25),"",'PA 2'!V25)</f>
        <v/>
      </c>
    </row>
    <row r="25" spans="2:29" ht="30" customHeight="1" x14ac:dyDescent="0.3">
      <c r="Y25" s="19">
        <f>'PA 2'!B26</f>
        <v>0</v>
      </c>
      <c r="Z25" s="105" t="str">
        <f ca="1">IF(ISERROR('PA 2'!U26),"",'PA 2'!U26)</f>
        <v/>
      </c>
      <c r="AA25" s="105" t="str">
        <f ca="1">IF(ISERROR('PA 2'!V26),"",'PA 2'!V26)</f>
        <v/>
      </c>
    </row>
    <row r="26" spans="2:29" ht="30" customHeight="1" x14ac:dyDescent="0.3">
      <c r="Y26" s="19">
        <f>'PA 2'!B27</f>
        <v>0</v>
      </c>
      <c r="Z26" s="105" t="str">
        <f ca="1">IF(ISERROR('PA 2'!U27),"",'PA 2'!U27)</f>
        <v/>
      </c>
      <c r="AA26" s="105" t="str">
        <f ca="1">IF(ISERROR('PA 2'!V27),"",'PA 2'!V27)</f>
        <v/>
      </c>
    </row>
    <row r="27" spans="2:29" ht="30" customHeight="1" x14ac:dyDescent="0.3">
      <c r="Y27" s="19">
        <f>'PA 2'!B28</f>
        <v>0</v>
      </c>
      <c r="Z27" s="105" t="str">
        <f ca="1">IF(ISERROR('PA 2'!U28),"",'PA 2'!U28)</f>
        <v/>
      </c>
      <c r="AA27" s="105" t="str">
        <f ca="1">IF(ISERROR('PA 2'!V28),"",'PA 2'!V28)</f>
        <v/>
      </c>
    </row>
    <row r="28" spans="2:29" s="106" customFormat="1" ht="45" customHeight="1" x14ac:dyDescent="0.4">
      <c r="B28" s="189" t="str">
        <f>"Ano 2 - "&amp;$B$14</f>
        <v>Ano 2 - Aumentar: Número de clientes</v>
      </c>
      <c r="C28" s="189"/>
      <c r="D28" s="189"/>
      <c r="E28" s="189"/>
      <c r="F28" s="189"/>
      <c r="G28" s="189"/>
      <c r="H28" s="108"/>
      <c r="I28" s="189" t="str">
        <f>"Ano 2 - "&amp;$B$15</f>
        <v>Ano 2 - Aumentar: Índice de satisfação</v>
      </c>
      <c r="J28" s="189"/>
      <c r="K28" s="189"/>
      <c r="L28" s="189"/>
      <c r="M28" s="189"/>
      <c r="N28" s="189"/>
      <c r="O28" s="108"/>
      <c r="P28" s="189" t="str">
        <f>"Ano 2 - "&amp;$B$16</f>
        <v>Ano 2 - 0</v>
      </c>
      <c r="Q28" s="189"/>
      <c r="R28" s="189"/>
      <c r="S28" s="189"/>
      <c r="T28" s="189"/>
      <c r="U28" s="189"/>
      <c r="V28" s="108"/>
      <c r="W28" s="109"/>
      <c r="X28" s="109"/>
      <c r="Y28" s="109">
        <f>'PA 2'!B29</f>
        <v>0</v>
      </c>
      <c r="Z28" s="110" t="str">
        <f ca="1">IF(ISERROR('PA 2'!U29),"",'PA 2'!U29)</f>
        <v/>
      </c>
      <c r="AA28" s="110" t="str">
        <f ca="1">IF(ISERROR('PA 2'!V29),"",'PA 2'!V29)</f>
        <v/>
      </c>
      <c r="AB28" s="109"/>
      <c r="AC28" s="109"/>
    </row>
    <row r="29" spans="2:29" ht="30" customHeight="1" x14ac:dyDescent="0.3">
      <c r="Y29" s="19">
        <f>'PA 2'!B30</f>
        <v>0</v>
      </c>
      <c r="Z29" s="105" t="str">
        <f ca="1">IF(ISERROR('PA 2'!U30),"",'PA 2'!U30)</f>
        <v/>
      </c>
      <c r="AA29" s="105" t="str">
        <f ca="1">IF(ISERROR('PA 2'!V30),"",'PA 2'!V30)</f>
        <v/>
      </c>
    </row>
    <row r="30" spans="2:29" ht="30" customHeight="1" x14ac:dyDescent="0.3">
      <c r="Y30" s="103"/>
      <c r="Z30" s="103"/>
      <c r="AA30" s="103"/>
    </row>
    <row r="31" spans="2:29" ht="30" customHeight="1" x14ac:dyDescent="0.3"/>
    <row r="32" spans="2:29" ht="30" customHeight="1" x14ac:dyDescent="0.3"/>
    <row r="33" spans="2:29" ht="30" customHeight="1" x14ac:dyDescent="0.3"/>
    <row r="34" spans="2:29" ht="30" customHeight="1" x14ac:dyDescent="0.3"/>
    <row r="35" spans="2:29" ht="30" customHeight="1" x14ac:dyDescent="0.3"/>
    <row r="36" spans="2:29" s="106" customFormat="1" ht="45" customHeight="1" x14ac:dyDescent="0.4">
      <c r="B36" s="189" t="str">
        <f>"Ano 3 - "&amp;$B$14</f>
        <v>Ano 3 - Aumentar: Número de clientes</v>
      </c>
      <c r="C36" s="189"/>
      <c r="D36" s="189"/>
      <c r="E36" s="189"/>
      <c r="F36" s="189"/>
      <c r="G36" s="189"/>
      <c r="H36" s="108"/>
      <c r="I36" s="189" t="str">
        <f>"Ano 3 - "&amp;$B$15</f>
        <v>Ano 3 - Aumentar: Índice de satisfação</v>
      </c>
      <c r="J36" s="189"/>
      <c r="K36" s="189"/>
      <c r="L36" s="189"/>
      <c r="M36" s="189"/>
      <c r="N36" s="189"/>
      <c r="O36" s="108"/>
      <c r="P36" s="189" t="str">
        <f>"Ano 3 - "&amp;$B$16</f>
        <v>Ano 3 - 0</v>
      </c>
      <c r="Q36" s="189"/>
      <c r="R36" s="189"/>
      <c r="S36" s="189"/>
      <c r="T36" s="189"/>
      <c r="U36" s="189"/>
      <c r="V36" s="108"/>
      <c r="W36" s="109"/>
      <c r="X36" s="109"/>
      <c r="Y36" s="109"/>
      <c r="Z36" s="109"/>
      <c r="AA36" s="109"/>
      <c r="AB36" s="109"/>
      <c r="AC36" s="109"/>
    </row>
    <row r="37" spans="2:29" ht="30" customHeight="1" x14ac:dyDescent="0.3"/>
    <row r="38" spans="2:29" ht="30" customHeight="1" x14ac:dyDescent="0.3"/>
    <row r="39" spans="2:29" ht="30" customHeight="1" x14ac:dyDescent="0.3"/>
    <row r="40" spans="2:29" ht="30" customHeight="1" x14ac:dyDescent="0.3"/>
    <row r="41" spans="2:29" ht="30" customHeight="1" x14ac:dyDescent="0.3"/>
    <row r="42" spans="2:29" ht="30" customHeight="1" x14ac:dyDescent="0.3"/>
    <row r="43" spans="2:29" ht="30" customHeight="1" x14ac:dyDescent="0.3"/>
    <row r="44" spans="2:29" s="106" customFormat="1" ht="45" customHeight="1" x14ac:dyDescent="0.4">
      <c r="B44" s="189" t="str">
        <f>"Ano 4 - "&amp;$B$14</f>
        <v>Ano 4 - Aumentar: Número de clientes</v>
      </c>
      <c r="C44" s="189"/>
      <c r="D44" s="189"/>
      <c r="E44" s="189"/>
      <c r="F44" s="189"/>
      <c r="G44" s="189"/>
      <c r="I44" s="189" t="str">
        <f>"Ano 4 - "&amp;$B$15</f>
        <v>Ano 4 - Aumentar: Índice de satisfação</v>
      </c>
      <c r="J44" s="189"/>
      <c r="K44" s="189"/>
      <c r="L44" s="189"/>
      <c r="M44" s="189"/>
      <c r="N44" s="189"/>
      <c r="P44" s="189" t="str">
        <f>"Ano 4 - "&amp;$B$16</f>
        <v>Ano 4 - 0</v>
      </c>
      <c r="Q44" s="189"/>
      <c r="R44" s="189"/>
      <c r="S44" s="189"/>
      <c r="T44" s="189"/>
      <c r="U44" s="189"/>
      <c r="W44" s="109"/>
      <c r="X44" s="109"/>
      <c r="Y44" s="109"/>
      <c r="Z44" s="109"/>
      <c r="AA44" s="109"/>
      <c r="AB44" s="109"/>
      <c r="AC44" s="109"/>
    </row>
    <row r="45" spans="2:29" ht="30" customHeight="1" x14ac:dyDescent="0.3"/>
    <row r="46" spans="2:29" ht="30" customHeight="1" x14ac:dyDescent="0.3"/>
    <row r="47" spans="2:29" ht="30" customHeight="1" x14ac:dyDescent="0.3"/>
    <row r="48" spans="2:29" ht="30" customHeight="1" x14ac:dyDescent="0.3"/>
    <row r="49" spans="2:29" ht="30" customHeight="1" x14ac:dyDescent="0.3"/>
    <row r="50" spans="2:29" ht="30" customHeight="1" x14ac:dyDescent="0.3"/>
    <row r="51" spans="2:29" ht="30" customHeight="1" x14ac:dyDescent="0.3"/>
    <row r="52" spans="2:29" s="106" customFormat="1" ht="45" customHeight="1" x14ac:dyDescent="0.4">
      <c r="B52" s="189" t="str">
        <f>"Ano 5 - "&amp;$B$14</f>
        <v>Ano 5 - Aumentar: Número de clientes</v>
      </c>
      <c r="C52" s="189"/>
      <c r="D52" s="189"/>
      <c r="E52" s="189"/>
      <c r="F52" s="189"/>
      <c r="G52" s="189"/>
      <c r="I52" s="189" t="str">
        <f>"Ano 5 - "&amp;$B$15</f>
        <v>Ano 5 - Aumentar: Índice de satisfação</v>
      </c>
      <c r="J52" s="189"/>
      <c r="K52" s="189"/>
      <c r="L52" s="189"/>
      <c r="M52" s="189"/>
      <c r="N52" s="189"/>
      <c r="P52" s="189" t="str">
        <f>"Ano 5 - "&amp;$B$16</f>
        <v>Ano 5 - 0</v>
      </c>
      <c r="Q52" s="189"/>
      <c r="R52" s="189"/>
      <c r="S52" s="189"/>
      <c r="T52" s="189"/>
      <c r="U52" s="189"/>
      <c r="W52" s="109"/>
      <c r="X52" s="109"/>
      <c r="Y52" s="109"/>
      <c r="Z52" s="109"/>
      <c r="AA52" s="109"/>
      <c r="AB52" s="109"/>
      <c r="AC52" s="109"/>
    </row>
    <row r="53" spans="2:29" ht="30" customHeight="1" x14ac:dyDescent="0.3"/>
    <row r="54" spans="2:29" ht="30" customHeight="1" x14ac:dyDescent="0.3"/>
    <row r="55" spans="2:29" ht="30" customHeight="1" x14ac:dyDescent="0.3"/>
    <row r="56" spans="2:29" ht="30" customHeight="1" x14ac:dyDescent="0.3"/>
    <row r="57" spans="2:29" ht="30" customHeight="1" x14ac:dyDescent="0.3"/>
    <row r="58" spans="2:29" ht="30" customHeight="1" x14ac:dyDescent="0.3"/>
    <row r="59" spans="2:29" ht="30" customHeight="1" x14ac:dyDescent="0.3"/>
    <row r="60" spans="2:29" ht="30" customHeight="1" x14ac:dyDescent="0.3"/>
    <row r="61" spans="2:29" s="19" customFormat="1" ht="30" customHeight="1" x14ac:dyDescent="0.3">
      <c r="B61" s="188" t="str">
        <f>"Ano 1 - "&amp;B17</f>
        <v>Ano 1 - 0</v>
      </c>
      <c r="C61" s="188"/>
      <c r="D61" s="188"/>
      <c r="E61" s="188"/>
      <c r="F61" s="188"/>
      <c r="G61" s="188"/>
      <c r="H61" s="111"/>
      <c r="I61" s="188" t="str">
        <f>"Ano 1 - "&amp;B18</f>
        <v>Ano 1 - 0</v>
      </c>
      <c r="J61" s="188"/>
      <c r="K61" s="188"/>
      <c r="L61" s="188"/>
      <c r="M61" s="188"/>
      <c r="N61" s="188"/>
      <c r="O61" s="108"/>
    </row>
    <row r="62" spans="2:29" s="19" customFormat="1" ht="30" customHeight="1" x14ac:dyDescent="0.3"/>
    <row r="63" spans="2:29" s="19" customFormat="1" ht="30" customHeight="1" x14ac:dyDescent="0.3"/>
    <row r="64" spans="2:29" s="19" customFormat="1" ht="30" customHeight="1" x14ac:dyDescent="0.3"/>
    <row r="65" spans="2:15" ht="30" customHeight="1" x14ac:dyDescent="0.3"/>
    <row r="66" spans="2:15" ht="30" customHeight="1" x14ac:dyDescent="0.3"/>
    <row r="67" spans="2:15" ht="30" customHeight="1" x14ac:dyDescent="0.3"/>
    <row r="68" spans="2:15" ht="30" customHeight="1" x14ac:dyDescent="0.3"/>
    <row r="69" spans="2:15" ht="30" customHeight="1" x14ac:dyDescent="0.3">
      <c r="B69" s="188" t="str">
        <f>"Ano 2 - "&amp;$B$17</f>
        <v>Ano 2 - 0</v>
      </c>
      <c r="C69" s="188"/>
      <c r="D69" s="188"/>
      <c r="E69" s="188"/>
      <c r="F69" s="188"/>
      <c r="G69" s="188"/>
      <c r="H69" s="111"/>
      <c r="I69" s="188" t="str">
        <f>"Ano 2 - "&amp;$B$18</f>
        <v>Ano 2 - 0</v>
      </c>
      <c r="J69" s="188"/>
      <c r="K69" s="188"/>
      <c r="L69" s="188"/>
      <c r="M69" s="188"/>
      <c r="N69" s="188"/>
      <c r="O69" s="108"/>
    </row>
    <row r="70" spans="2:15" ht="30" customHeight="1" x14ac:dyDescent="0.3"/>
    <row r="71" spans="2:15" ht="30" customHeight="1" x14ac:dyDescent="0.3"/>
    <row r="72" spans="2:15" ht="30" customHeight="1" x14ac:dyDescent="0.3"/>
    <row r="73" spans="2:15" ht="30" customHeight="1" x14ac:dyDescent="0.3"/>
    <row r="74" spans="2:15" ht="30" customHeight="1" x14ac:dyDescent="0.3"/>
    <row r="75" spans="2:15" ht="30" customHeight="1" x14ac:dyDescent="0.3"/>
    <row r="76" spans="2:15" ht="30" customHeight="1" x14ac:dyDescent="0.3"/>
    <row r="77" spans="2:15" ht="30" customHeight="1" x14ac:dyDescent="0.3">
      <c r="B77" s="188" t="str">
        <f>"Ano 3 - "&amp;$B$17</f>
        <v>Ano 3 - 0</v>
      </c>
      <c r="C77" s="188"/>
      <c r="D77" s="188"/>
      <c r="E77" s="188"/>
      <c r="F77" s="188"/>
      <c r="G77" s="188"/>
      <c r="H77" s="111"/>
      <c r="I77" s="188" t="str">
        <f>"Ano 3 - "&amp;$B$18</f>
        <v>Ano 3 - 0</v>
      </c>
      <c r="J77" s="188"/>
      <c r="K77" s="188"/>
      <c r="L77" s="188"/>
      <c r="M77" s="188"/>
      <c r="N77" s="188"/>
      <c r="O77" s="108"/>
    </row>
    <row r="78" spans="2:15" ht="30" customHeight="1" x14ac:dyDescent="0.3"/>
    <row r="79" spans="2:15" ht="30" customHeight="1" x14ac:dyDescent="0.3"/>
    <row r="80" spans="2:15" ht="30" customHeight="1" x14ac:dyDescent="0.3"/>
    <row r="81" spans="2:15" ht="30" customHeight="1" x14ac:dyDescent="0.3"/>
    <row r="82" spans="2:15" ht="30" customHeight="1" x14ac:dyDescent="0.3"/>
    <row r="83" spans="2:15" ht="30" customHeight="1" x14ac:dyDescent="0.3"/>
    <row r="84" spans="2:15" ht="30" customHeight="1" x14ac:dyDescent="0.3"/>
    <row r="85" spans="2:15" ht="30" customHeight="1" x14ac:dyDescent="0.4">
      <c r="B85" s="188" t="str">
        <f>"Ano 4 - "&amp;$B$17</f>
        <v>Ano 4 - 0</v>
      </c>
      <c r="C85" s="188"/>
      <c r="D85" s="188"/>
      <c r="E85" s="188"/>
      <c r="F85" s="188"/>
      <c r="G85" s="188"/>
      <c r="H85" s="112"/>
      <c r="I85" s="188" t="str">
        <f>"Ano 4 - "&amp;$B$18</f>
        <v>Ano 4 - 0</v>
      </c>
      <c r="J85" s="188"/>
      <c r="K85" s="188"/>
      <c r="L85" s="188"/>
      <c r="M85" s="188"/>
      <c r="N85" s="188"/>
      <c r="O85" s="106"/>
    </row>
    <row r="86" spans="2:15" ht="30" customHeight="1" x14ac:dyDescent="0.3"/>
    <row r="87" spans="2:15" ht="30" customHeight="1" x14ac:dyDescent="0.3"/>
    <row r="88" spans="2:15" ht="30" customHeight="1" x14ac:dyDescent="0.3"/>
    <row r="89" spans="2:15" ht="30" customHeight="1" x14ac:dyDescent="0.3"/>
    <row r="90" spans="2:15" ht="30" customHeight="1" x14ac:dyDescent="0.3"/>
    <row r="91" spans="2:15" ht="30" customHeight="1" x14ac:dyDescent="0.3"/>
    <row r="92" spans="2:15" ht="30" customHeight="1" x14ac:dyDescent="0.3"/>
    <row r="93" spans="2:15" ht="30" customHeight="1" x14ac:dyDescent="0.4">
      <c r="B93" s="188" t="str">
        <f>"Ano 5 - "&amp;$B$17</f>
        <v>Ano 5 - 0</v>
      </c>
      <c r="C93" s="188"/>
      <c r="D93" s="188"/>
      <c r="E93" s="188"/>
      <c r="F93" s="188"/>
      <c r="G93" s="188"/>
      <c r="H93" s="112"/>
      <c r="I93" s="188" t="str">
        <f>"Ano 5 - "&amp;$B$18</f>
        <v>Ano 5 - 0</v>
      </c>
      <c r="J93" s="188"/>
      <c r="K93" s="188"/>
      <c r="L93" s="188"/>
      <c r="M93" s="188"/>
      <c r="N93" s="188"/>
      <c r="O93" s="106"/>
    </row>
    <row r="94" spans="2:15" ht="30" customHeight="1" x14ac:dyDescent="0.3"/>
    <row r="95" spans="2:15" ht="30" customHeight="1" x14ac:dyDescent="0.3"/>
    <row r="96" spans="2:15" ht="30" customHeight="1" x14ac:dyDescent="0.3"/>
    <row r="97" spans="2:2" ht="30" customHeight="1" x14ac:dyDescent="0.3"/>
    <row r="98" spans="2:2" ht="30" customHeight="1" x14ac:dyDescent="0.3"/>
    <row r="99" spans="2:2" ht="30" customHeight="1" x14ac:dyDescent="0.3"/>
    <row r="100" spans="2:2" ht="30" customHeight="1" x14ac:dyDescent="0.3"/>
    <row r="101" spans="2:2" ht="30" customHeight="1" x14ac:dyDescent="0.3">
      <c r="B101" s="19" t="str">
        <f>PA!C32</f>
        <v>Perspectiva Financeira</v>
      </c>
    </row>
    <row r="102" spans="2:2" ht="30" customHeight="1" x14ac:dyDescent="0.3">
      <c r="B102" s="19" t="str">
        <f>PA!C33</f>
        <v>Perspectiva de Clientes</v>
      </c>
    </row>
    <row r="103" spans="2:2" ht="30" customHeight="1" x14ac:dyDescent="0.3">
      <c r="B103" s="19" t="str">
        <f>PA!C34</f>
        <v>Perspectiva de Processos Internos</v>
      </c>
    </row>
    <row r="104" spans="2:2" ht="30" customHeight="1" x14ac:dyDescent="0.3">
      <c r="B104" s="19" t="str">
        <f>PA!C35</f>
        <v>Perspectiva de Aprendizagem</v>
      </c>
    </row>
    <row r="105" spans="2:2" ht="30" customHeight="1" x14ac:dyDescent="0.3"/>
    <row r="106" spans="2:2" ht="30" customHeight="1" x14ac:dyDescent="0.3"/>
    <row r="107" spans="2:2" ht="30" customHeight="1" x14ac:dyDescent="0.3"/>
    <row r="134" ht="15" customHeight="1" x14ac:dyDescent="0.3"/>
    <row r="135" ht="15" customHeight="1" x14ac:dyDescent="0.3"/>
  </sheetData>
  <mergeCells count="25">
    <mergeCell ref="B20:G20"/>
    <mergeCell ref="I20:N20"/>
    <mergeCell ref="P20:U20"/>
    <mergeCell ref="B28:G28"/>
    <mergeCell ref="I28:N28"/>
    <mergeCell ref="P28:U28"/>
    <mergeCell ref="B36:G36"/>
    <mergeCell ref="I36:N36"/>
    <mergeCell ref="P36:U36"/>
    <mergeCell ref="B44:G44"/>
    <mergeCell ref="I44:N44"/>
    <mergeCell ref="P44:U44"/>
    <mergeCell ref="B52:G52"/>
    <mergeCell ref="I52:N52"/>
    <mergeCell ref="P52:U52"/>
    <mergeCell ref="B61:G61"/>
    <mergeCell ref="I61:N61"/>
    <mergeCell ref="B93:G93"/>
    <mergeCell ref="I93:N93"/>
    <mergeCell ref="B69:G69"/>
    <mergeCell ref="I69:N69"/>
    <mergeCell ref="B77:G77"/>
    <mergeCell ref="I77:N77"/>
    <mergeCell ref="B85:G85"/>
    <mergeCell ref="I85:N85"/>
  </mergeCells>
  <printOptions horizontalCentered="1"/>
  <pageMargins left="0.196527777777778" right="0.196527777777778" top="0.78749999999999998" bottom="0.78749999999999998" header="0.511811023622047" footer="0.31527777777777799"/>
  <pageSetup paperSize="9" scale="73" orientation="landscape" horizontalDpi="300" verticalDpi="300"/>
  <headerFooter>
    <oddFooter>&amp;CPágina &amp;P de &amp;N</oddFooter>
  </headerFooter>
  <rowBreaks count="4" manualBreakCount="4">
    <brk id="43" max="16383" man="1"/>
    <brk id="60" max="16383" man="1"/>
    <brk id="76" max="16383" man="1"/>
    <brk id="92" max="16383" man="1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07"/>
  <sheetViews>
    <sheetView showGridLines="0" zoomScale="90" zoomScaleNormal="90" workbookViewId="0">
      <selection activeCell="A7" sqref="A7"/>
    </sheetView>
  </sheetViews>
  <sheetFormatPr defaultColWidth="8.6640625" defaultRowHeight="14.4" zeroHeight="1" x14ac:dyDescent="0.3"/>
  <cols>
    <col min="1" max="1" width="2.5546875" customWidth="1"/>
    <col min="2" max="22" width="9.109375" customWidth="1"/>
    <col min="23" max="29" width="9.109375" style="19" customWidth="1"/>
    <col min="30" max="51" width="9.109375" customWidth="1"/>
  </cols>
  <sheetData>
    <row r="1" spans="1:88 16383:16383" x14ac:dyDescent="0.3"/>
    <row r="2" spans="1:88 16383:16383" x14ac:dyDescent="0.3"/>
    <row r="3" spans="1:88 16383:16383" x14ac:dyDescent="0.3"/>
    <row r="4" spans="1:88 16383:16383" ht="1.5" customHeight="1" x14ac:dyDescent="0.3"/>
    <row r="5" spans="1:88 16383:16383" s="1" customFormat="1" ht="4.5" customHeight="1" x14ac:dyDescent="0.3"/>
    <row r="6" spans="1:88 16383:16383" ht="3" customHeight="1" x14ac:dyDescent="0.3"/>
    <row r="7" spans="1:88 16383:16383" s="1" customFormat="1" ht="4.5" customHeight="1" x14ac:dyDescent="0.3"/>
    <row r="8" spans="1:88 16383:16383" ht="1.5" customHeight="1" x14ac:dyDescent="0.3"/>
    <row r="9" spans="1:88 16383:16383" ht="24.75" customHeight="1" x14ac:dyDescent="0.3"/>
    <row r="10" spans="1:88 16383:16383" ht="21" customHeight="1" x14ac:dyDescent="0.3"/>
    <row r="11" spans="1:88 16383:16383" s="19" customFormat="1" ht="9.75" customHeight="1" x14ac:dyDescent="0.3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XFC11" s="104"/>
    </row>
    <row r="12" spans="1:88 16383:16383" ht="45" customHeight="1" x14ac:dyDescent="0.3">
      <c r="B12" s="82" t="s">
        <v>129</v>
      </c>
      <c r="M12" s="82" t="s">
        <v>130</v>
      </c>
      <c r="Y12" s="19" t="str">
        <f>'PA 3'!B13</f>
        <v>Diminuir: Tempo de montagem</v>
      </c>
      <c r="Z12" s="105" t="str">
        <f ca="1">IF(ISERROR('PA 3'!U13),"",'PA 3'!U13)</f>
        <v/>
      </c>
      <c r="AA12" s="105">
        <f ca="1">IF(ISERROR('PA 3'!V13),"",'PA 3'!V13)</f>
        <v>15</v>
      </c>
    </row>
    <row r="13" spans="1:88 16383:16383" s="19" customFormat="1" ht="30" customHeight="1" x14ac:dyDescent="0.3">
      <c r="C13" s="19" t="s">
        <v>52</v>
      </c>
      <c r="D13" s="19" t="s">
        <v>53</v>
      </c>
      <c r="M13" s="19" t="s">
        <v>131</v>
      </c>
      <c r="N13" s="19" t="s">
        <v>132</v>
      </c>
      <c r="O13" s="19" t="s">
        <v>133</v>
      </c>
      <c r="P13" s="19" t="s">
        <v>134</v>
      </c>
      <c r="Q13" s="19" t="s">
        <v>135</v>
      </c>
      <c r="Y13" s="19" t="str">
        <f>'PA 3'!B14</f>
        <v>Diminuir: Tempo de montagem</v>
      </c>
      <c r="Z13" s="105" t="str">
        <f ca="1">IF(ISERROR('PA 3'!U14),"",'PA 3'!U14)</f>
        <v/>
      </c>
      <c r="AA13" s="105">
        <f ca="1">IF(ISERROR('PA 3'!V14),"",'PA 3'!V14)</f>
        <v>17</v>
      </c>
    </row>
    <row r="14" spans="1:88 16383:16383" s="19" customFormat="1" ht="30" customHeight="1" x14ac:dyDescent="0.3">
      <c r="B14" s="19">
        <f>'EST 3'!B14</f>
        <v>0</v>
      </c>
      <c r="C14" s="19">
        <f>SUM('EST 3'!CB14,'EST 3'!BL14,'EST 3'!AV14,'EST 3'!AF14,'EST 3'!P14)</f>
        <v>11</v>
      </c>
      <c r="D14" s="19">
        <f>SUM('EST 3'!P15,'EST 3'!AF15,'EST 3'!AV15,'EST 3'!BL15,'EST 3'!CB15)</f>
        <v>12</v>
      </c>
      <c r="L14" s="19">
        <f>B14</f>
        <v>0</v>
      </c>
      <c r="M14" s="19">
        <f t="array" aca="1" ref="M14" ca="1">SUM(IF($Y$12:$Y$29=$L14,IF($Z$12:$Z$29=0,1,0),0))</f>
        <v>0</v>
      </c>
      <c r="N14" s="19">
        <f t="array" aca="1" ref="N14" ca="1">SUM(IF($Y$12:$Y$29=$L14,IF($Z$12:$Z$29=-1,1,0),0))</f>
        <v>0</v>
      </c>
      <c r="O14" s="19">
        <f ca="1">COUNTIFS($Y$12:$Y$29,$L14,$AA$12:$AA$29,"=2")</f>
        <v>0</v>
      </c>
      <c r="P14" s="19">
        <f ca="1">COUNTIFS($Y$12:$Y$29,$L14,$AA$12:$AA$29,"&gt;2")</f>
        <v>0</v>
      </c>
      <c r="Q14" s="19">
        <f ca="1">COUNTIFS($Y$12:$Y$29,$L14,$Z$12:$Z$29,"&gt;0")</f>
        <v>0</v>
      </c>
      <c r="Y14" s="19" t="str">
        <f>'PA 3'!B15</f>
        <v>Diminuir: Tempo de montagem</v>
      </c>
      <c r="Z14" s="105" t="str">
        <f ca="1">IF(ISERROR('PA 3'!U15),"",'PA 3'!U15)</f>
        <v/>
      </c>
      <c r="AA14" s="105">
        <f ca="1">IF(ISERROR('PA 3'!V15),"",'PA 3'!V15)</f>
        <v>3</v>
      </c>
    </row>
    <row r="15" spans="1:88 16383:16383" s="19" customFormat="1" ht="30" customHeight="1" x14ac:dyDescent="0.3">
      <c r="B15" s="19" t="str">
        <f>'EST 3'!B19</f>
        <v>Diminuir: Índice de retrabalho</v>
      </c>
      <c r="C15" s="19">
        <f>SUM('EST 3'!P19,'EST 3'!AF19,'EST 3'!AV19,'EST 3'!BL19,'EST 3'!CB19)</f>
        <v>12.98</v>
      </c>
      <c r="D15" s="19">
        <f>SUM('EST 3'!CB20,'EST 3'!BL20,'EST 3'!AV20,'EST 3'!AF20,'EST 3'!P20)</f>
        <v>11</v>
      </c>
      <c r="L15" s="19" t="str">
        <f>B15</f>
        <v>Diminuir: Índice de retrabalho</v>
      </c>
      <c r="M15" s="19">
        <f t="array" aca="1" ref="M15" ca="1">SUM(IF($Y$12:$Y$29=$L15,IF($Z$12:$Z$29=0,1,0),0))</f>
        <v>0</v>
      </c>
      <c r="N15" s="19">
        <f t="array" aca="1" ref="N15" ca="1">SUM(IF($Y$12:$Y$29=$L15,IF($Z$12:$Z$29=-1,1,0),0))</f>
        <v>0</v>
      </c>
      <c r="O15" s="19">
        <f ca="1">COUNTIFS($Y$12:$Y$29,$L15,$AA$12:$AA$29,"=2")</f>
        <v>0</v>
      </c>
      <c r="P15" s="19">
        <f ca="1">COUNTIFS($Y$12:$Y$29,$L15,$AA$12:$AA$29,"&gt;2")</f>
        <v>3</v>
      </c>
      <c r="Q15" s="19">
        <f ca="1">COUNTIFS($Y$12:$Y$29,$L15,$Z$12:$Z$29,"&gt;0")</f>
        <v>0</v>
      </c>
      <c r="Y15" s="19" t="str">
        <f>'PA 3'!B16</f>
        <v>Diminuir: Índice de retrabalho</v>
      </c>
      <c r="Z15" s="105" t="str">
        <f ca="1">IF(ISERROR('PA 3'!U16),"",'PA 3'!U16)</f>
        <v/>
      </c>
      <c r="AA15" s="105">
        <f ca="1">IF(ISERROR('PA 3'!V16),"",'PA 3'!V16)</f>
        <v>17</v>
      </c>
    </row>
    <row r="16" spans="1:88 16383:16383" s="19" customFormat="1" ht="30" customHeight="1" x14ac:dyDescent="0.3">
      <c r="B16" s="19" t="str">
        <f>'EST 3'!B24</f>
        <v>Diminuir: Tempo de montagem</v>
      </c>
      <c r="C16" s="19">
        <f>SUM('EST 3'!P24,'EST 3'!AF24,'EST 3'!AV24,'EST 3'!BL24,'EST 3'!CB24)</f>
        <v>29.3</v>
      </c>
      <c r="D16" s="19">
        <f>SUM('EST 3'!CB25,'EST 3'!BL25,'EST 3'!AV25,'EST 3'!AF25,'EST 3'!P25)</f>
        <v>37</v>
      </c>
      <c r="L16" s="19" t="str">
        <f>B16</f>
        <v>Diminuir: Tempo de montagem</v>
      </c>
      <c r="M16" s="19">
        <f t="array" aca="1" ref="M16" ca="1">SUM(IF($Y$12:$Y$29=$L16,IF($Z$12:$Z$29=0,1,0),0))</f>
        <v>0</v>
      </c>
      <c r="N16" s="19">
        <f t="array" aca="1" ref="N16" ca="1">SUM(IF($Y$12:$Y$29=$L16,IF($Z$12:$Z$29=-1,1,0),0))</f>
        <v>0</v>
      </c>
      <c r="O16" s="19">
        <f ca="1">COUNTIFS($Y$12:$Y$29,$L16,$AA$12:$AA$29,"=2")</f>
        <v>0</v>
      </c>
      <c r="P16" s="19">
        <f ca="1">COUNTIFS($Y$12:$Y$29,$L16,$AA$12:$AA$29,"&gt;2")</f>
        <v>3</v>
      </c>
      <c r="Q16" s="19">
        <f ca="1">COUNTIFS($Y$12:$Y$29,$L16,$Z$12:$Z$29,"&gt;0")</f>
        <v>0</v>
      </c>
      <c r="Y16" s="19" t="str">
        <f>'PA 3'!B17</f>
        <v>Diminuir: Índice de retrabalho</v>
      </c>
      <c r="Z16" s="105" t="str">
        <f ca="1">IF(ISERROR('PA 3'!U17),"",'PA 3'!U17)</f>
        <v/>
      </c>
      <c r="AA16" s="105">
        <f ca="1">IF(ISERROR('PA 3'!V17),"",'PA 3'!V17)</f>
        <v>20</v>
      </c>
    </row>
    <row r="17" spans="2:29" s="19" customFormat="1" ht="30" customHeight="1" x14ac:dyDescent="0.3">
      <c r="B17" s="19">
        <f>'EST 3'!B29</f>
        <v>0</v>
      </c>
      <c r="C17" s="19">
        <f>SUM('EST 3'!P29,'EST 3'!AF29,'EST 3'!AV29,'EST 3'!BL29,'EST 3'!CB29)</f>
        <v>29</v>
      </c>
      <c r="D17" s="19">
        <f>SUM('EST 3'!CB30,'EST 3'!BL30,'EST 3'!AV30,'EST 3'!AF30,'EST 3'!P30)</f>
        <v>37</v>
      </c>
      <c r="L17" s="19">
        <f>B17</f>
        <v>0</v>
      </c>
      <c r="M17" s="19">
        <f t="array" aca="1" ref="M17" ca="1">SUM(IF($Y$12:$Y$29=$L17,IF($Z$12:$Z$29=0,1,0),0))</f>
        <v>0</v>
      </c>
      <c r="N17" s="19">
        <f t="array" aca="1" ref="N17" ca="1">SUM(IF($Y$12:$Y$29=$L17,IF($Z$12:$Z$29=-1,1,0),0))</f>
        <v>0</v>
      </c>
      <c r="O17" s="19">
        <f ca="1">COUNTIFS($Y$12:$Y$29,$L17,$AA$12:$AA$29,"=2")</f>
        <v>0</v>
      </c>
      <c r="P17" s="19">
        <f ca="1">COUNTIFS($Y$12:$Y$29,$L17,$AA$12:$AA$29,"&gt;2")</f>
        <v>0</v>
      </c>
      <c r="Q17" s="19">
        <f ca="1">COUNTIFS($Y$12:$Y$29,$L17,$Z$12:$Z$29,"&gt;0")</f>
        <v>0</v>
      </c>
      <c r="Y17" s="19" t="str">
        <f>'PA 3'!B18</f>
        <v>Diminuir: Índice de retrabalho</v>
      </c>
      <c r="Z17" s="105" t="str">
        <f ca="1">IF(ISERROR('PA 3'!U18),"",'PA 3'!U18)</f>
        <v/>
      </c>
      <c r="AA17" s="105">
        <f ca="1">IF(ISERROR('PA 3'!V18),"",'PA 3'!V18)</f>
        <v>3</v>
      </c>
    </row>
    <row r="18" spans="2:29" s="19" customFormat="1" ht="30" customHeight="1" x14ac:dyDescent="0.3">
      <c r="B18" s="19">
        <f>'EST 3'!B34</f>
        <v>0</v>
      </c>
      <c r="C18" s="19">
        <f>SUM('EST 3'!P34,'EST 3'!AF34,'EST 3'!AV34,'EST 3'!BL34,'EST 3'!CB34)</f>
        <v>29</v>
      </c>
      <c r="D18" s="19">
        <f>SUM('EST 3'!CB35,'EST 3'!BL35,'EST 3'!AV35,'EST 3'!AF35,'EST 3'!P35)</f>
        <v>37</v>
      </c>
      <c r="L18" s="19">
        <f>B18</f>
        <v>0</v>
      </c>
      <c r="M18" s="19">
        <f t="array" aca="1" ref="M18" ca="1">SUM(IF($Y$12:$Y$29=$L18,IF($Z$12:$Z$29=0,1,0),0))</f>
        <v>0</v>
      </c>
      <c r="N18" s="19">
        <f t="array" aca="1" ref="N18" ca="1">SUM(IF($Y$12:$Y$29=$L18,IF($Z$12:$Z$29=-1,1,0),0))</f>
        <v>0</v>
      </c>
      <c r="O18" s="19">
        <f ca="1">COUNTIFS($Y$12:$Y$29,$L18,$AA$12:$AA$29,"=2")</f>
        <v>0</v>
      </c>
      <c r="P18" s="19">
        <f ca="1">COUNTIFS($Y$12:$Y$29,$L18,$AA$12:$AA$29,"&gt;2")</f>
        <v>0</v>
      </c>
      <c r="Q18" s="19">
        <f ca="1">COUNTIFS($Y$12:$Y$29,$L18,$Z$12:$Z$29,"&gt;0")</f>
        <v>0</v>
      </c>
      <c r="Y18" s="19">
        <f>'PA 3'!B19</f>
        <v>0</v>
      </c>
      <c r="Z18" s="105" t="str">
        <f ca="1">IF(ISERROR('PA 3'!U19),"",'PA 3'!U19)</f>
        <v/>
      </c>
      <c r="AA18" s="105" t="str">
        <f ca="1">IF(ISERROR('PA 3'!V19),"",'PA 3'!V19)</f>
        <v/>
      </c>
    </row>
    <row r="19" spans="2:29" s="19" customFormat="1" ht="30" customHeight="1" x14ac:dyDescent="0.3">
      <c r="Y19" s="19">
        <f>'PA 3'!B20</f>
        <v>0</v>
      </c>
      <c r="Z19" s="105" t="str">
        <f ca="1">IF(ISERROR('PA 3'!U20),"",'PA 3'!U20)</f>
        <v/>
      </c>
      <c r="AA19" s="105" t="str">
        <f ca="1">IF(ISERROR('PA 3'!V20),"",'PA 3'!V20)</f>
        <v/>
      </c>
    </row>
    <row r="20" spans="2:29" s="106" customFormat="1" ht="45" customHeight="1" x14ac:dyDescent="0.4">
      <c r="B20" s="189" t="str">
        <f>"Ano 1 - "&amp;B14</f>
        <v>Ano 1 - 0</v>
      </c>
      <c r="C20" s="189"/>
      <c r="D20" s="189"/>
      <c r="E20" s="189"/>
      <c r="F20" s="189"/>
      <c r="G20" s="189"/>
      <c r="H20" s="107"/>
      <c r="I20" s="189" t="str">
        <f>"Ano 1 - "&amp;B15</f>
        <v>Ano 1 - Diminuir: Índice de retrabalho</v>
      </c>
      <c r="J20" s="189"/>
      <c r="K20" s="189"/>
      <c r="L20" s="189"/>
      <c r="M20" s="189"/>
      <c r="N20" s="189"/>
      <c r="O20" s="108"/>
      <c r="P20" s="189" t="str">
        <f>"Ano 1 - "&amp;B16</f>
        <v>Ano 1 - Diminuir: Tempo de montagem</v>
      </c>
      <c r="Q20" s="189"/>
      <c r="R20" s="189"/>
      <c r="S20" s="189"/>
      <c r="T20" s="189"/>
      <c r="U20" s="189"/>
      <c r="V20" s="108"/>
      <c r="W20" s="109"/>
      <c r="X20" s="109"/>
      <c r="Y20" s="19">
        <f>'PA 3'!B21</f>
        <v>0</v>
      </c>
      <c r="Z20" s="105" t="str">
        <f ca="1">IF(ISERROR('PA 3'!U21),"",'PA 3'!U21)</f>
        <v/>
      </c>
      <c r="AA20" s="105" t="str">
        <f ca="1">IF(ISERROR('PA 3'!V21),"",'PA 3'!V21)</f>
        <v/>
      </c>
      <c r="AB20" s="109"/>
      <c r="AC20" s="109"/>
    </row>
    <row r="21" spans="2:29" ht="30" customHeight="1" x14ac:dyDescent="0.3">
      <c r="Y21" s="19">
        <f>'PA 3'!B22</f>
        <v>0</v>
      </c>
      <c r="Z21" s="105" t="str">
        <f ca="1">IF(ISERROR('PA 3'!U22),"",'PA 3'!U22)</f>
        <v/>
      </c>
      <c r="AA21" s="105" t="str">
        <f ca="1">IF(ISERROR('PA 3'!V22),"",'PA 3'!V22)</f>
        <v/>
      </c>
    </row>
    <row r="22" spans="2:29" ht="30" customHeight="1" x14ac:dyDescent="0.3">
      <c r="Y22" s="19">
        <f>'PA 3'!B23</f>
        <v>0</v>
      </c>
      <c r="Z22" s="105" t="str">
        <f ca="1">IF(ISERROR('PA 3'!U23),"",'PA 3'!U23)</f>
        <v/>
      </c>
      <c r="AA22" s="105" t="str">
        <f ca="1">IF(ISERROR('PA 3'!V23),"",'PA 3'!V23)</f>
        <v/>
      </c>
    </row>
    <row r="23" spans="2:29" ht="30" customHeight="1" x14ac:dyDescent="0.3">
      <c r="Y23" s="19">
        <f>'PA 3'!B24</f>
        <v>0</v>
      </c>
      <c r="Z23" s="105" t="str">
        <f ca="1">IF(ISERROR('PA 3'!U24),"",'PA 3'!U24)</f>
        <v/>
      </c>
      <c r="AA23" s="105" t="str">
        <f ca="1">IF(ISERROR('PA 3'!V24),"",'PA 3'!V24)</f>
        <v/>
      </c>
    </row>
    <row r="24" spans="2:29" ht="30" customHeight="1" x14ac:dyDescent="0.3">
      <c r="Y24" s="19">
        <f>'PA 3'!B25</f>
        <v>0</v>
      </c>
      <c r="Z24" s="105" t="str">
        <f ca="1">IF(ISERROR('PA 3'!U25),"",'PA 3'!U25)</f>
        <v/>
      </c>
      <c r="AA24" s="105" t="str">
        <f ca="1">IF(ISERROR('PA 3'!V25),"",'PA 3'!V25)</f>
        <v/>
      </c>
    </row>
    <row r="25" spans="2:29" ht="30" customHeight="1" x14ac:dyDescent="0.3">
      <c r="Y25" s="19">
        <f>'PA 3'!B26</f>
        <v>0</v>
      </c>
      <c r="Z25" s="105" t="str">
        <f ca="1">IF(ISERROR('PA 3'!U26),"",'PA 3'!U26)</f>
        <v/>
      </c>
      <c r="AA25" s="105" t="str">
        <f ca="1">IF(ISERROR('PA 3'!V26),"",'PA 3'!V26)</f>
        <v/>
      </c>
    </row>
    <row r="26" spans="2:29" ht="30" customHeight="1" x14ac:dyDescent="0.3">
      <c r="Y26" s="19">
        <f>'PA 3'!B27</f>
        <v>0</v>
      </c>
      <c r="Z26" s="105" t="str">
        <f ca="1">IF(ISERROR('PA 3'!U27),"",'PA 3'!U27)</f>
        <v/>
      </c>
      <c r="AA26" s="105" t="str">
        <f ca="1">IF(ISERROR('PA 3'!V27),"",'PA 3'!V27)</f>
        <v/>
      </c>
    </row>
    <row r="27" spans="2:29" ht="30" customHeight="1" x14ac:dyDescent="0.3">
      <c r="Y27" s="19">
        <f>'PA 3'!B28</f>
        <v>0</v>
      </c>
      <c r="Z27" s="105" t="str">
        <f ca="1">IF(ISERROR('PA 3'!U28),"",'PA 3'!U28)</f>
        <v/>
      </c>
      <c r="AA27" s="105" t="str">
        <f ca="1">IF(ISERROR('PA 3'!V28),"",'PA 3'!V28)</f>
        <v/>
      </c>
    </row>
    <row r="28" spans="2:29" s="106" customFormat="1" ht="45" customHeight="1" x14ac:dyDescent="0.4">
      <c r="B28" s="189" t="str">
        <f>"Ano 2 - "&amp;$B$14</f>
        <v>Ano 2 - 0</v>
      </c>
      <c r="C28" s="189"/>
      <c r="D28" s="189"/>
      <c r="E28" s="189"/>
      <c r="F28" s="189"/>
      <c r="G28" s="189"/>
      <c r="H28" s="108"/>
      <c r="I28" s="189" t="str">
        <f>"Ano 2 - "&amp;$B$15</f>
        <v>Ano 2 - Diminuir: Índice de retrabalho</v>
      </c>
      <c r="J28" s="189"/>
      <c r="K28" s="189"/>
      <c r="L28" s="189"/>
      <c r="M28" s="189"/>
      <c r="N28" s="189"/>
      <c r="O28" s="108"/>
      <c r="P28" s="189" t="str">
        <f>"Ano 2 - "&amp;$B$16</f>
        <v>Ano 2 - Diminuir: Tempo de montagem</v>
      </c>
      <c r="Q28" s="189"/>
      <c r="R28" s="189"/>
      <c r="S28" s="189"/>
      <c r="T28" s="189"/>
      <c r="U28" s="189"/>
      <c r="V28" s="108"/>
      <c r="W28" s="109"/>
      <c r="X28" s="109"/>
      <c r="Y28" s="19">
        <f>'PA 3'!B29</f>
        <v>0</v>
      </c>
      <c r="Z28" s="105" t="str">
        <f ca="1">IF(ISERROR('PA 3'!U29),"",'PA 3'!U29)</f>
        <v/>
      </c>
      <c r="AA28" s="105" t="str">
        <f ca="1">IF(ISERROR('PA 3'!V29),"",'PA 3'!V29)</f>
        <v/>
      </c>
      <c r="AB28" s="109"/>
      <c r="AC28" s="109"/>
    </row>
    <row r="29" spans="2:29" ht="30" customHeight="1" x14ac:dyDescent="0.3">
      <c r="Y29" s="19">
        <f>'PA 3'!B30</f>
        <v>0</v>
      </c>
      <c r="Z29" s="105" t="str">
        <f ca="1">IF(ISERROR('PA 3'!U30),"",'PA 3'!U30)</f>
        <v/>
      </c>
      <c r="AA29" s="105" t="str">
        <f ca="1">IF(ISERROR('PA 3'!V30),"",'PA 3'!V30)</f>
        <v/>
      </c>
    </row>
    <row r="30" spans="2:29" ht="30" customHeight="1" x14ac:dyDescent="0.3">
      <c r="Y30" s="103"/>
      <c r="Z30" s="103"/>
      <c r="AA30" s="103"/>
    </row>
    <row r="31" spans="2:29" ht="30" customHeight="1" x14ac:dyDescent="0.3"/>
    <row r="32" spans="2:29" ht="30" customHeight="1" x14ac:dyDescent="0.3"/>
    <row r="33" spans="2:29" ht="30" customHeight="1" x14ac:dyDescent="0.3"/>
    <row r="34" spans="2:29" ht="30" customHeight="1" x14ac:dyDescent="0.3"/>
    <row r="35" spans="2:29" ht="30" customHeight="1" x14ac:dyDescent="0.3"/>
    <row r="36" spans="2:29" s="106" customFormat="1" ht="45" customHeight="1" x14ac:dyDescent="0.4">
      <c r="B36" s="189" t="str">
        <f>"Ano 3 - "&amp;$B$14</f>
        <v>Ano 3 - 0</v>
      </c>
      <c r="C36" s="189"/>
      <c r="D36" s="189"/>
      <c r="E36" s="189"/>
      <c r="F36" s="189"/>
      <c r="G36" s="189"/>
      <c r="H36" s="108"/>
      <c r="I36" s="189" t="str">
        <f>"Ano 3 - "&amp;$B$15</f>
        <v>Ano 3 - Diminuir: Índice de retrabalho</v>
      </c>
      <c r="J36" s="189"/>
      <c r="K36" s="189"/>
      <c r="L36" s="189"/>
      <c r="M36" s="189"/>
      <c r="N36" s="189"/>
      <c r="O36" s="108"/>
      <c r="P36" s="189" t="str">
        <f>"Ano 3 - "&amp;$B$16</f>
        <v>Ano 3 - Diminuir: Tempo de montagem</v>
      </c>
      <c r="Q36" s="189"/>
      <c r="R36" s="189"/>
      <c r="S36" s="189"/>
      <c r="T36" s="189"/>
      <c r="U36" s="189"/>
      <c r="V36" s="108"/>
      <c r="W36" s="109"/>
      <c r="X36" s="109"/>
      <c r="Y36" s="109"/>
      <c r="Z36" s="109"/>
      <c r="AA36" s="109"/>
      <c r="AB36" s="109"/>
      <c r="AC36" s="109"/>
    </row>
    <row r="37" spans="2:29" ht="30" customHeight="1" x14ac:dyDescent="0.3"/>
    <row r="38" spans="2:29" ht="30" customHeight="1" x14ac:dyDescent="0.3"/>
    <row r="39" spans="2:29" ht="30" customHeight="1" x14ac:dyDescent="0.3"/>
    <row r="40" spans="2:29" ht="30" customHeight="1" x14ac:dyDescent="0.3"/>
    <row r="41" spans="2:29" ht="30" customHeight="1" x14ac:dyDescent="0.3"/>
    <row r="42" spans="2:29" ht="30" customHeight="1" x14ac:dyDescent="0.3"/>
    <row r="43" spans="2:29" ht="30" customHeight="1" x14ac:dyDescent="0.3"/>
    <row r="44" spans="2:29" s="106" customFormat="1" ht="45" customHeight="1" x14ac:dyDescent="0.4">
      <c r="B44" s="189" t="str">
        <f>"Ano 4 - "&amp;$B$14</f>
        <v>Ano 4 - 0</v>
      </c>
      <c r="C44" s="189"/>
      <c r="D44" s="189"/>
      <c r="E44" s="189"/>
      <c r="F44" s="189"/>
      <c r="G44" s="189"/>
      <c r="I44" s="189" t="str">
        <f>"Ano 4 - "&amp;$B$15</f>
        <v>Ano 4 - Diminuir: Índice de retrabalho</v>
      </c>
      <c r="J44" s="189"/>
      <c r="K44" s="189"/>
      <c r="L44" s="189"/>
      <c r="M44" s="189"/>
      <c r="N44" s="189"/>
      <c r="P44" s="189" t="str">
        <f>"Ano 4 - "&amp;$B$16</f>
        <v>Ano 4 - Diminuir: Tempo de montagem</v>
      </c>
      <c r="Q44" s="189"/>
      <c r="R44" s="189"/>
      <c r="S44" s="189"/>
      <c r="T44" s="189"/>
      <c r="U44" s="189"/>
      <c r="W44" s="109"/>
      <c r="X44" s="109"/>
      <c r="Y44" s="109"/>
      <c r="Z44" s="109"/>
      <c r="AA44" s="109"/>
      <c r="AB44" s="109"/>
      <c r="AC44" s="109"/>
    </row>
    <row r="45" spans="2:29" ht="30" customHeight="1" x14ac:dyDescent="0.3"/>
    <row r="46" spans="2:29" ht="30" customHeight="1" x14ac:dyDescent="0.3"/>
    <row r="47" spans="2:29" ht="30" customHeight="1" x14ac:dyDescent="0.3"/>
    <row r="48" spans="2:29" ht="30" customHeight="1" x14ac:dyDescent="0.3"/>
    <row r="49" spans="2:29" ht="30" customHeight="1" x14ac:dyDescent="0.3"/>
    <row r="50" spans="2:29" ht="30" customHeight="1" x14ac:dyDescent="0.3"/>
    <row r="51" spans="2:29" ht="30" customHeight="1" x14ac:dyDescent="0.3"/>
    <row r="52" spans="2:29" s="106" customFormat="1" ht="45" customHeight="1" x14ac:dyDescent="0.4">
      <c r="B52" s="189" t="str">
        <f>"Ano 5 - "&amp;$B$14</f>
        <v>Ano 5 - 0</v>
      </c>
      <c r="C52" s="189"/>
      <c r="D52" s="189"/>
      <c r="E52" s="189"/>
      <c r="F52" s="189"/>
      <c r="G52" s="189"/>
      <c r="I52" s="189" t="str">
        <f>"Ano 5 - "&amp;$B$15</f>
        <v>Ano 5 - Diminuir: Índice de retrabalho</v>
      </c>
      <c r="J52" s="189"/>
      <c r="K52" s="189"/>
      <c r="L52" s="189"/>
      <c r="M52" s="189"/>
      <c r="N52" s="189"/>
      <c r="P52" s="189" t="str">
        <f>"Ano 5 - "&amp;$B$16</f>
        <v>Ano 5 - Diminuir: Tempo de montagem</v>
      </c>
      <c r="Q52" s="189"/>
      <c r="R52" s="189"/>
      <c r="S52" s="189"/>
      <c r="T52" s="189"/>
      <c r="U52" s="189"/>
      <c r="W52" s="109"/>
      <c r="X52" s="109"/>
      <c r="Y52" s="109"/>
      <c r="Z52" s="109"/>
      <c r="AA52" s="109"/>
      <c r="AB52" s="109"/>
      <c r="AC52" s="109"/>
    </row>
    <row r="53" spans="2:29" ht="30" customHeight="1" x14ac:dyDescent="0.3"/>
    <row r="54" spans="2:29" ht="30" customHeight="1" x14ac:dyDescent="0.3"/>
    <row r="55" spans="2:29" ht="30" customHeight="1" x14ac:dyDescent="0.3"/>
    <row r="56" spans="2:29" ht="30" customHeight="1" x14ac:dyDescent="0.3"/>
    <row r="57" spans="2:29" ht="30" customHeight="1" x14ac:dyDescent="0.3"/>
    <row r="58" spans="2:29" ht="30" customHeight="1" x14ac:dyDescent="0.3"/>
    <row r="59" spans="2:29" ht="30" customHeight="1" x14ac:dyDescent="0.3"/>
    <row r="60" spans="2:29" ht="30" customHeight="1" x14ac:dyDescent="0.3"/>
    <row r="61" spans="2:29" s="19" customFormat="1" ht="30" customHeight="1" x14ac:dyDescent="0.3">
      <c r="B61" s="189" t="str">
        <f>"Ano 1 - "&amp;B17</f>
        <v>Ano 1 - 0</v>
      </c>
      <c r="C61" s="189"/>
      <c r="D61" s="189"/>
      <c r="E61" s="189"/>
      <c r="F61" s="189"/>
      <c r="G61" s="189"/>
      <c r="H61" s="108"/>
      <c r="I61" s="189" t="str">
        <f>"Ano 1 - "&amp;B18</f>
        <v>Ano 1 - 0</v>
      </c>
      <c r="J61" s="189"/>
      <c r="K61" s="189"/>
      <c r="L61" s="189"/>
      <c r="M61" s="189"/>
      <c r="N61" s="189"/>
      <c r="O61" s="108"/>
    </row>
    <row r="62" spans="2:29" s="19" customFormat="1" ht="30" customHeight="1" x14ac:dyDescent="0.3"/>
    <row r="63" spans="2:29" s="19" customFormat="1" ht="30" customHeight="1" x14ac:dyDescent="0.3"/>
    <row r="64" spans="2:29" s="19" customFormat="1" ht="30" customHeight="1" x14ac:dyDescent="0.3"/>
    <row r="65" spans="2:15" ht="30" customHeight="1" x14ac:dyDescent="0.3"/>
    <row r="66" spans="2:15" ht="30" customHeight="1" x14ac:dyDescent="0.3"/>
    <row r="67" spans="2:15" ht="30" customHeight="1" x14ac:dyDescent="0.3"/>
    <row r="68" spans="2:15" ht="30" customHeight="1" x14ac:dyDescent="0.3"/>
    <row r="69" spans="2:15" ht="30" customHeight="1" x14ac:dyDescent="0.3">
      <c r="B69" s="189" t="str">
        <f>"Ano 2 - "&amp;$B$17</f>
        <v>Ano 2 - 0</v>
      </c>
      <c r="C69" s="189"/>
      <c r="D69" s="189"/>
      <c r="E69" s="189"/>
      <c r="F69" s="189"/>
      <c r="G69" s="189"/>
      <c r="H69" s="108"/>
      <c r="I69" s="189" t="str">
        <f>"Ano 2 - "&amp;$B$18</f>
        <v>Ano 2 - 0</v>
      </c>
      <c r="J69" s="189"/>
      <c r="K69" s="189"/>
      <c r="L69" s="189"/>
      <c r="M69" s="189"/>
      <c r="N69" s="189"/>
      <c r="O69" s="108"/>
    </row>
    <row r="70" spans="2:15" ht="30" customHeight="1" x14ac:dyDescent="0.3"/>
    <row r="71" spans="2:15" ht="30" customHeight="1" x14ac:dyDescent="0.3"/>
    <row r="72" spans="2:15" ht="30" customHeight="1" x14ac:dyDescent="0.3"/>
    <row r="73" spans="2:15" ht="30" customHeight="1" x14ac:dyDescent="0.3"/>
    <row r="74" spans="2:15" ht="30" customHeight="1" x14ac:dyDescent="0.3"/>
    <row r="75" spans="2:15" ht="30" customHeight="1" x14ac:dyDescent="0.3"/>
    <row r="76" spans="2:15" ht="30" customHeight="1" x14ac:dyDescent="0.3"/>
    <row r="77" spans="2:15" ht="30" customHeight="1" x14ac:dyDescent="0.3">
      <c r="B77" s="189" t="str">
        <f>"Ano 3 - "&amp;$B$17</f>
        <v>Ano 3 - 0</v>
      </c>
      <c r="C77" s="189"/>
      <c r="D77" s="189"/>
      <c r="E77" s="189"/>
      <c r="F77" s="189"/>
      <c r="G77" s="189"/>
      <c r="H77" s="108"/>
      <c r="I77" s="189" t="str">
        <f>"Ano 3 - "&amp;$B$18</f>
        <v>Ano 3 - 0</v>
      </c>
      <c r="J77" s="189"/>
      <c r="K77" s="189"/>
      <c r="L77" s="189"/>
      <c r="M77" s="189"/>
      <c r="N77" s="189"/>
      <c r="O77" s="108"/>
    </row>
    <row r="78" spans="2:15" ht="30" customHeight="1" x14ac:dyDescent="0.3"/>
    <row r="79" spans="2:15" ht="30" customHeight="1" x14ac:dyDescent="0.3"/>
    <row r="80" spans="2:15" ht="30" customHeight="1" x14ac:dyDescent="0.3"/>
    <row r="81" spans="2:15" ht="30" customHeight="1" x14ac:dyDescent="0.3"/>
    <row r="82" spans="2:15" ht="30" customHeight="1" x14ac:dyDescent="0.3"/>
    <row r="83" spans="2:15" ht="30" customHeight="1" x14ac:dyDescent="0.3"/>
    <row r="84" spans="2:15" ht="30" customHeight="1" x14ac:dyDescent="0.3"/>
    <row r="85" spans="2:15" ht="30" customHeight="1" x14ac:dyDescent="0.4">
      <c r="B85" s="189" t="str">
        <f>"Ano 4 - "&amp;$B$17</f>
        <v>Ano 4 - 0</v>
      </c>
      <c r="C85" s="189"/>
      <c r="D85" s="189"/>
      <c r="E85" s="189"/>
      <c r="F85" s="189"/>
      <c r="G85" s="189"/>
      <c r="H85" s="106"/>
      <c r="I85" s="189" t="str">
        <f>"Ano 4 - "&amp;$B$18</f>
        <v>Ano 4 - 0</v>
      </c>
      <c r="J85" s="189"/>
      <c r="K85" s="189"/>
      <c r="L85" s="189"/>
      <c r="M85" s="189"/>
      <c r="N85" s="189"/>
      <c r="O85" s="106"/>
    </row>
    <row r="86" spans="2:15" ht="30" customHeight="1" x14ac:dyDescent="0.3"/>
    <row r="87" spans="2:15" ht="30" customHeight="1" x14ac:dyDescent="0.3"/>
    <row r="88" spans="2:15" ht="30" customHeight="1" x14ac:dyDescent="0.3"/>
    <row r="89" spans="2:15" ht="30" customHeight="1" x14ac:dyDescent="0.3"/>
    <row r="90" spans="2:15" ht="30" customHeight="1" x14ac:dyDescent="0.3"/>
    <row r="91" spans="2:15" ht="30" customHeight="1" x14ac:dyDescent="0.3"/>
    <row r="92" spans="2:15" ht="30" customHeight="1" x14ac:dyDescent="0.3"/>
    <row r="93" spans="2:15" ht="30" customHeight="1" x14ac:dyDescent="0.4">
      <c r="B93" s="189" t="str">
        <f>"Ano 5 - "&amp;$B$17</f>
        <v>Ano 5 - 0</v>
      </c>
      <c r="C93" s="189"/>
      <c r="D93" s="189"/>
      <c r="E93" s="189"/>
      <c r="F93" s="189"/>
      <c r="G93" s="189"/>
      <c r="H93" s="106"/>
      <c r="I93" s="189" t="str">
        <f>"Ano 5 - "&amp;$B$18</f>
        <v>Ano 5 - 0</v>
      </c>
      <c r="J93" s="189"/>
      <c r="K93" s="189"/>
      <c r="L93" s="189"/>
      <c r="M93" s="189"/>
      <c r="N93" s="189"/>
      <c r="O93" s="106"/>
    </row>
    <row r="94" spans="2:15" ht="30" customHeight="1" x14ac:dyDescent="0.3"/>
    <row r="95" spans="2:15" ht="30" customHeight="1" x14ac:dyDescent="0.3"/>
    <row r="96" spans="2:15" ht="30" customHeight="1" x14ac:dyDescent="0.3"/>
    <row r="97" spans="2:2" ht="30" customHeight="1" x14ac:dyDescent="0.3"/>
    <row r="98" spans="2:2" ht="30" customHeight="1" x14ac:dyDescent="0.3"/>
    <row r="99" spans="2:2" ht="30" customHeight="1" x14ac:dyDescent="0.3"/>
    <row r="100" spans="2:2" ht="30" customHeight="1" x14ac:dyDescent="0.3"/>
    <row r="101" spans="2:2" ht="30" customHeight="1" x14ac:dyDescent="0.3">
      <c r="B101" s="19" t="str">
        <f>PA!C32</f>
        <v>Perspectiva Financeira</v>
      </c>
    </row>
    <row r="102" spans="2:2" ht="30" customHeight="1" x14ac:dyDescent="0.3">
      <c r="B102" s="19" t="str">
        <f>PA!C33</f>
        <v>Perspectiva de Clientes</v>
      </c>
    </row>
    <row r="103" spans="2:2" ht="30" customHeight="1" x14ac:dyDescent="0.3">
      <c r="B103" s="19" t="str">
        <f>PA!C34</f>
        <v>Perspectiva de Processos Internos</v>
      </c>
    </row>
    <row r="104" spans="2:2" ht="30" customHeight="1" x14ac:dyDescent="0.3">
      <c r="B104" s="19" t="str">
        <f>PA!C35</f>
        <v>Perspectiva de Aprendizagem</v>
      </c>
    </row>
    <row r="105" spans="2:2" ht="30" customHeight="1" x14ac:dyDescent="0.3"/>
    <row r="106" spans="2:2" ht="30" customHeight="1" x14ac:dyDescent="0.3"/>
    <row r="107" spans="2:2" ht="30" customHeight="1" x14ac:dyDescent="0.3"/>
  </sheetData>
  <mergeCells count="25">
    <mergeCell ref="B20:G20"/>
    <mergeCell ref="I20:N20"/>
    <mergeCell ref="P20:U20"/>
    <mergeCell ref="B28:G28"/>
    <mergeCell ref="I28:N28"/>
    <mergeCell ref="P28:U28"/>
    <mergeCell ref="B36:G36"/>
    <mergeCell ref="I36:N36"/>
    <mergeCell ref="P36:U36"/>
    <mergeCell ref="B44:G44"/>
    <mergeCell ref="I44:N44"/>
    <mergeCell ref="P44:U44"/>
    <mergeCell ref="B52:G52"/>
    <mergeCell ref="I52:N52"/>
    <mergeCell ref="P52:U52"/>
    <mergeCell ref="B61:G61"/>
    <mergeCell ref="I61:N61"/>
    <mergeCell ref="B93:G93"/>
    <mergeCell ref="I93:N93"/>
    <mergeCell ref="B69:G69"/>
    <mergeCell ref="I69:N69"/>
    <mergeCell ref="B77:G77"/>
    <mergeCell ref="I77:N77"/>
    <mergeCell ref="B85:G85"/>
    <mergeCell ref="I85:N85"/>
  </mergeCells>
  <printOptions horizontalCentered="1"/>
  <pageMargins left="0.196527777777778" right="0.196527777777778" top="0.78749999999999998" bottom="0.78749999999999998" header="0.511811023622047" footer="0.31527777777777799"/>
  <pageSetup paperSize="9" scale="73" orientation="landscape" horizontalDpi="300" verticalDpi="300"/>
  <headerFooter>
    <oddFooter>&amp;CPágina &amp;P de &amp;N</oddFooter>
  </headerFooter>
  <rowBreaks count="4" manualBreakCount="4">
    <brk id="43" max="16383" man="1"/>
    <brk id="60" max="16383" man="1"/>
    <brk id="76" max="16383" man="1"/>
    <brk id="92" max="16383" man="1"/>
  </row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07"/>
  <sheetViews>
    <sheetView showGridLines="0" zoomScale="90" zoomScaleNormal="90" workbookViewId="0">
      <selection activeCell="A7" sqref="A7"/>
    </sheetView>
  </sheetViews>
  <sheetFormatPr defaultColWidth="8.6640625" defaultRowHeight="14.4" zeroHeight="1" x14ac:dyDescent="0.3"/>
  <cols>
    <col min="1" max="1" width="2.5546875" customWidth="1"/>
    <col min="2" max="22" width="9.109375" customWidth="1"/>
    <col min="23" max="29" width="9.109375" style="19" customWidth="1"/>
    <col min="30" max="51" width="9.109375" customWidth="1"/>
  </cols>
  <sheetData>
    <row r="1" spans="1:88 16383:16383" x14ac:dyDescent="0.3"/>
    <row r="2" spans="1:88 16383:16383" x14ac:dyDescent="0.3"/>
    <row r="3" spans="1:88 16383:16383" x14ac:dyDescent="0.3"/>
    <row r="4" spans="1:88 16383:16383" ht="1.5" customHeight="1" x14ac:dyDescent="0.3"/>
    <row r="5" spans="1:88 16383:16383" s="1" customFormat="1" ht="4.5" customHeight="1" x14ac:dyDescent="0.3"/>
    <row r="6" spans="1:88 16383:16383" ht="3" customHeight="1" x14ac:dyDescent="0.3"/>
    <row r="7" spans="1:88 16383:16383" s="1" customFormat="1" ht="4.5" customHeight="1" x14ac:dyDescent="0.3"/>
    <row r="8" spans="1:88 16383:16383" ht="1.5" customHeight="1" x14ac:dyDescent="0.3"/>
    <row r="9" spans="1:88 16383:16383" ht="24.75" customHeight="1" x14ac:dyDescent="0.3"/>
    <row r="10" spans="1:88 16383:16383" ht="21" customHeight="1" x14ac:dyDescent="0.3"/>
    <row r="11" spans="1:88 16383:16383" s="19" customFormat="1" ht="9.75" customHeight="1" x14ac:dyDescent="0.3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XFC11" s="104"/>
    </row>
    <row r="12" spans="1:88 16383:16383" ht="45" customHeight="1" x14ac:dyDescent="0.3">
      <c r="B12" s="82" t="s">
        <v>129</v>
      </c>
      <c r="M12" s="82" t="s">
        <v>130</v>
      </c>
      <c r="Y12" s="19" t="str">
        <f>'PA 4'!B13</f>
        <v>Aumentar: Horas de capacitação</v>
      </c>
      <c r="Z12" s="105" t="str">
        <f ca="1">IF(ISERROR('PA 4'!U13),"",'PA 4'!U13)</f>
        <v/>
      </c>
      <c r="AA12" s="105">
        <f ca="1">IF(ISERROR('PA 4'!V13),"",'PA 4'!V13)</f>
        <v>8</v>
      </c>
    </row>
    <row r="13" spans="1:88 16383:16383" s="19" customFormat="1" ht="30" customHeight="1" x14ac:dyDescent="0.3">
      <c r="C13" s="19" t="s">
        <v>52</v>
      </c>
      <c r="D13" s="19" t="s">
        <v>53</v>
      </c>
      <c r="M13" s="19" t="s">
        <v>131</v>
      </c>
      <c r="N13" s="19" t="s">
        <v>132</v>
      </c>
      <c r="O13" s="19" t="s">
        <v>133</v>
      </c>
      <c r="P13" s="19" t="s">
        <v>134</v>
      </c>
      <c r="Q13" s="19" t="s">
        <v>135</v>
      </c>
      <c r="Y13" s="19" t="str">
        <f>'PA 4'!B14</f>
        <v>Aumentar: Horas de capacitação</v>
      </c>
      <c r="Z13" s="105" t="str">
        <f ca="1">IF(ISERROR('PA 4'!U14),"",'PA 4'!U14)</f>
        <v/>
      </c>
      <c r="AA13" s="105">
        <f ca="1">IF(ISERROR('PA 4'!V14),"",'PA 4'!V14)</f>
        <v>8</v>
      </c>
    </row>
    <row r="14" spans="1:88 16383:16383" s="19" customFormat="1" ht="30" customHeight="1" x14ac:dyDescent="0.3">
      <c r="B14" s="19">
        <f>'EST 4'!B14</f>
        <v>0</v>
      </c>
      <c r="C14" s="19">
        <f>SUM('EST 4'!CB14,'EST 4'!BL14,'EST 4'!AV14,'EST 4'!AF14,'EST 4'!P14)</f>
        <v>11</v>
      </c>
      <c r="D14" s="19">
        <f>SUM('EST 4'!P15,'EST 4'!AF15,'EST 4'!AV15,'EST 4'!BL15,'EST 4'!CB15)</f>
        <v>12</v>
      </c>
      <c r="L14" s="19">
        <f>B14</f>
        <v>0</v>
      </c>
      <c r="M14" s="19">
        <f t="array" aca="1" ref="M14" ca="1">SUM(IF($Y$12:$Y$29=$L14,IF($Z$12:$Z$29=0,1,0),0))</f>
        <v>0</v>
      </c>
      <c r="N14" s="19">
        <f t="array" aca="1" ref="N14" ca="1">SUM(IF($Y$12:$Y$29=$L14,IF($Z$12:$Z$29=-1,1,0),0))</f>
        <v>0</v>
      </c>
      <c r="O14" s="19">
        <f ca="1">COUNTIFS($Y$12:$Y$29,$L14,$AA$12:$AA$29,"=2")</f>
        <v>0</v>
      </c>
      <c r="P14" s="19">
        <f ca="1">COUNTIFS($Y$12:$Y$29,$L14,$AA$12:$AA$29,"&gt;2")</f>
        <v>0</v>
      </c>
      <c r="Q14" s="19">
        <f ca="1">COUNTIFS($Y$12:$Y$29,$L14,$Z$12:$Z$29,"&gt;0")</f>
        <v>0</v>
      </c>
      <c r="Y14" s="19" t="str">
        <f>'PA 4'!B15</f>
        <v>Aumentar: Horas de capacitação</v>
      </c>
      <c r="Z14" s="105">
        <f ca="1">IF(ISERROR('PA 4'!U15),"",'PA 4'!U15)</f>
        <v>-2</v>
      </c>
      <c r="AA14" s="105" t="str">
        <f ca="1">IF(ISERROR('PA 4'!V15),"",'PA 4'!V15)</f>
        <v/>
      </c>
    </row>
    <row r="15" spans="1:88 16383:16383" s="19" customFormat="1" ht="30" customHeight="1" x14ac:dyDescent="0.3">
      <c r="B15" s="19" t="str">
        <f>'EST 4'!B19</f>
        <v>Aumentar: Número de inovações</v>
      </c>
      <c r="C15" s="19">
        <f>SUM('EST 4'!P19,'EST 4'!AF19,'EST 4'!AV19,'EST 4'!BL19,'EST 4'!CB19)</f>
        <v>17</v>
      </c>
      <c r="D15" s="19">
        <f>SUM('EST 4'!CB20,'EST 4'!BL20,'EST 4'!AV20,'EST 4'!AF20,'EST 4'!P20)</f>
        <v>11</v>
      </c>
      <c r="L15" s="19" t="str">
        <f>B15</f>
        <v>Aumentar: Número de inovações</v>
      </c>
      <c r="M15" s="19">
        <f t="array" aca="1" ref="M15" ca="1">SUM(IF($Y$12:$Y$29=$L15,IF($Z$12:$Z$29=0,1,0),0))</f>
        <v>0</v>
      </c>
      <c r="N15" s="19">
        <f t="array" aca="1" ref="N15" ca="1">SUM(IF($Y$12:$Y$29=$L15,IF($Z$12:$Z$29=-1,1,0),0))</f>
        <v>0</v>
      </c>
      <c r="O15" s="19">
        <f ca="1">COUNTIFS($Y$12:$Y$29,$L15,$AA$12:$AA$29,"=2")</f>
        <v>0</v>
      </c>
      <c r="P15" s="19">
        <f ca="1">COUNTIFS($Y$12:$Y$29,$L15,$AA$12:$AA$29,"&gt;2")</f>
        <v>3</v>
      </c>
      <c r="Q15" s="19">
        <f ca="1">COUNTIFS($Y$12:$Y$29,$L15,$Z$12:$Z$29,"&gt;0")</f>
        <v>0</v>
      </c>
      <c r="Y15" s="19" t="str">
        <f>'PA 4'!B16</f>
        <v>Aumentar: Número de inovações</v>
      </c>
      <c r="Z15" s="105" t="str">
        <f ca="1">IF(ISERROR('PA 4'!U16),"",'PA 4'!U16)</f>
        <v/>
      </c>
      <c r="AA15" s="105">
        <f ca="1">IF(ISERROR('PA 4'!V16),"",'PA 4'!V16)</f>
        <v>26</v>
      </c>
    </row>
    <row r="16" spans="1:88 16383:16383" s="19" customFormat="1" ht="30" customHeight="1" x14ac:dyDescent="0.3">
      <c r="B16" s="19" t="str">
        <f>'EST 4'!B24</f>
        <v>Aumentar: Horas de capacitação</v>
      </c>
      <c r="C16" s="19">
        <f>SUM('EST 4'!P24,'EST 4'!AF24,'EST 4'!AV24,'EST 4'!BL24,'EST 4'!CB24)</f>
        <v>149</v>
      </c>
      <c r="D16" s="19">
        <f>SUM('EST 4'!CB25,'EST 4'!BL25,'EST 4'!AV25,'EST 4'!AF25,'EST 4'!P25)</f>
        <v>37</v>
      </c>
      <c r="L16" s="19" t="str">
        <f>B16</f>
        <v>Aumentar: Horas de capacitação</v>
      </c>
      <c r="M16" s="19">
        <f t="array" aca="1" ref="M16" ca="1">SUM(IF($Y$12:$Y$29=$L16,IF($Z$12:$Z$29=0,1,0),0))</f>
        <v>0</v>
      </c>
      <c r="N16" s="19">
        <f t="array" aca="1" ref="N16" ca="1">SUM(IF($Y$12:$Y$29=$L16,IF($Z$12:$Z$29=-1,1,0),0))</f>
        <v>0</v>
      </c>
      <c r="O16" s="19">
        <f ca="1">COUNTIFS($Y$12:$Y$29,$L16,$AA$12:$AA$29,"=2")</f>
        <v>0</v>
      </c>
      <c r="P16" s="19">
        <f ca="1">COUNTIFS($Y$12:$Y$29,$L16,$AA$12:$AA$29,"&gt;2")</f>
        <v>2</v>
      </c>
      <c r="Q16" s="19">
        <f ca="1">COUNTIFS($Y$12:$Y$29,$L16,$Z$12:$Z$29,"&gt;0")</f>
        <v>0</v>
      </c>
      <c r="Y16" s="19" t="str">
        <f>'PA 4'!B17</f>
        <v>Aumentar: Número de inovações</v>
      </c>
      <c r="Z16" s="105" t="str">
        <f ca="1">IF(ISERROR('PA 4'!U17),"",'PA 4'!U17)</f>
        <v/>
      </c>
      <c r="AA16" s="105">
        <f ca="1">IF(ISERROR('PA 4'!V17),"",'PA 4'!V17)</f>
        <v>3</v>
      </c>
    </row>
    <row r="17" spans="2:29" s="19" customFormat="1" ht="30" customHeight="1" x14ac:dyDescent="0.3">
      <c r="B17" s="19">
        <f>'EST 4'!B29</f>
        <v>0</v>
      </c>
      <c r="C17" s="19">
        <f>SUM('EST 4'!P29,'EST 4'!AF29,'EST 4'!AV29,'EST 4'!BL29,'EST 4'!CB29)</f>
        <v>29</v>
      </c>
      <c r="D17" s="19">
        <f>SUM('EST 4'!CB30,'EST 4'!BL30,'EST 4'!AV30,'EST 4'!AF30,'EST 4'!P30)</f>
        <v>37</v>
      </c>
      <c r="L17" s="19">
        <f>B17</f>
        <v>0</v>
      </c>
      <c r="M17" s="19">
        <f t="array" aca="1" ref="M17" ca="1">SUM(IF($Y$12:$Y$29=$L17,IF($Z$12:$Z$29=0,1,0),0))</f>
        <v>0</v>
      </c>
      <c r="N17" s="19">
        <f t="array" aca="1" ref="N17" ca="1">SUM(IF($Y$12:$Y$29=$L17,IF($Z$12:$Z$29=-1,1,0),0))</f>
        <v>0</v>
      </c>
      <c r="O17" s="19">
        <f ca="1">COUNTIFS($Y$12:$Y$29,$L17,$AA$12:$AA$29,"=2")</f>
        <v>0</v>
      </c>
      <c r="P17" s="19">
        <f ca="1">COUNTIFS($Y$12:$Y$29,$L17,$AA$12:$AA$29,"&gt;2")</f>
        <v>0</v>
      </c>
      <c r="Q17" s="19">
        <f ca="1">COUNTIFS($Y$12:$Y$29,$L17,$Z$12:$Z$29,"&gt;0")</f>
        <v>0</v>
      </c>
      <c r="Y17" s="19" t="str">
        <f>'PA 4'!B18</f>
        <v>Aumentar: Número de inovações</v>
      </c>
      <c r="Z17" s="105" t="str">
        <f ca="1">IF(ISERROR('PA 4'!U18),"",'PA 4'!U18)</f>
        <v/>
      </c>
      <c r="AA17" s="105">
        <f ca="1">IF(ISERROR('PA 4'!V18),"",'PA 4'!V18)</f>
        <v>13</v>
      </c>
    </row>
    <row r="18" spans="2:29" s="19" customFormat="1" ht="30" customHeight="1" x14ac:dyDescent="0.3">
      <c r="B18" s="19">
        <f>'EST 4'!B34</f>
        <v>0</v>
      </c>
      <c r="C18" s="19">
        <f>SUM('EST 4'!P34,'EST 4'!AF34,'EST 4'!AV34,'EST 4'!BL34,'EST 4'!CB34)</f>
        <v>29</v>
      </c>
      <c r="D18" s="19">
        <f>SUM('EST 4'!CB35,'EST 4'!BL35,'EST 4'!AV35,'EST 4'!AF35,'EST 4'!P35)</f>
        <v>37</v>
      </c>
      <c r="L18" s="19">
        <f>B18</f>
        <v>0</v>
      </c>
      <c r="M18" s="19">
        <f t="array" aca="1" ref="M18" ca="1">SUM(IF($Y$12:$Y$29=$L18,IF($Z$12:$Z$29=0,1,0),0))</f>
        <v>0</v>
      </c>
      <c r="N18" s="19">
        <f t="array" aca="1" ref="N18" ca="1">SUM(IF($Y$12:$Y$29=$L18,IF($Z$12:$Z$29=-1,1,0),0))</f>
        <v>0</v>
      </c>
      <c r="O18" s="19">
        <f ca="1">COUNTIFS($Y$12:$Y$29,$L18,$AA$12:$AA$29,"=2")</f>
        <v>0</v>
      </c>
      <c r="P18" s="19">
        <f ca="1">COUNTIFS($Y$12:$Y$29,$L18,$AA$12:$AA$29,"&gt;2")</f>
        <v>0</v>
      </c>
      <c r="Q18" s="19">
        <f ca="1">COUNTIFS($Y$12:$Y$29,$L18,$Z$12:$Z$29,"&gt;0")</f>
        <v>0</v>
      </c>
      <c r="Y18" s="19">
        <f>'PA 4'!B19</f>
        <v>0</v>
      </c>
      <c r="Z18" s="105" t="str">
        <f ca="1">IF(ISERROR('PA 4'!U19),"",'PA 4'!U19)</f>
        <v/>
      </c>
      <c r="AA18" s="105" t="str">
        <f ca="1">IF(ISERROR('PA 4'!V19),"",'PA 4'!V19)</f>
        <v/>
      </c>
    </row>
    <row r="19" spans="2:29" s="19" customFormat="1" ht="30" customHeight="1" x14ac:dyDescent="0.3">
      <c r="Y19" s="19">
        <f>'PA 4'!B20</f>
        <v>0</v>
      </c>
      <c r="Z19" s="105" t="str">
        <f ca="1">IF(ISERROR('PA 4'!U20),"",'PA 4'!U20)</f>
        <v/>
      </c>
      <c r="AA19" s="105" t="str">
        <f ca="1">IF(ISERROR('PA 4'!V20),"",'PA 4'!V20)</f>
        <v/>
      </c>
    </row>
    <row r="20" spans="2:29" s="106" customFormat="1" ht="45" customHeight="1" x14ac:dyDescent="0.4">
      <c r="B20" s="189" t="str">
        <f>"Ano 1 - "&amp;B14</f>
        <v>Ano 1 - 0</v>
      </c>
      <c r="C20" s="189"/>
      <c r="D20" s="189"/>
      <c r="E20" s="189"/>
      <c r="F20" s="189"/>
      <c r="G20" s="189"/>
      <c r="H20" s="107"/>
      <c r="I20" s="189" t="str">
        <f>"Ano 1 - "&amp;B15</f>
        <v>Ano 1 - Aumentar: Número de inovações</v>
      </c>
      <c r="J20" s="189"/>
      <c r="K20" s="189"/>
      <c r="L20" s="189"/>
      <c r="M20" s="189"/>
      <c r="N20" s="189"/>
      <c r="O20" s="108"/>
      <c r="P20" s="189" t="str">
        <f>"Ano 1 - "&amp;B16</f>
        <v>Ano 1 - Aumentar: Horas de capacitação</v>
      </c>
      <c r="Q20" s="189"/>
      <c r="R20" s="189"/>
      <c r="S20" s="189"/>
      <c r="T20" s="189"/>
      <c r="U20" s="189"/>
      <c r="V20" s="108"/>
      <c r="W20" s="109"/>
      <c r="X20" s="109"/>
      <c r="Y20" s="19">
        <f>'PA 4'!B21</f>
        <v>0</v>
      </c>
      <c r="Z20" s="105" t="str">
        <f ca="1">IF(ISERROR('PA 4'!U21),"",'PA 4'!U21)</f>
        <v/>
      </c>
      <c r="AA20" s="105" t="str">
        <f ca="1">IF(ISERROR('PA 4'!V21),"",'PA 4'!V21)</f>
        <v/>
      </c>
      <c r="AB20" s="109"/>
      <c r="AC20" s="109"/>
    </row>
    <row r="21" spans="2:29" ht="30" customHeight="1" x14ac:dyDescent="0.3">
      <c r="Y21" s="19">
        <f>'PA 4'!B22</f>
        <v>0</v>
      </c>
      <c r="Z21" s="105" t="str">
        <f ca="1">IF(ISERROR('PA 4'!U22),"",'PA 4'!U22)</f>
        <v/>
      </c>
      <c r="AA21" s="105" t="str">
        <f ca="1">IF(ISERROR('PA 4'!V22),"",'PA 4'!V22)</f>
        <v/>
      </c>
    </row>
    <row r="22" spans="2:29" ht="30" customHeight="1" x14ac:dyDescent="0.3">
      <c r="Y22" s="19">
        <f>'PA 4'!B23</f>
        <v>0</v>
      </c>
      <c r="Z22" s="105" t="str">
        <f ca="1">IF(ISERROR('PA 4'!U23),"",'PA 4'!U23)</f>
        <v/>
      </c>
      <c r="AA22" s="105" t="str">
        <f ca="1">IF(ISERROR('PA 4'!V23),"",'PA 4'!V23)</f>
        <v/>
      </c>
    </row>
    <row r="23" spans="2:29" ht="30" customHeight="1" x14ac:dyDescent="0.3">
      <c r="Y23" s="19">
        <f>'PA 4'!B24</f>
        <v>0</v>
      </c>
      <c r="Z23" s="105" t="str">
        <f ca="1">IF(ISERROR('PA 4'!U24),"",'PA 4'!U24)</f>
        <v/>
      </c>
      <c r="AA23" s="105" t="str">
        <f ca="1">IF(ISERROR('PA 4'!V24),"",'PA 4'!V24)</f>
        <v/>
      </c>
    </row>
    <row r="24" spans="2:29" ht="30" customHeight="1" x14ac:dyDescent="0.3">
      <c r="Y24" s="19">
        <f>'PA 4'!B25</f>
        <v>0</v>
      </c>
      <c r="Z24" s="105" t="str">
        <f ca="1">IF(ISERROR('PA 4'!U25),"",'PA 4'!U25)</f>
        <v/>
      </c>
      <c r="AA24" s="105" t="str">
        <f ca="1">IF(ISERROR('PA 4'!V25),"",'PA 4'!V25)</f>
        <v/>
      </c>
    </row>
    <row r="25" spans="2:29" ht="30" customHeight="1" x14ac:dyDescent="0.3">
      <c r="Y25" s="19">
        <f>'PA 4'!B26</f>
        <v>0</v>
      </c>
      <c r="Z25" s="105" t="str">
        <f ca="1">IF(ISERROR('PA 4'!U26),"",'PA 4'!U26)</f>
        <v/>
      </c>
      <c r="AA25" s="105" t="str">
        <f ca="1">IF(ISERROR('PA 4'!V26),"",'PA 4'!V26)</f>
        <v/>
      </c>
    </row>
    <row r="26" spans="2:29" ht="30" customHeight="1" x14ac:dyDescent="0.3">
      <c r="Y26" s="19">
        <f>'PA 4'!B27</f>
        <v>0</v>
      </c>
      <c r="Z26" s="105" t="str">
        <f ca="1">IF(ISERROR('PA 4'!U27),"",'PA 4'!U27)</f>
        <v/>
      </c>
      <c r="AA26" s="105" t="str">
        <f ca="1">IF(ISERROR('PA 4'!V27),"",'PA 4'!V27)</f>
        <v/>
      </c>
    </row>
    <row r="27" spans="2:29" ht="30" customHeight="1" x14ac:dyDescent="0.3">
      <c r="Y27" s="19">
        <f>'PA 4'!B28</f>
        <v>0</v>
      </c>
      <c r="Z27" s="105" t="str">
        <f ca="1">IF(ISERROR('PA 4'!U28),"",'PA 4'!U28)</f>
        <v/>
      </c>
      <c r="AA27" s="105" t="str">
        <f ca="1">IF(ISERROR('PA 4'!V28),"",'PA 4'!V28)</f>
        <v/>
      </c>
    </row>
    <row r="28" spans="2:29" s="106" customFormat="1" ht="45" customHeight="1" x14ac:dyDescent="0.4">
      <c r="B28" s="189" t="str">
        <f>"Ano 2 - "&amp;$B$14</f>
        <v>Ano 2 - 0</v>
      </c>
      <c r="C28" s="189"/>
      <c r="D28" s="189"/>
      <c r="E28" s="189"/>
      <c r="F28" s="189"/>
      <c r="G28" s="189"/>
      <c r="H28" s="108"/>
      <c r="I28" s="189" t="str">
        <f>"Ano 2 - "&amp;$B$15</f>
        <v>Ano 2 - Aumentar: Número de inovações</v>
      </c>
      <c r="J28" s="189"/>
      <c r="K28" s="189"/>
      <c r="L28" s="189"/>
      <c r="M28" s="189"/>
      <c r="N28" s="189"/>
      <c r="O28" s="108"/>
      <c r="P28" s="189" t="str">
        <f>"Ano 2 - "&amp;$B$16</f>
        <v>Ano 2 - Aumentar: Horas de capacitação</v>
      </c>
      <c r="Q28" s="189"/>
      <c r="R28" s="189"/>
      <c r="S28" s="189"/>
      <c r="T28" s="189"/>
      <c r="U28" s="189"/>
      <c r="V28" s="108"/>
      <c r="W28" s="109"/>
      <c r="X28" s="109"/>
      <c r="Y28" s="19">
        <f>'PA 4'!B29</f>
        <v>0</v>
      </c>
      <c r="Z28" s="105" t="str">
        <f ca="1">IF(ISERROR('PA 4'!U29),"",'PA 4'!U29)</f>
        <v/>
      </c>
      <c r="AA28" s="105" t="str">
        <f ca="1">IF(ISERROR('PA 4'!V29),"",'PA 4'!V29)</f>
        <v/>
      </c>
      <c r="AB28" s="109"/>
      <c r="AC28" s="109"/>
    </row>
    <row r="29" spans="2:29" ht="30" customHeight="1" x14ac:dyDescent="0.3">
      <c r="Y29" s="19">
        <f>'PA 4'!B30</f>
        <v>0</v>
      </c>
      <c r="Z29" s="105" t="str">
        <f ca="1">IF(ISERROR('PA 4'!U30),"",'PA 4'!U30)</f>
        <v/>
      </c>
      <c r="AA29" s="105" t="str">
        <f ca="1">IF(ISERROR('PA 4'!V30),"",'PA 4'!V30)</f>
        <v/>
      </c>
    </row>
    <row r="30" spans="2:29" ht="30" customHeight="1" x14ac:dyDescent="0.3">
      <c r="Y30" s="103"/>
      <c r="Z30" s="103"/>
      <c r="AA30" s="103"/>
    </row>
    <row r="31" spans="2:29" ht="30" customHeight="1" x14ac:dyDescent="0.3"/>
    <row r="32" spans="2:29" ht="30" customHeight="1" x14ac:dyDescent="0.3"/>
    <row r="33" spans="2:29" ht="30" customHeight="1" x14ac:dyDescent="0.3"/>
    <row r="34" spans="2:29" ht="30" customHeight="1" x14ac:dyDescent="0.3"/>
    <row r="35" spans="2:29" ht="30" customHeight="1" x14ac:dyDescent="0.3"/>
    <row r="36" spans="2:29" s="106" customFormat="1" ht="45" customHeight="1" x14ac:dyDescent="0.4">
      <c r="B36" s="189" t="str">
        <f>"Ano 3 - "&amp;$B$14</f>
        <v>Ano 3 - 0</v>
      </c>
      <c r="C36" s="189"/>
      <c r="D36" s="189"/>
      <c r="E36" s="189"/>
      <c r="F36" s="189"/>
      <c r="G36" s="189"/>
      <c r="H36" s="108"/>
      <c r="I36" s="189" t="str">
        <f>"Ano 3 - "&amp;$B$15</f>
        <v>Ano 3 - Aumentar: Número de inovações</v>
      </c>
      <c r="J36" s="189"/>
      <c r="K36" s="189"/>
      <c r="L36" s="189"/>
      <c r="M36" s="189"/>
      <c r="N36" s="189"/>
      <c r="O36" s="108"/>
      <c r="P36" s="189" t="str">
        <f>"Ano 3 - "&amp;$B$16</f>
        <v>Ano 3 - Aumentar: Horas de capacitação</v>
      </c>
      <c r="Q36" s="189"/>
      <c r="R36" s="189"/>
      <c r="S36" s="189"/>
      <c r="T36" s="189"/>
      <c r="U36" s="189"/>
      <c r="V36" s="108"/>
      <c r="W36" s="109"/>
      <c r="X36" s="109"/>
      <c r="Y36" s="109"/>
      <c r="Z36" s="109"/>
      <c r="AA36" s="109"/>
      <c r="AB36" s="109"/>
      <c r="AC36" s="109"/>
    </row>
    <row r="37" spans="2:29" ht="30" customHeight="1" x14ac:dyDescent="0.3"/>
    <row r="38" spans="2:29" ht="30" customHeight="1" x14ac:dyDescent="0.3"/>
    <row r="39" spans="2:29" ht="30" customHeight="1" x14ac:dyDescent="0.3"/>
    <row r="40" spans="2:29" ht="30" customHeight="1" x14ac:dyDescent="0.3"/>
    <row r="41" spans="2:29" ht="30" customHeight="1" x14ac:dyDescent="0.3"/>
    <row r="42" spans="2:29" ht="30" customHeight="1" x14ac:dyDescent="0.3"/>
    <row r="43" spans="2:29" ht="30" customHeight="1" x14ac:dyDescent="0.3"/>
    <row r="44" spans="2:29" s="106" customFormat="1" ht="45" customHeight="1" x14ac:dyDescent="0.4">
      <c r="B44" s="189" t="str">
        <f>"Ano 4 - "&amp;$B$14</f>
        <v>Ano 4 - 0</v>
      </c>
      <c r="C44" s="189"/>
      <c r="D44" s="189"/>
      <c r="E44" s="189"/>
      <c r="F44" s="189"/>
      <c r="G44" s="189"/>
      <c r="I44" s="189" t="str">
        <f>"Ano 4 - "&amp;$B$15</f>
        <v>Ano 4 - Aumentar: Número de inovações</v>
      </c>
      <c r="J44" s="189"/>
      <c r="K44" s="189"/>
      <c r="L44" s="189"/>
      <c r="M44" s="189"/>
      <c r="N44" s="189"/>
      <c r="P44" s="189" t="str">
        <f>"Ano 4 - "&amp;$B$16</f>
        <v>Ano 4 - Aumentar: Horas de capacitação</v>
      </c>
      <c r="Q44" s="189"/>
      <c r="R44" s="189"/>
      <c r="S44" s="189"/>
      <c r="T44" s="189"/>
      <c r="U44" s="189"/>
      <c r="W44" s="109"/>
      <c r="X44" s="109"/>
      <c r="Y44" s="109"/>
      <c r="Z44" s="109"/>
      <c r="AA44" s="109"/>
      <c r="AB44" s="109"/>
      <c r="AC44" s="109"/>
    </row>
    <row r="45" spans="2:29" ht="30" customHeight="1" x14ac:dyDescent="0.3"/>
    <row r="46" spans="2:29" ht="30" customHeight="1" x14ac:dyDescent="0.3"/>
    <row r="47" spans="2:29" ht="30" customHeight="1" x14ac:dyDescent="0.3"/>
    <row r="48" spans="2:29" ht="30" customHeight="1" x14ac:dyDescent="0.3"/>
    <row r="49" spans="2:29" ht="30" customHeight="1" x14ac:dyDescent="0.3"/>
    <row r="50" spans="2:29" ht="30" customHeight="1" x14ac:dyDescent="0.3"/>
    <row r="51" spans="2:29" ht="30" customHeight="1" x14ac:dyDescent="0.3"/>
    <row r="52" spans="2:29" s="106" customFormat="1" ht="45" customHeight="1" x14ac:dyDescent="0.4">
      <c r="B52" s="189" t="str">
        <f>"Ano 5 - "&amp;$B$14</f>
        <v>Ano 5 - 0</v>
      </c>
      <c r="C52" s="189"/>
      <c r="D52" s="189"/>
      <c r="E52" s="189"/>
      <c r="F52" s="189"/>
      <c r="G52" s="189"/>
      <c r="I52" s="189" t="str">
        <f>"Ano 5 - "&amp;$B$15</f>
        <v>Ano 5 - Aumentar: Número de inovações</v>
      </c>
      <c r="J52" s="189"/>
      <c r="K52" s="189"/>
      <c r="L52" s="189"/>
      <c r="M52" s="189"/>
      <c r="N52" s="189"/>
      <c r="P52" s="189" t="str">
        <f>"Ano 5 - "&amp;$B$16</f>
        <v>Ano 5 - Aumentar: Horas de capacitação</v>
      </c>
      <c r="Q52" s="189"/>
      <c r="R52" s="189"/>
      <c r="S52" s="189"/>
      <c r="T52" s="189"/>
      <c r="U52" s="189"/>
      <c r="W52" s="109"/>
      <c r="X52" s="109"/>
      <c r="Y52" s="109"/>
      <c r="Z52" s="109"/>
      <c r="AA52" s="109"/>
      <c r="AB52" s="109"/>
      <c r="AC52" s="109"/>
    </row>
    <row r="53" spans="2:29" ht="30" customHeight="1" x14ac:dyDescent="0.3"/>
    <row r="54" spans="2:29" ht="30" customHeight="1" x14ac:dyDescent="0.3"/>
    <row r="55" spans="2:29" ht="30" customHeight="1" x14ac:dyDescent="0.3"/>
    <row r="56" spans="2:29" ht="30" customHeight="1" x14ac:dyDescent="0.3"/>
    <row r="57" spans="2:29" ht="30" customHeight="1" x14ac:dyDescent="0.3"/>
    <row r="58" spans="2:29" ht="30" customHeight="1" x14ac:dyDescent="0.3"/>
    <row r="59" spans="2:29" ht="30" customHeight="1" x14ac:dyDescent="0.3"/>
    <row r="60" spans="2:29" ht="30" customHeight="1" x14ac:dyDescent="0.3"/>
    <row r="61" spans="2:29" s="19" customFormat="1" ht="30" customHeight="1" x14ac:dyDescent="0.3">
      <c r="B61" s="190" t="str">
        <f>"Ano 1 - "&amp;B17</f>
        <v>Ano 1 - 0</v>
      </c>
      <c r="C61" s="190"/>
      <c r="D61" s="190"/>
      <c r="E61" s="190"/>
      <c r="F61" s="190"/>
      <c r="G61" s="190"/>
      <c r="H61" s="113"/>
      <c r="I61" s="190" t="str">
        <f>"Ano 1 - "&amp;B18</f>
        <v>Ano 1 - 0</v>
      </c>
      <c r="J61" s="190"/>
      <c r="K61" s="190"/>
      <c r="L61" s="190"/>
      <c r="M61" s="190"/>
      <c r="N61" s="190"/>
      <c r="O61" s="108"/>
    </row>
    <row r="62" spans="2:29" s="19" customFormat="1" ht="30" customHeight="1" x14ac:dyDescent="0.3"/>
    <row r="63" spans="2:29" s="19" customFormat="1" ht="30" customHeight="1" x14ac:dyDescent="0.3"/>
    <row r="64" spans="2:29" s="19" customFormat="1" ht="30" customHeight="1" x14ac:dyDescent="0.3"/>
    <row r="65" spans="2:15" ht="30" customHeight="1" x14ac:dyDescent="0.3"/>
    <row r="66" spans="2:15" ht="30" customHeight="1" x14ac:dyDescent="0.3"/>
    <row r="67" spans="2:15" ht="30" customHeight="1" x14ac:dyDescent="0.3"/>
    <row r="68" spans="2:15" ht="30" customHeight="1" x14ac:dyDescent="0.3"/>
    <row r="69" spans="2:15" ht="30" customHeight="1" x14ac:dyDescent="0.3">
      <c r="B69" s="190" t="str">
        <f>"Ano 2 - "&amp;$B$17</f>
        <v>Ano 2 - 0</v>
      </c>
      <c r="C69" s="190"/>
      <c r="D69" s="190"/>
      <c r="E69" s="190"/>
      <c r="F69" s="190"/>
      <c r="G69" s="190"/>
      <c r="H69" s="113"/>
      <c r="I69" s="190" t="str">
        <f>"Ano 2 - "&amp;$B$18</f>
        <v>Ano 2 - 0</v>
      </c>
      <c r="J69" s="190"/>
      <c r="K69" s="190"/>
      <c r="L69" s="190"/>
      <c r="M69" s="190"/>
      <c r="N69" s="190"/>
      <c r="O69" s="108"/>
    </row>
    <row r="70" spans="2:15" ht="30" customHeight="1" x14ac:dyDescent="0.3"/>
    <row r="71" spans="2:15" ht="30" customHeight="1" x14ac:dyDescent="0.3"/>
    <row r="72" spans="2:15" ht="30" customHeight="1" x14ac:dyDescent="0.3"/>
    <row r="73" spans="2:15" ht="30" customHeight="1" x14ac:dyDescent="0.3"/>
    <row r="74" spans="2:15" ht="30" customHeight="1" x14ac:dyDescent="0.3"/>
    <row r="75" spans="2:15" ht="30" customHeight="1" x14ac:dyDescent="0.3"/>
    <row r="76" spans="2:15" ht="30" customHeight="1" x14ac:dyDescent="0.3"/>
    <row r="77" spans="2:15" ht="30" customHeight="1" x14ac:dyDescent="0.3">
      <c r="B77" s="190" t="str">
        <f>"Ano 3 - "&amp;$B$17</f>
        <v>Ano 3 - 0</v>
      </c>
      <c r="C77" s="190"/>
      <c r="D77" s="190"/>
      <c r="E77" s="190"/>
      <c r="F77" s="190"/>
      <c r="G77" s="190"/>
      <c r="H77" s="113"/>
      <c r="I77" s="190" t="str">
        <f>"Ano 3 - "&amp;$B$18</f>
        <v>Ano 3 - 0</v>
      </c>
      <c r="J77" s="190"/>
      <c r="K77" s="190"/>
      <c r="L77" s="190"/>
      <c r="M77" s="190"/>
      <c r="N77" s="190"/>
      <c r="O77" s="108"/>
    </row>
    <row r="78" spans="2:15" ht="30" customHeight="1" x14ac:dyDescent="0.3"/>
    <row r="79" spans="2:15" ht="30" customHeight="1" x14ac:dyDescent="0.3"/>
    <row r="80" spans="2:15" ht="30" customHeight="1" x14ac:dyDescent="0.3"/>
    <row r="81" spans="2:15" ht="30" customHeight="1" x14ac:dyDescent="0.3"/>
    <row r="82" spans="2:15" ht="30" customHeight="1" x14ac:dyDescent="0.3"/>
    <row r="83" spans="2:15" ht="30" customHeight="1" x14ac:dyDescent="0.3"/>
    <row r="84" spans="2:15" ht="30" customHeight="1" x14ac:dyDescent="0.3"/>
    <row r="85" spans="2:15" ht="30" customHeight="1" x14ac:dyDescent="0.4">
      <c r="B85" s="190" t="str">
        <f>"Ano 4 - "&amp;$B$17</f>
        <v>Ano 4 - 0</v>
      </c>
      <c r="C85" s="190"/>
      <c r="D85" s="190"/>
      <c r="E85" s="190"/>
      <c r="F85" s="190"/>
      <c r="G85" s="190"/>
      <c r="H85" s="114"/>
      <c r="I85" s="190" t="str">
        <f>"Ano 4 - "&amp;$B$18</f>
        <v>Ano 4 - 0</v>
      </c>
      <c r="J85" s="190"/>
      <c r="K85" s="190"/>
      <c r="L85" s="190"/>
      <c r="M85" s="190"/>
      <c r="N85" s="190"/>
      <c r="O85" s="106"/>
    </row>
    <row r="86" spans="2:15" ht="30" customHeight="1" x14ac:dyDescent="0.3"/>
    <row r="87" spans="2:15" ht="30" customHeight="1" x14ac:dyDescent="0.3"/>
    <row r="88" spans="2:15" ht="30" customHeight="1" x14ac:dyDescent="0.3"/>
    <row r="89" spans="2:15" ht="30" customHeight="1" x14ac:dyDescent="0.3"/>
    <row r="90" spans="2:15" ht="30" customHeight="1" x14ac:dyDescent="0.3"/>
    <row r="91" spans="2:15" ht="30" customHeight="1" x14ac:dyDescent="0.3"/>
    <row r="92" spans="2:15" ht="30" customHeight="1" x14ac:dyDescent="0.3"/>
    <row r="93" spans="2:15" ht="30" customHeight="1" x14ac:dyDescent="0.4">
      <c r="B93" s="190" t="str">
        <f>"Ano 5 - "&amp;$B$17</f>
        <v>Ano 5 - 0</v>
      </c>
      <c r="C93" s="190"/>
      <c r="D93" s="190"/>
      <c r="E93" s="190"/>
      <c r="F93" s="190"/>
      <c r="G93" s="190"/>
      <c r="H93" s="114"/>
      <c r="I93" s="190" t="str">
        <f>"Ano 5 - "&amp;$B$18</f>
        <v>Ano 5 - 0</v>
      </c>
      <c r="J93" s="190"/>
      <c r="K93" s="190"/>
      <c r="L93" s="190"/>
      <c r="M93" s="190"/>
      <c r="N93" s="190"/>
      <c r="O93" s="106"/>
    </row>
    <row r="94" spans="2:15" ht="30" customHeight="1" x14ac:dyDescent="0.3"/>
    <row r="95" spans="2:15" ht="30" customHeight="1" x14ac:dyDescent="0.3"/>
    <row r="96" spans="2:15" ht="30" customHeight="1" x14ac:dyDescent="0.3"/>
    <row r="97" spans="2:2" ht="30" customHeight="1" x14ac:dyDescent="0.3"/>
    <row r="98" spans="2:2" ht="30" customHeight="1" x14ac:dyDescent="0.3"/>
    <row r="99" spans="2:2" ht="30" customHeight="1" x14ac:dyDescent="0.3"/>
    <row r="100" spans="2:2" ht="30" customHeight="1" x14ac:dyDescent="0.3"/>
    <row r="101" spans="2:2" ht="30" customHeight="1" x14ac:dyDescent="0.3">
      <c r="B101" s="19" t="str">
        <f>PA!C32</f>
        <v>Perspectiva Financeira</v>
      </c>
    </row>
    <row r="102" spans="2:2" ht="30" customHeight="1" x14ac:dyDescent="0.3">
      <c r="B102" s="19" t="str">
        <f>PA!C33</f>
        <v>Perspectiva de Clientes</v>
      </c>
    </row>
    <row r="103" spans="2:2" ht="30" customHeight="1" x14ac:dyDescent="0.3">
      <c r="B103" s="19" t="str">
        <f>PA!C34</f>
        <v>Perspectiva de Processos Internos</v>
      </c>
    </row>
    <row r="104" spans="2:2" ht="30" customHeight="1" x14ac:dyDescent="0.3">
      <c r="B104" s="19" t="str">
        <f>PA!C35</f>
        <v>Perspectiva de Aprendizagem</v>
      </c>
    </row>
    <row r="105" spans="2:2" ht="30" customHeight="1" x14ac:dyDescent="0.3"/>
    <row r="106" spans="2:2" ht="30" customHeight="1" x14ac:dyDescent="0.3"/>
    <row r="107" spans="2:2" ht="30" customHeight="1" x14ac:dyDescent="0.3"/>
  </sheetData>
  <mergeCells count="25">
    <mergeCell ref="B20:G20"/>
    <mergeCell ref="I20:N20"/>
    <mergeCell ref="P20:U20"/>
    <mergeCell ref="B28:G28"/>
    <mergeCell ref="I28:N28"/>
    <mergeCell ref="P28:U28"/>
    <mergeCell ref="B36:G36"/>
    <mergeCell ref="I36:N36"/>
    <mergeCell ref="P36:U36"/>
    <mergeCell ref="B44:G44"/>
    <mergeCell ref="I44:N44"/>
    <mergeCell ref="P44:U44"/>
    <mergeCell ref="B52:G52"/>
    <mergeCell ref="I52:N52"/>
    <mergeCell ref="P52:U52"/>
    <mergeCell ref="B61:G61"/>
    <mergeCell ref="I61:N61"/>
    <mergeCell ref="B93:G93"/>
    <mergeCell ref="I93:N93"/>
    <mergeCell ref="B69:G69"/>
    <mergeCell ref="I69:N69"/>
    <mergeCell ref="B77:G77"/>
    <mergeCell ref="I77:N77"/>
    <mergeCell ref="B85:G85"/>
    <mergeCell ref="I85:N85"/>
  </mergeCells>
  <printOptions horizontalCentered="1"/>
  <pageMargins left="0.196527777777778" right="0.196527777777778" top="0.78749999999999998" bottom="0.78749999999999998" header="0.511811023622047" footer="0.31527777777777799"/>
  <pageSetup paperSize="9" scale="74" orientation="landscape" horizontalDpi="300" verticalDpi="300"/>
  <headerFooter>
    <oddFooter>&amp;CPágina &amp;P de &amp;N</oddFooter>
  </headerFooter>
  <rowBreaks count="1" manualBreakCount="1">
    <brk id="92" max="16383" man="1"/>
  </rowBreaks>
  <colBreaks count="1" manualBreakCount="1">
    <brk id="22" max="1048575" man="1"/>
  </colBrea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C118"/>
  <sheetViews>
    <sheetView showGridLines="0" zoomScale="90" zoomScaleNormal="90" workbookViewId="0">
      <selection activeCell="E14" sqref="E14"/>
    </sheetView>
  </sheetViews>
  <sheetFormatPr defaultColWidth="9.109375" defaultRowHeight="14.4" zeroHeight="1" x14ac:dyDescent="0.3"/>
  <cols>
    <col min="1" max="1" width="2.5546875" customWidth="1"/>
    <col min="2" max="2" width="1.5546875" customWidth="1"/>
    <col min="3" max="3" width="32.5546875" customWidth="1"/>
    <col min="4" max="4" width="1.5546875" customWidth="1"/>
    <col min="5" max="5" width="32.5546875" customWidth="1"/>
    <col min="6" max="6" width="1.5546875" customWidth="1"/>
    <col min="7" max="7" width="32.5546875" customWidth="1"/>
    <col min="8" max="8" width="1.5546875" customWidth="1"/>
    <col min="9" max="9" width="32.5546875" customWidth="1"/>
    <col min="10" max="10" width="1.5546875" customWidth="1"/>
    <col min="11" max="11" width="32.5546875" customWidth="1"/>
    <col min="12" max="12" width="1.5546875" customWidth="1"/>
  </cols>
  <sheetData>
    <row r="1" spans="1:88 16383:16383" x14ac:dyDescent="0.3"/>
    <row r="2" spans="1:88 16383:16383" x14ac:dyDescent="0.3"/>
    <row r="3" spans="1:88 16383:16383" x14ac:dyDescent="0.3"/>
    <row r="4" spans="1:88 16383:16383" ht="1.5" customHeight="1" x14ac:dyDescent="0.3"/>
    <row r="5" spans="1:88 16383:16383" s="1" customFormat="1" ht="4.5" customHeight="1" x14ac:dyDescent="0.3"/>
    <row r="6" spans="1:88 16383:16383" ht="3" customHeight="1" x14ac:dyDescent="0.3"/>
    <row r="7" spans="1:88 16383:16383" s="1" customFormat="1" ht="4.5" customHeight="1" x14ac:dyDescent="0.3"/>
    <row r="8" spans="1:88 16383:16383" ht="1.5" customHeight="1" x14ac:dyDescent="0.3"/>
    <row r="9" spans="1:88 16383:16383" ht="24.75" customHeight="1" x14ac:dyDescent="0.3"/>
    <row r="10" spans="1:88 16383:16383" ht="4.5" customHeight="1" x14ac:dyDescent="0.3"/>
    <row r="11" spans="1:88 16383:16383" s="19" customFormat="1" ht="4.5" customHeight="1" x14ac:dyDescent="0.3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XFC11" s="104"/>
    </row>
    <row r="12" spans="1:88 16383:16383" s="30" customFormat="1" ht="31.2" x14ac:dyDescent="0.3">
      <c r="B12" s="115" t="s">
        <v>136</v>
      </c>
      <c r="C12" s="116"/>
      <c r="D12" s="116"/>
      <c r="E12" s="116"/>
      <c r="F12" s="116"/>
      <c r="G12" s="116"/>
      <c r="H12" s="116"/>
      <c r="I12" s="116"/>
      <c r="J12" s="116"/>
      <c r="K12" s="116"/>
    </row>
    <row r="13" spans="1:88 16383:16383" s="30" customFormat="1" ht="4.5" customHeight="1" x14ac:dyDescent="0.3">
      <c r="C13" s="116"/>
      <c r="D13" s="116"/>
      <c r="E13" s="116"/>
      <c r="F13" s="116"/>
      <c r="G13" s="116"/>
      <c r="H13" s="116"/>
      <c r="I13" s="116"/>
      <c r="J13" s="116"/>
      <c r="K13" s="116"/>
    </row>
    <row r="14" spans="1:88 16383:16383" s="30" customFormat="1" ht="27" customHeight="1" x14ac:dyDescent="0.3">
      <c r="B14" s="191" t="s">
        <v>137</v>
      </c>
      <c r="C14" s="191"/>
      <c r="D14" s="191"/>
      <c r="E14" s="117" t="s">
        <v>49</v>
      </c>
      <c r="F14" s="116"/>
      <c r="G14" s="116"/>
      <c r="H14" s="116"/>
      <c r="I14" s="116"/>
      <c r="J14" s="116"/>
      <c r="K14" s="116"/>
    </row>
    <row r="15" spans="1:88 16383:16383" s="19" customFormat="1" ht="9.75" customHeight="1" x14ac:dyDescent="0.3"/>
    <row r="16" spans="1:88 16383:16383" s="19" customFormat="1" ht="8.25" customHeight="1" x14ac:dyDescent="0.3">
      <c r="B16" s="118"/>
      <c r="C16" s="119"/>
      <c r="D16" s="119"/>
      <c r="E16" s="119"/>
      <c r="F16" s="119"/>
      <c r="G16" s="119"/>
      <c r="H16" s="119"/>
      <c r="I16" s="119"/>
      <c r="J16" s="119"/>
      <c r="K16" s="119"/>
      <c r="L16" s="120"/>
    </row>
    <row r="17" spans="2:12" s="19" customFormat="1" ht="24.75" customHeight="1" x14ac:dyDescent="0.45">
      <c r="B17" s="121"/>
      <c r="C17" s="122" t="str">
        <f>DA!$H$13</f>
        <v>Perspectiva Financeira</v>
      </c>
      <c r="D17" s="123"/>
      <c r="E17" s="123"/>
      <c r="F17" s="123"/>
      <c r="G17" s="123"/>
      <c r="H17" s="123"/>
      <c r="I17" s="123"/>
      <c r="J17" s="123"/>
      <c r="K17" s="123"/>
      <c r="L17" s="124"/>
    </row>
    <row r="18" spans="2:12" s="19" customFormat="1" ht="8.25" customHeight="1" x14ac:dyDescent="0.3">
      <c r="B18" s="121"/>
      <c r="C18" s="123"/>
      <c r="D18" s="123"/>
      <c r="E18" s="123"/>
      <c r="F18" s="123"/>
      <c r="G18" s="123"/>
      <c r="H18" s="123"/>
      <c r="I18" s="123"/>
      <c r="J18" s="123"/>
      <c r="K18" s="123"/>
      <c r="L18" s="124"/>
    </row>
    <row r="19" spans="2:12" s="19" customFormat="1" ht="9.75" customHeight="1" x14ac:dyDescent="0.3">
      <c r="B19" s="121"/>
      <c r="C19" s="125"/>
      <c r="D19" s="123"/>
      <c r="E19" s="125"/>
      <c r="F19" s="123"/>
      <c r="G19" s="125"/>
      <c r="H19" s="123"/>
      <c r="I19" s="125"/>
      <c r="J19" s="123"/>
      <c r="K19" s="125"/>
      <c r="L19" s="124"/>
    </row>
    <row r="20" spans="2:12" s="126" customFormat="1" ht="34.5" customHeight="1" x14ac:dyDescent="0.3">
      <c r="B20" s="127"/>
      <c r="C20" s="128" t="str">
        <f>EST!$B$14</f>
        <v>Aumentar: Receitas</v>
      </c>
      <c r="D20" s="129"/>
      <c r="E20" s="128" t="str">
        <f>EST!$B$19</f>
        <v>Diminuir: Custos</v>
      </c>
      <c r="F20" s="129"/>
      <c r="G20" s="128">
        <f>EST!$B$24</f>
        <v>0</v>
      </c>
      <c r="H20" s="129"/>
      <c r="I20" s="128">
        <f>EST!$B$29</f>
        <v>0</v>
      </c>
      <c r="J20" s="129"/>
      <c r="K20" s="128">
        <f>EST!$B$34</f>
        <v>0</v>
      </c>
      <c r="L20" s="130"/>
    </row>
    <row r="21" spans="2:12" s="19" customFormat="1" ht="17.25" customHeight="1" x14ac:dyDescent="0.3">
      <c r="B21" s="121"/>
      <c r="C21" s="131" t="str">
        <f>IF($E$14="Parcial",CONCATENATE(EST!$C$14,": ",EST!$P$14),IF($E$14="Total",CONCATENATE(EST!$C$14,": ",EST!$Q$14),"Planejado:"))</f>
        <v>Planejado: 109200</v>
      </c>
      <c r="D21" s="123"/>
      <c r="E21" s="131" t="str">
        <f>IF($E$14="Parcial",CONCATENATE(EST!$C$19,": ",EST!$P$19),IF($E$14="Total",CONCATENATE(EST!$C$19,": ",EST!$Q$19),"Planejado:"))</f>
        <v>Planejado: 0,195</v>
      </c>
      <c r="F21" s="123"/>
      <c r="G21" s="131" t="str">
        <f>IF($E$14="Parcial",CONCATENATE(EST!$C$24,": ",EST!$P$24),IF($E$14="Total",CONCATENATE(EST!$C$24,": ",EST!$Q$24),"Planejado:"))</f>
        <v>Planejado: 0</v>
      </c>
      <c r="H21" s="123"/>
      <c r="I21" s="131" t="str">
        <f>IF($E$14="Parcial",CONCATENATE(EST!$C$29,": ",EST!$P$29),IF($E$14="Total",CONCATENATE(EST!$C$29,": ",EST!$Q$29),"Planejado:"))</f>
        <v>Planejado: 0</v>
      </c>
      <c r="J21" s="123"/>
      <c r="K21" s="131" t="str">
        <f>IF($E$14="Parcial",CONCATENATE(EST!$C$34,": ",EST!$P$34),IF($E$14="Total",CONCATENATE(EST!$C$34,": ",EST!$Q$34),"Planejado:"))</f>
        <v>Planejado: 0</v>
      </c>
      <c r="L21" s="124"/>
    </row>
    <row r="22" spans="2:12" s="19" customFormat="1" ht="17.25" customHeight="1" x14ac:dyDescent="0.3">
      <c r="B22" s="121"/>
      <c r="C22" s="131" t="str">
        <f>IF($E$14="Parcial",CONCATENATE(EST!$C$15,": ",EST!$P$15),IF($E$14="Total",CONCATENATE(EST!$C$15,": ",EST!$Q$15),"Realizado:"))</f>
        <v>Realizado: 0</v>
      </c>
      <c r="D22" s="123"/>
      <c r="E22" s="131" t="str">
        <f>IF($E$14="Parcial",CONCATENATE(EST!$C$20,": ",EST!$P$20),IF($E$14="Total",CONCATENATE(EST!$C$20,": ",EST!$Q$20),"Realizado:"))</f>
        <v>Realizado: 0</v>
      </c>
      <c r="F22" s="123"/>
      <c r="G22" s="131" t="str">
        <f>IF($E$14="Parcial",CONCATENATE(EST!$C$25,": ",EST!$P$25),IF($E$14="Total",CONCATENATE(EST!$C$25,": ",EST!$Q$25),"Realizado:"))</f>
        <v>Realizado: 0</v>
      </c>
      <c r="H22" s="123"/>
      <c r="I22" s="131" t="str">
        <f>IF($E$14="Parcial",CONCATENATE(EST!$C$30,": ",EST!$P$30),IF($E$14="Total",CONCATENATE(EST!$C$30,": ",EST!$Q$30),"Realizado:"))</f>
        <v>Realizado: 0</v>
      </c>
      <c r="J22" s="123"/>
      <c r="K22" s="131" t="str">
        <f>IF($E$14="Parcial",CONCATENATE(EST!$C$35,": ",EST!$P$35),IF($E$14="Total",CONCATENATE(EST!$C$35,": ",EST!$Q$35),"Realizado:"))</f>
        <v>Realizado: 0</v>
      </c>
      <c r="L22" s="124"/>
    </row>
    <row r="23" spans="2:12" s="19" customFormat="1" ht="6.75" customHeight="1" x14ac:dyDescent="0.3">
      <c r="B23" s="121"/>
      <c r="C23" s="131"/>
      <c r="D23" s="123"/>
      <c r="E23" s="131"/>
      <c r="F23" s="123"/>
      <c r="G23" s="131"/>
      <c r="H23" s="123"/>
      <c r="I23" s="131"/>
      <c r="J23" s="123"/>
      <c r="K23" s="131"/>
      <c r="L23" s="124"/>
    </row>
    <row r="24" spans="2:12" s="19" customFormat="1" ht="26.25" customHeight="1" x14ac:dyDescent="0.3">
      <c r="B24" s="121"/>
      <c r="C24" s="132">
        <f>IF($E$14="Parcial",IFERROR(EST!$P$15/EST!$P$14,""),IF($E$14="Total",IFERROR(EST!$Q$15/EST!$Q$14,""),""))</f>
        <v>0</v>
      </c>
      <c r="D24" s="123"/>
      <c r="E24" s="132">
        <f>IF($E$14="Parcial",IFERROR(EST!$P$20/EST!$P$19,""),IF($E$14="Total",IFERROR(EST!$Q$20/EST!$Q$19,""),""))</f>
        <v>0</v>
      </c>
      <c r="F24" s="123"/>
      <c r="G24" s="132" t="str">
        <f>IF($E$14="Parcial",IFERROR(EST!$P$25/EST!$P$24,""),IF($E$14="Total",IFERROR(EST!$Q$25/EST!$Q$24,""),""))</f>
        <v/>
      </c>
      <c r="H24" s="123"/>
      <c r="I24" s="132" t="str">
        <f>IF($E$14="Parcial",IFERROR(EST!$P$30/EST!$P$29,""),IF($E$14="Total",IFERROR(EST!$Q$30/EST!$Q$29,""),""))</f>
        <v/>
      </c>
      <c r="J24" s="123"/>
      <c r="K24" s="132" t="str">
        <f>IF($E$14="Parcial",IFERROR(EST!$P$35/EST!$P$34,""),IF($E$14="Total",IFERROR(EST!$Q$35/EST!$Q$34,""),""))</f>
        <v/>
      </c>
      <c r="L24" s="124"/>
    </row>
    <row r="25" spans="2:12" s="19" customFormat="1" ht="9.75" customHeight="1" x14ac:dyDescent="0.3">
      <c r="B25" s="121"/>
      <c r="C25" s="125"/>
      <c r="D25" s="123"/>
      <c r="E25" s="125"/>
      <c r="F25" s="123"/>
      <c r="G25" s="125"/>
      <c r="H25" s="123"/>
      <c r="I25" s="125"/>
      <c r="J25" s="123"/>
      <c r="K25" s="125"/>
      <c r="L25" s="124"/>
    </row>
    <row r="26" spans="2:12" s="19" customFormat="1" ht="10.5" customHeight="1" x14ac:dyDescent="0.3">
      <c r="B26" s="121"/>
      <c r="C26" s="123"/>
      <c r="D26" s="123"/>
      <c r="E26" s="123"/>
      <c r="F26" s="123"/>
      <c r="G26" s="123"/>
      <c r="H26" s="123"/>
      <c r="I26" s="123"/>
      <c r="J26" s="123"/>
      <c r="K26" s="123"/>
      <c r="L26" s="124"/>
    </row>
    <row r="27" spans="2:12" s="19" customFormat="1" ht="8.25" customHeight="1" x14ac:dyDescent="0.3">
      <c r="B27" s="121"/>
      <c r="C27" s="123"/>
      <c r="D27" s="123"/>
      <c r="E27" s="123"/>
      <c r="F27" s="123"/>
      <c r="G27" s="123"/>
      <c r="H27" s="123"/>
      <c r="I27" s="123"/>
      <c r="J27" s="123"/>
      <c r="K27" s="123"/>
      <c r="L27" s="124"/>
    </row>
    <row r="28" spans="2:12" s="19" customFormat="1" ht="24.75" customHeight="1" x14ac:dyDescent="0.45">
      <c r="B28" s="121"/>
      <c r="C28" s="122" t="str">
        <f>DA!$K$13</f>
        <v>Perspectiva de Clientes</v>
      </c>
      <c r="D28" s="123"/>
      <c r="E28" s="123"/>
      <c r="F28" s="123"/>
      <c r="G28" s="123"/>
      <c r="H28" s="123"/>
      <c r="I28" s="123"/>
      <c r="J28" s="123"/>
      <c r="K28" s="123"/>
      <c r="L28" s="124"/>
    </row>
    <row r="29" spans="2:12" s="19" customFormat="1" ht="8.25" customHeight="1" x14ac:dyDescent="0.3">
      <c r="B29" s="121"/>
      <c r="C29" s="123"/>
      <c r="D29" s="123"/>
      <c r="E29" s="123"/>
      <c r="F29" s="123"/>
      <c r="G29" s="123"/>
      <c r="H29" s="123"/>
      <c r="I29" s="123"/>
      <c r="J29" s="123"/>
      <c r="K29" s="123"/>
      <c r="L29" s="124"/>
    </row>
    <row r="30" spans="2:12" s="19" customFormat="1" ht="9.75" customHeight="1" x14ac:dyDescent="0.3">
      <c r="B30" s="121"/>
      <c r="C30" s="133"/>
      <c r="D30" s="123"/>
      <c r="E30" s="134"/>
      <c r="F30" s="123"/>
      <c r="G30" s="134"/>
      <c r="H30" s="123"/>
      <c r="I30" s="134"/>
      <c r="J30" s="123"/>
      <c r="K30" s="134"/>
      <c r="L30" s="124"/>
    </row>
    <row r="31" spans="2:12" s="126" customFormat="1" ht="34.5" customHeight="1" x14ac:dyDescent="0.3">
      <c r="B31" s="127"/>
      <c r="C31" s="135" t="str">
        <f>'EST 2'!$B$14</f>
        <v>Aumentar: Número de clientes</v>
      </c>
      <c r="D31" s="129"/>
      <c r="E31" s="135" t="str">
        <f>'EST 2'!$B$19</f>
        <v>Aumentar: Índice de satisfação</v>
      </c>
      <c r="F31" s="129"/>
      <c r="G31" s="135">
        <f>'EST 2'!$B$24</f>
        <v>0</v>
      </c>
      <c r="H31" s="129"/>
      <c r="I31" s="135">
        <f>'EST 2'!$B$29</f>
        <v>0</v>
      </c>
      <c r="J31" s="129"/>
      <c r="K31" s="135">
        <f>'EST 2'!$B$34</f>
        <v>0</v>
      </c>
      <c r="L31" s="130"/>
    </row>
    <row r="32" spans="2:12" s="19" customFormat="1" ht="17.25" customHeight="1" x14ac:dyDescent="0.3">
      <c r="B32" s="121"/>
      <c r="C32" s="136" t="str">
        <f>IF($E$14="Parcial",CONCATENATE('EST 2'!$C$14,": ",'EST 2'!$P$14),IF($E$14="Total",CONCATENATE('EST 2'!$C$14,": ",'EST 2'!$Q$14),"Planejado:"))</f>
        <v>Planejado: 135</v>
      </c>
      <c r="D32" s="123"/>
      <c r="E32" s="136" t="str">
        <f>IF($E$14="Parcial",CONCATENATE('EST 2'!$C$19,": ",'EST 2'!$P$19),IF($E$14="Total",CONCATENATE('EST 2'!$C$19,": ",'EST 2'!$Q$19),"Planejado:"))</f>
        <v>Planejado: 11,82</v>
      </c>
      <c r="F32" s="123"/>
      <c r="G32" s="136" t="str">
        <f>IF($E$14="Parcial",CONCATENATE('EST 2'!$C$24,": ",'EST 2'!$P$24),IF($E$14="Total",CONCATENATE('EST 2'!$C$24,": ",'EST 2'!$Q$24),"Planejado:"))</f>
        <v>Planejado: 0</v>
      </c>
      <c r="H32" s="123"/>
      <c r="I32" s="136" t="str">
        <f>IF($E$14="Parcial",CONCATENATE('EST 2'!$C$29,": ",'EST 2'!$P$29),IF($E$14="Total",CONCATENATE('EST 2'!$C$29,": ",'EST 2'!$Q$29),"Planejado:"))</f>
        <v>Planejado: 0</v>
      </c>
      <c r="J32" s="123"/>
      <c r="K32" s="136" t="str">
        <f>IF($E$14="Parcial",CONCATENATE('EST 2'!$C$34,": ",'EST 2'!$P$34),IF($E$14="Total",CONCATENATE('EST 2'!$C$34,": ",'EST 2'!$Q$34),"Planejado:"))</f>
        <v>Planejado: 0</v>
      </c>
      <c r="L32" s="124"/>
    </row>
    <row r="33" spans="2:12" s="19" customFormat="1" ht="17.25" customHeight="1" x14ac:dyDescent="0.3">
      <c r="B33" s="121"/>
      <c r="C33" s="136" t="str">
        <f>IF($E$14="Parcial",CONCATENATE('EST 2'!$C$15,": ",'EST 2'!$P$15),IF($E$14="Total",CONCATENATE('EST 2'!$C$15,": ",'EST 2'!$Q$15),"Realizado:"))</f>
        <v>Realizado: 0</v>
      </c>
      <c r="D33" s="123"/>
      <c r="E33" s="136" t="str">
        <f>IF($E$14="Parcial",CONCATENATE('EST 2'!$C$20,": ",'EST 2'!$P$20),IF($E$14="Total",CONCATENATE('EST 2'!$C$20,": ",'EST 2'!$Q$20),"Realizado:"))</f>
        <v>Realizado: 0</v>
      </c>
      <c r="F33" s="123"/>
      <c r="G33" s="136" t="str">
        <f>IF($E$14="Parcial",CONCATENATE('EST 2'!$C$25,": ",'EST 2'!$P$25),IF($E$14="Total",CONCATENATE('EST 2'!$C$25,": ",'EST 2'!$Q$25),"Realizado:"))</f>
        <v>Realizado: 0</v>
      </c>
      <c r="H33" s="123"/>
      <c r="I33" s="136" t="str">
        <f>IF($E$14="Parcial",CONCATENATE('EST 2'!$C$30,": ",'EST 2'!$P$30),IF($E$14="Total",CONCATENATE('EST 2'!$C$30,": ",'EST 2'!$Q$30),"Realizado:"))</f>
        <v>Realizado: 0</v>
      </c>
      <c r="J33" s="123"/>
      <c r="K33" s="136" t="str">
        <f>IF($E$14="Parcial",CONCATENATE('EST 2'!$C$35,": ",'EST 2'!$P$35),IF($E$14="Total",CONCATENATE('EST 2'!$C$35,": ",'EST 2'!$Q$35),"Realizado:"))</f>
        <v>Realizado: 0</v>
      </c>
      <c r="L33" s="124"/>
    </row>
    <row r="34" spans="2:12" s="19" customFormat="1" ht="6.75" customHeight="1" x14ac:dyDescent="0.3">
      <c r="B34" s="121"/>
      <c r="C34" s="136"/>
      <c r="D34" s="123"/>
      <c r="E34" s="136"/>
      <c r="F34" s="123"/>
      <c r="G34" s="136"/>
      <c r="H34" s="123"/>
      <c r="I34" s="136"/>
      <c r="J34" s="123"/>
      <c r="K34" s="136"/>
      <c r="L34" s="124"/>
    </row>
    <row r="35" spans="2:12" s="19" customFormat="1" ht="26.25" customHeight="1" x14ac:dyDescent="0.3">
      <c r="B35" s="121"/>
      <c r="C35" s="132">
        <f>IF($E$14="Parcial",IFERROR('EST 2'!$P$15/'EST 2'!$P$14,""),IF($E$14="Total",IFERROR('EST 2'!$Q$15/'EST 2'!$Q$14,""),""))</f>
        <v>0</v>
      </c>
      <c r="D35" s="123"/>
      <c r="E35" s="132">
        <f>IF($E$14="Parcial",IFERROR('EST 2'!$P$20/'EST 2'!$P$19,""),IF($E$14="Total",IFERROR('EST 2'!$Q$20/'EST 2'!$Q$19,""),""))</f>
        <v>0</v>
      </c>
      <c r="F35" s="123"/>
      <c r="G35" s="132" t="str">
        <f>IF($E$14="Parcial",IFERROR('EST 2'!$P$25/'EST 2'!$P$24,""),IF($E$14="Total",IFERROR('EST 2'!$Q$25/'EST 2'!$Q$24,""),""))</f>
        <v/>
      </c>
      <c r="H35" s="123"/>
      <c r="I35" s="132" t="str">
        <f>IF($E$14="Parcial",IFERROR('EST 2'!$P$30/'EST 2'!$P$29,""),IF($E$14="Total",IFERROR('EST 2'!$Q$30/'EST 2'!$Q$29,""),""))</f>
        <v/>
      </c>
      <c r="J35" s="123"/>
      <c r="K35" s="132" t="str">
        <f>IF($E$14="Parcial",IFERROR('EST 2'!$P$35/'EST 2'!$P$34,""),IF($E$14="Total",IFERROR('EST 2'!$Q$35/'EST 2'!$Q$34,""),""))</f>
        <v/>
      </c>
      <c r="L35" s="124"/>
    </row>
    <row r="36" spans="2:12" s="19" customFormat="1" ht="9.75" customHeight="1" x14ac:dyDescent="0.3">
      <c r="B36" s="121"/>
      <c r="C36" s="134"/>
      <c r="D36" s="123"/>
      <c r="E36" s="134"/>
      <c r="F36" s="123"/>
      <c r="G36" s="134"/>
      <c r="H36" s="123"/>
      <c r="I36" s="134"/>
      <c r="J36" s="123"/>
      <c r="K36" s="134"/>
      <c r="L36" s="124"/>
    </row>
    <row r="37" spans="2:12" s="19" customFormat="1" ht="10.5" customHeight="1" x14ac:dyDescent="0.3">
      <c r="B37" s="121"/>
      <c r="C37" s="123"/>
      <c r="D37" s="123"/>
      <c r="E37" s="123"/>
      <c r="F37" s="123"/>
      <c r="G37" s="123"/>
      <c r="H37" s="123"/>
      <c r="I37" s="123"/>
      <c r="J37" s="123"/>
      <c r="K37" s="123"/>
      <c r="L37" s="124"/>
    </row>
    <row r="38" spans="2:12" s="19" customFormat="1" ht="8.25" customHeight="1" x14ac:dyDescent="0.3">
      <c r="B38" s="121"/>
      <c r="C38" s="123"/>
      <c r="D38" s="123"/>
      <c r="E38" s="123"/>
      <c r="F38" s="123"/>
      <c r="G38" s="123"/>
      <c r="H38" s="123"/>
      <c r="I38" s="123"/>
      <c r="J38" s="123"/>
      <c r="K38" s="123"/>
      <c r="L38" s="124"/>
    </row>
    <row r="39" spans="2:12" s="19" customFormat="1" ht="24.75" customHeight="1" x14ac:dyDescent="0.45">
      <c r="B39" s="121"/>
      <c r="C39" s="122" t="str">
        <f>DA!$H$24</f>
        <v>Perspectiva de Processos Internos</v>
      </c>
      <c r="D39" s="123"/>
      <c r="E39" s="123"/>
      <c r="F39" s="123"/>
      <c r="G39" s="123"/>
      <c r="H39" s="123"/>
      <c r="I39" s="123"/>
      <c r="J39" s="123"/>
      <c r="K39" s="123"/>
      <c r="L39" s="124"/>
    </row>
    <row r="40" spans="2:12" s="19" customFormat="1" ht="8.25" customHeight="1" x14ac:dyDescent="0.3">
      <c r="B40" s="121"/>
      <c r="C40" s="123"/>
      <c r="D40" s="123"/>
      <c r="E40" s="123"/>
      <c r="F40" s="123"/>
      <c r="G40" s="123"/>
      <c r="H40" s="123"/>
      <c r="I40" s="123"/>
      <c r="J40" s="123"/>
      <c r="K40" s="123"/>
      <c r="L40" s="124"/>
    </row>
    <row r="41" spans="2:12" s="19" customFormat="1" ht="9.75" customHeight="1" x14ac:dyDescent="0.3">
      <c r="B41" s="121"/>
      <c r="C41" s="137"/>
      <c r="D41" s="123"/>
      <c r="E41" s="137"/>
      <c r="F41" s="123"/>
      <c r="G41" s="137"/>
      <c r="H41" s="123"/>
      <c r="I41" s="137"/>
      <c r="J41" s="123"/>
      <c r="K41" s="137"/>
      <c r="L41" s="124"/>
    </row>
    <row r="42" spans="2:12" s="126" customFormat="1" ht="34.5" customHeight="1" x14ac:dyDescent="0.3">
      <c r="B42" s="127"/>
      <c r="C42" s="138">
        <f>'EST 3'!$B$14</f>
        <v>0</v>
      </c>
      <c r="D42" s="129"/>
      <c r="E42" s="138" t="str">
        <f>'EST 3'!$B$19</f>
        <v>Diminuir: Índice de retrabalho</v>
      </c>
      <c r="F42" s="129"/>
      <c r="G42" s="138" t="str">
        <f>'EST 3'!$B$24</f>
        <v>Diminuir: Tempo de montagem</v>
      </c>
      <c r="H42" s="129"/>
      <c r="I42" s="138">
        <f>'EST 3'!$B$29</f>
        <v>0</v>
      </c>
      <c r="J42" s="129"/>
      <c r="K42" s="138">
        <f>'EST 3'!$B$34</f>
        <v>0</v>
      </c>
      <c r="L42" s="130"/>
    </row>
    <row r="43" spans="2:12" s="19" customFormat="1" ht="17.25" customHeight="1" x14ac:dyDescent="0.3">
      <c r="B43" s="121"/>
      <c r="C43" s="139" t="str">
        <f>IF($E$14="Parcial",CONCATENATE('EST 3'!$C$14,": ",'EST 3'!$P$14),IF($E$14="Total",CONCATENATE('EST 3'!$C$14,": ",'EST 3'!$Q$14),"Planejado:"))</f>
        <v>Planejado: 0</v>
      </c>
      <c r="D43" s="123"/>
      <c r="E43" s="139" t="str">
        <f>IF($E$14="Parcial",CONCATENATE('EST 3'!$C$19,": ",'EST 3'!$P$19),IF($E$14="Total",CONCATENATE('EST 3'!$C$19,": ",'EST 3'!$Q$19),"Planejado:"))</f>
        <v>Planejado: 1,08</v>
      </c>
      <c r="F43" s="123"/>
      <c r="G43" s="139" t="str">
        <f>IF($E$14="Parcial",CONCATENATE('EST 3'!$C$24,": ",'EST 3'!$P$24),IF($E$14="Total",CONCATENATE('EST 3'!$C$24,": ",'EST 3'!$Q$24),"Planejado:"))</f>
        <v>Planejado: 0,3</v>
      </c>
      <c r="H43" s="123"/>
      <c r="I43" s="139" t="str">
        <f>IF($E$14="Parcial",CONCATENATE('EST 3'!$C$29,": ",'EST 3'!$P$29),IF($E$14="Total",CONCATENATE('EST 3'!$C$29,": ",'EST 3'!$Q$29),"Planejado:"))</f>
        <v>Planejado: 0</v>
      </c>
      <c r="J43" s="123"/>
      <c r="K43" s="139" t="str">
        <f>IF($E$14="Parcial",CONCATENATE('EST 3'!$C$34,": ",'EST 3'!$P$34),IF($E$14="Total",CONCATENATE('EST 3'!$C$34,": ",'EST 3'!$Q$34),"Planejado:"))</f>
        <v>Planejado: 0</v>
      </c>
      <c r="L43" s="124"/>
    </row>
    <row r="44" spans="2:12" s="19" customFormat="1" ht="17.25" customHeight="1" x14ac:dyDescent="0.3">
      <c r="B44" s="121"/>
      <c r="C44" s="139" t="str">
        <f>IF($E$14="Parcial",CONCATENATE('EST 3'!$C$15,": ",'EST 3'!$P$15),IF($E$14="Total",CONCATENATE('EST 3'!$C$15,": ",'EST 3'!$Q$15),"Realizado:"))</f>
        <v>Realizado: 0</v>
      </c>
      <c r="D44" s="123"/>
      <c r="E44" s="139" t="str">
        <f>IF($E$14="Parcial",CONCATENATE('EST 3'!$C$20,": ",'EST 3'!$P$20),IF($E$14="Total",CONCATENATE('EST 3'!$C$20,": ",'EST 3'!$Q$20),"Realizado:"))</f>
        <v>Realizado: 0</v>
      </c>
      <c r="F44" s="123"/>
      <c r="G44" s="139" t="str">
        <f>IF($E$14="Parcial",CONCATENATE('EST 3'!$C$25,": ",'EST 3'!$P$25),IF($E$14="Total",CONCATENATE('EST 3'!$C$25,": ",'EST 3'!$Q$25),"Realizado:"))</f>
        <v>Realizado: 0</v>
      </c>
      <c r="H44" s="123"/>
      <c r="I44" s="139" t="str">
        <f>IF($E$14="Parcial",CONCATENATE('EST 3'!$C$30,": ",'EST 3'!$P$30),IF($E$14="Total",CONCATENATE('EST 3'!$C$30,": ",'EST 3'!$Q$30),"Realizado:"))</f>
        <v>Realizado: 0</v>
      </c>
      <c r="J44" s="123"/>
      <c r="K44" s="139" t="str">
        <f>IF($E$14="Parcial",CONCATENATE('EST 3'!$C$35,": ",'EST 3'!$P$35),IF($E$14="Total",CONCATENATE('EST 3'!$C$35,": ",'EST 3'!$Q$35),"Realizado:"))</f>
        <v>Realizado: 0</v>
      </c>
      <c r="L44" s="124"/>
    </row>
    <row r="45" spans="2:12" s="19" customFormat="1" ht="6.75" customHeight="1" x14ac:dyDescent="0.3">
      <c r="B45" s="121"/>
      <c r="C45" s="139"/>
      <c r="D45" s="123"/>
      <c r="E45" s="139"/>
      <c r="F45" s="123"/>
      <c r="G45" s="139"/>
      <c r="H45" s="123"/>
      <c r="I45" s="139"/>
      <c r="J45" s="123"/>
      <c r="K45" s="139"/>
      <c r="L45" s="124"/>
    </row>
    <row r="46" spans="2:12" s="19" customFormat="1" ht="26.25" customHeight="1" x14ac:dyDescent="0.3">
      <c r="B46" s="121"/>
      <c r="C46" s="132" t="str">
        <f>IF($E$14="Parcial",IFERROR('EST 3'!$P$15/'EST 3'!$P$14,""),IF($E$14="Total",IFERROR('EST 3'!$Q$15/'EST 3'!$Q$14,""),""))</f>
        <v/>
      </c>
      <c r="D46" s="123"/>
      <c r="E46" s="132">
        <f>IF($E$14="Parcial",IFERROR('EST 3'!$P$20/'EST 3'!$P$19,""),IF($E$14="Total",IFERROR('EST 3'!$Q$20/'EST 3'!$Q$19,""),""))</f>
        <v>0</v>
      </c>
      <c r="F46" s="123"/>
      <c r="G46" s="132">
        <f>IF($E$14="Parcial",IFERROR('EST 3'!$P$25/'EST 3'!$P$24,""),IF($E$14="Total",IFERROR('EST 3'!$Q$25/'EST 3'!$Q$24,""),""))</f>
        <v>0</v>
      </c>
      <c r="H46" s="123"/>
      <c r="I46" s="132" t="str">
        <f>IF($E$14="Parcial",IFERROR('EST 3'!$P$30/'EST 3'!$P$29,""),IF($E$14="Total",IFERROR('EST 3'!$Q$30/'EST 3'!$Q$29,""),""))</f>
        <v/>
      </c>
      <c r="J46" s="123"/>
      <c r="K46" s="132" t="str">
        <f>IF($E$14="Parcial",IFERROR('EST 3'!$P$35/'EST 3'!$P$34,""),IF($E$14="Total",IFERROR('EST 3'!$Q$35/'EST 3'!$Q$34,""),""))</f>
        <v/>
      </c>
      <c r="L46" s="124"/>
    </row>
    <row r="47" spans="2:12" s="19" customFormat="1" ht="9.75" customHeight="1" x14ac:dyDescent="0.3">
      <c r="B47" s="121"/>
      <c r="C47" s="137"/>
      <c r="D47" s="123"/>
      <c r="E47" s="137"/>
      <c r="F47" s="123"/>
      <c r="G47" s="137"/>
      <c r="H47" s="123"/>
      <c r="I47" s="137"/>
      <c r="J47" s="123"/>
      <c r="K47" s="137"/>
      <c r="L47" s="124"/>
    </row>
    <row r="48" spans="2:12" s="19" customFormat="1" ht="10.5" customHeight="1" x14ac:dyDescent="0.3">
      <c r="B48" s="121"/>
      <c r="C48" s="123"/>
      <c r="D48" s="123"/>
      <c r="E48" s="123"/>
      <c r="F48" s="123"/>
      <c r="G48" s="123"/>
      <c r="H48" s="123"/>
      <c r="I48" s="123"/>
      <c r="J48" s="123"/>
      <c r="K48" s="123"/>
      <c r="L48" s="124"/>
    </row>
    <row r="49" spans="2:12" s="19" customFormat="1" ht="8.25" customHeight="1" x14ac:dyDescent="0.3">
      <c r="B49" s="121"/>
      <c r="C49" s="123"/>
      <c r="D49" s="123"/>
      <c r="E49" s="123"/>
      <c r="F49" s="123"/>
      <c r="G49" s="123"/>
      <c r="H49" s="123"/>
      <c r="I49" s="123"/>
      <c r="J49" s="123"/>
      <c r="K49" s="123"/>
      <c r="L49" s="124"/>
    </row>
    <row r="50" spans="2:12" s="19" customFormat="1" ht="24.75" customHeight="1" x14ac:dyDescent="0.45">
      <c r="B50" s="121"/>
      <c r="C50" s="122" t="str">
        <f>DA!$K$24</f>
        <v>Perspectiva de Aprendizagem</v>
      </c>
      <c r="D50" s="123"/>
      <c r="E50" s="123"/>
      <c r="F50" s="123"/>
      <c r="G50" s="123"/>
      <c r="H50" s="123"/>
      <c r="I50" s="123"/>
      <c r="J50" s="123"/>
      <c r="K50" s="123"/>
      <c r="L50" s="124"/>
    </row>
    <row r="51" spans="2:12" s="19" customFormat="1" ht="8.25" customHeight="1" x14ac:dyDescent="0.3">
      <c r="B51" s="121"/>
      <c r="C51" s="123"/>
      <c r="D51" s="123"/>
      <c r="E51" s="123"/>
      <c r="F51" s="123"/>
      <c r="G51" s="123"/>
      <c r="H51" s="123"/>
      <c r="I51" s="123"/>
      <c r="J51" s="123"/>
      <c r="K51" s="123"/>
      <c r="L51" s="124"/>
    </row>
    <row r="52" spans="2:12" ht="9.75" customHeight="1" x14ac:dyDescent="0.3">
      <c r="B52" s="140"/>
      <c r="C52" s="141"/>
      <c r="D52" s="142"/>
      <c r="E52" s="141"/>
      <c r="F52" s="142"/>
      <c r="G52" s="141"/>
      <c r="H52" s="142"/>
      <c r="I52" s="141"/>
      <c r="J52" s="142"/>
      <c r="K52" s="141"/>
      <c r="L52" s="143"/>
    </row>
    <row r="53" spans="2:12" s="144" customFormat="1" ht="34.5" customHeight="1" x14ac:dyDescent="0.3">
      <c r="B53" s="145"/>
      <c r="C53" s="146">
        <f>'EST 4'!$B$14</f>
        <v>0</v>
      </c>
      <c r="D53" s="147"/>
      <c r="E53" s="146" t="str">
        <f>'EST 4'!$B$19</f>
        <v>Aumentar: Número de inovações</v>
      </c>
      <c r="F53" s="147"/>
      <c r="G53" s="146" t="str">
        <f>'EST 4'!$B$24</f>
        <v>Aumentar: Horas de capacitação</v>
      </c>
      <c r="H53" s="147"/>
      <c r="I53" s="146">
        <f>'EST 4'!$B$29</f>
        <v>0</v>
      </c>
      <c r="J53" s="147"/>
      <c r="K53" s="146">
        <f>'EST 4'!$B$34</f>
        <v>0</v>
      </c>
      <c r="L53" s="148"/>
    </row>
    <row r="54" spans="2:12" ht="17.25" customHeight="1" x14ac:dyDescent="0.3">
      <c r="B54" s="140"/>
      <c r="C54" s="149" t="str">
        <f>IF($E$14="Parcial",CONCATENATE('EST 4'!$C$14,": ",'EST 4'!$P$14),IF($E$14="Total",CONCATENATE('EST 4'!$C$14,": ",'EST 4'!$Q$14),"Planejado:"))</f>
        <v>Planejado: 0</v>
      </c>
      <c r="D54" s="142"/>
      <c r="E54" s="149" t="str">
        <f>IF($E$14="Parcial",CONCATENATE('EST 4'!$C$19,": ",'EST 4'!$P$19),IF($E$14="Total",CONCATENATE('EST 4'!$C$19,": ",'EST 4'!$Q$19),"Planejado:"))</f>
        <v>Planejado: 2</v>
      </c>
      <c r="F54" s="142"/>
      <c r="G54" s="149" t="str">
        <f>IF($E$14="Parcial",CONCATENATE('EST 4'!$C$24,": ",'EST 4'!$P$24),IF($E$14="Total",CONCATENATE('EST 4'!$C$24,": ",'EST 4'!$Q$24),"Planejado:"))</f>
        <v>Planejado: 40</v>
      </c>
      <c r="H54" s="142"/>
      <c r="I54" s="149" t="str">
        <f>IF($E$14="Parcial",CONCATENATE('EST 4'!$C$29,": ",'EST 4'!$P$29),IF($E$14="Total",CONCATENATE('EST 4'!$C$29,": ",'EST 4'!$Q$29),"Planejado:"))</f>
        <v>Planejado: 0</v>
      </c>
      <c r="J54" s="142"/>
      <c r="K54" s="149" t="str">
        <f>IF($E$14="Parcial",CONCATENATE('EST 4'!$C$34,": ",'EST 4'!$P$34),IF($E$14="Total",CONCATENATE('EST 4'!$C$34,": ",'EST 4'!$Q$34),"Planejado:"))</f>
        <v>Planejado: 0</v>
      </c>
      <c r="L54" s="143"/>
    </row>
    <row r="55" spans="2:12" ht="17.25" customHeight="1" x14ac:dyDescent="0.3">
      <c r="B55" s="140"/>
      <c r="C55" s="149" t="str">
        <f>IF($E$14="Parcial",CONCATENATE('EST 4'!$C$15,": ",'EST 4'!$P$15),IF($E$14="Total",CONCATENATE('EST 4'!$C$15,": ",'EST 4'!$Q$15),"Realizado:"))</f>
        <v>Realizado: 0</v>
      </c>
      <c r="D55" s="142"/>
      <c r="E55" s="149" t="str">
        <f>IF($E$14="Parcial",CONCATENATE('EST 4'!$C$20,": ",'EST 4'!$P$20),IF($E$14="Total",CONCATENATE('EST 4'!$C$20,": ",'EST 4'!$Q$20),"Realizado:"))</f>
        <v>Realizado: 0</v>
      </c>
      <c r="F55" s="142"/>
      <c r="G55" s="149" t="str">
        <f>IF($E$14="Parcial",CONCATENATE('EST 4'!$C$25,": ",'EST 4'!$P$25),IF($E$14="Total",CONCATENATE('EST 4'!$C$25,": ",'EST 4'!$Q$25),"Realizado:"))</f>
        <v>Realizado: 0</v>
      </c>
      <c r="H55" s="142"/>
      <c r="I55" s="149" t="str">
        <f>IF($E$14="Parcial",CONCATENATE('EST 4'!$C$30,": ",'EST 4'!$P$30),IF($E$14="Total",CONCATENATE('EST 4'!$C$30,": ",'EST 4'!$Q$30),"Realizado:"))</f>
        <v>Realizado: 0</v>
      </c>
      <c r="J55" s="142"/>
      <c r="K55" s="149" t="str">
        <f>IF($E$14="Parcial",CONCATENATE('EST 4'!$C$35,": ",'EST 4'!$P$35),IF($E$14="Total",CONCATENATE('EST 4'!$C$35,": ",'EST 4'!$Q$35),"Realizado:"))</f>
        <v>Realizado: 0</v>
      </c>
      <c r="L55" s="143"/>
    </row>
    <row r="56" spans="2:12" ht="6.75" customHeight="1" x14ac:dyDescent="0.3">
      <c r="B56" s="140"/>
      <c r="C56" s="149"/>
      <c r="D56" s="142"/>
      <c r="E56" s="149"/>
      <c r="F56" s="142"/>
      <c r="G56" s="149"/>
      <c r="H56" s="142"/>
      <c r="I56" s="149"/>
      <c r="J56" s="142"/>
      <c r="K56" s="149"/>
      <c r="L56" s="143"/>
    </row>
    <row r="57" spans="2:12" ht="26.25" customHeight="1" x14ac:dyDescent="0.3">
      <c r="B57" s="140"/>
      <c r="C57" s="132" t="str">
        <f>IF($E$14="Parcial",IFERROR('EST 4'!$P$15/'EST 4'!$P$14,""),IF($E$14="Total",IFERROR('EST 4'!$Q$15/'EST 4'!$Q$14,""),""))</f>
        <v/>
      </c>
      <c r="D57" s="142"/>
      <c r="E57" s="132">
        <f>IF($E$14="Parcial",IFERROR('EST 4'!$P$20/'EST 4'!$P$19,""),IF($E$14="Total",IFERROR('EST 4'!$Q$20/'EST 4'!$Q$19,""),""))</f>
        <v>0</v>
      </c>
      <c r="F57" s="142"/>
      <c r="G57" s="132">
        <f>IF($E$14="Parcial",IFERROR('EST 4'!$P$25/'EST 4'!$P$24,""),IF($E$14="Total",IFERROR('EST 4'!$Q$25/'EST 4'!$Q$24,""),""))</f>
        <v>0</v>
      </c>
      <c r="H57" s="142"/>
      <c r="I57" s="132" t="str">
        <f>IF($E$14="Parcial",IFERROR('EST 4'!$P$30/'EST 4'!$P$29,""),IF($E$14="Total",IFERROR('EST 4'!$Q$30/'EST 4'!$Q$29,""),""))</f>
        <v/>
      </c>
      <c r="J57" s="142"/>
      <c r="K57" s="132" t="str">
        <f>IF($E$14="Parcial",IFERROR('EST 4'!$P$35/'EST 4'!$P$34,""),IF($E$14="Total",IFERROR('EST 4'!$Q$35/'EST 4'!$Q$34,""),""))</f>
        <v/>
      </c>
      <c r="L57" s="143"/>
    </row>
    <row r="58" spans="2:12" ht="9.75" customHeight="1" x14ac:dyDescent="0.3">
      <c r="B58" s="140"/>
      <c r="C58" s="141"/>
      <c r="D58" s="142"/>
      <c r="E58" s="141"/>
      <c r="F58" s="142"/>
      <c r="G58" s="141"/>
      <c r="H58" s="142"/>
      <c r="I58" s="141"/>
      <c r="J58" s="142"/>
      <c r="K58" s="141"/>
      <c r="L58" s="143"/>
    </row>
    <row r="59" spans="2:12" ht="10.5" customHeight="1" x14ac:dyDescent="0.3">
      <c r="B59" s="150"/>
      <c r="C59" s="151"/>
      <c r="D59" s="151"/>
      <c r="E59" s="151"/>
      <c r="F59" s="151"/>
      <c r="G59" s="151"/>
      <c r="H59" s="151"/>
      <c r="I59" s="151"/>
      <c r="J59" s="151"/>
      <c r="K59" s="151"/>
      <c r="L59" s="152"/>
    </row>
    <row r="60" spans="2:12" ht="15" customHeight="1" x14ac:dyDescent="0.3"/>
    <row r="61" spans="2:12" ht="15" customHeight="1" x14ac:dyDescent="0.3"/>
    <row r="62" spans="2:12" ht="15" customHeight="1" x14ac:dyDescent="0.3"/>
    <row r="63" spans="2:12" ht="15" customHeight="1" x14ac:dyDescent="0.3"/>
    <row r="64" spans="2:12" ht="15" customHeight="1" x14ac:dyDescent="0.3"/>
    <row r="65" ht="15" customHeight="1" x14ac:dyDescent="0.3"/>
    <row r="66" ht="15" customHeight="1" x14ac:dyDescent="0.3"/>
    <row r="67" ht="15" customHeight="1" x14ac:dyDescent="0.3"/>
    <row r="68" ht="15" customHeight="1" x14ac:dyDescent="0.3"/>
    <row r="69" ht="15" customHeight="1" x14ac:dyDescent="0.3"/>
    <row r="70" ht="15" customHeight="1" x14ac:dyDescent="0.3"/>
    <row r="71" ht="15" customHeight="1" x14ac:dyDescent="0.3"/>
    <row r="72" ht="15" customHeight="1" x14ac:dyDescent="0.3"/>
    <row r="73" ht="15" customHeight="1" x14ac:dyDescent="0.3"/>
    <row r="74" ht="15" customHeight="1" x14ac:dyDescent="0.3"/>
    <row r="75" ht="15" customHeight="1" x14ac:dyDescent="0.3"/>
    <row r="76" ht="15" customHeight="1" x14ac:dyDescent="0.3"/>
    <row r="77" ht="15" customHeight="1" x14ac:dyDescent="0.3"/>
    <row r="78" ht="15" customHeight="1" x14ac:dyDescent="0.3"/>
    <row r="79" ht="15" customHeight="1" x14ac:dyDescent="0.3"/>
    <row r="80" ht="15" customHeight="1" x14ac:dyDescent="0.3"/>
    <row r="81" ht="15" customHeight="1" x14ac:dyDescent="0.3"/>
    <row r="82" ht="15" customHeight="1" x14ac:dyDescent="0.3"/>
    <row r="83" ht="15" customHeight="1" x14ac:dyDescent="0.3"/>
    <row r="84" ht="15" customHeight="1" x14ac:dyDescent="0.3"/>
    <row r="85" ht="15" customHeight="1" x14ac:dyDescent="0.3"/>
    <row r="86" ht="15" customHeight="1" x14ac:dyDescent="0.3"/>
    <row r="87" ht="15" customHeight="1" x14ac:dyDescent="0.3"/>
    <row r="88" ht="15" customHeight="1" x14ac:dyDescent="0.3"/>
    <row r="89" ht="15" customHeight="1" x14ac:dyDescent="0.3"/>
    <row r="90" ht="15" customHeight="1" x14ac:dyDescent="0.3"/>
    <row r="91" ht="15" customHeight="1" x14ac:dyDescent="0.3"/>
    <row r="92" ht="15" customHeight="1" x14ac:dyDescent="0.3"/>
    <row r="93" ht="15" customHeight="1" x14ac:dyDescent="0.3"/>
    <row r="94" ht="15" customHeight="1" x14ac:dyDescent="0.3"/>
    <row r="95" ht="15" customHeight="1" x14ac:dyDescent="0.3"/>
    <row r="96" ht="15" customHeight="1" x14ac:dyDescent="0.3"/>
    <row r="97" ht="15" customHeight="1" x14ac:dyDescent="0.3"/>
    <row r="98" ht="15" customHeight="1" x14ac:dyDescent="0.3"/>
    <row r="99" ht="15" customHeight="1" x14ac:dyDescent="0.3"/>
    <row r="100" ht="15" customHeight="1" x14ac:dyDescent="0.3"/>
    <row r="101" ht="15" customHeight="1" x14ac:dyDescent="0.3"/>
    <row r="102" ht="15" customHeight="1" x14ac:dyDescent="0.3"/>
    <row r="103" ht="15" customHeight="1" x14ac:dyDescent="0.3"/>
    <row r="104" ht="15" customHeight="1" x14ac:dyDescent="0.3"/>
    <row r="105" ht="15" customHeight="1" x14ac:dyDescent="0.3"/>
    <row r="106" ht="15" customHeight="1" x14ac:dyDescent="0.3"/>
    <row r="107" ht="15" customHeight="1" x14ac:dyDescent="0.3"/>
    <row r="108" ht="15" customHeight="1" x14ac:dyDescent="0.3"/>
    <row r="109" ht="15" customHeight="1" x14ac:dyDescent="0.3"/>
    <row r="110" ht="15" customHeight="1" x14ac:dyDescent="0.3"/>
    <row r="111" ht="15" customHeight="1" x14ac:dyDescent="0.3"/>
    <row r="112" ht="15" customHeight="1" x14ac:dyDescent="0.3"/>
    <row r="113" ht="15" customHeight="1" x14ac:dyDescent="0.3"/>
    <row r="114" ht="15" customHeight="1" x14ac:dyDescent="0.3"/>
    <row r="115" ht="15" customHeight="1" x14ac:dyDescent="0.3"/>
    <row r="116" ht="15" customHeight="1" x14ac:dyDescent="0.3"/>
    <row r="117" ht="15" customHeight="1" x14ac:dyDescent="0.3"/>
    <row r="118" ht="15" customHeight="1" x14ac:dyDescent="0.3"/>
  </sheetData>
  <mergeCells count="1">
    <mergeCell ref="B14:D14"/>
  </mergeCells>
  <conditionalFormatting sqref="K24">
    <cfRule type="dataBar" priority="2">
      <dataBar>
        <cfvo type="num" val="0"/>
        <cfvo type="num" val="1"/>
        <color rgb="FFC4D79B"/>
      </dataBar>
      <extLst>
        <ext xmlns:x14="http://schemas.microsoft.com/office/spreadsheetml/2009/9/main" uri="{B025F937-C7B1-47D3-B67F-A62EFF666E3E}">
          <x14:id>{6C875D19-E91B-43D4-89D5-76D6ECC4E1DA}</x14:id>
        </ext>
      </extLst>
    </cfRule>
  </conditionalFormatting>
  <conditionalFormatting sqref="K57">
    <cfRule type="dataBar" priority="3">
      <dataBar>
        <cfvo type="num" val="0"/>
        <cfvo type="num" val="1"/>
        <color rgb="FFDA9694"/>
      </dataBar>
      <extLst>
        <ext xmlns:x14="http://schemas.microsoft.com/office/spreadsheetml/2009/9/main" uri="{B025F937-C7B1-47D3-B67F-A62EFF666E3E}">
          <x14:id>{36C467A7-8C27-4489-8BE0-E1CA7E377677}</x14:id>
        </ext>
      </extLst>
    </cfRule>
  </conditionalFormatting>
  <conditionalFormatting sqref="K46">
    <cfRule type="dataBar" priority="4">
      <dataBar>
        <cfvo type="num" val="0"/>
        <cfvo type="num" val="1"/>
        <color rgb="FFFABF8F"/>
      </dataBar>
      <extLst>
        <ext xmlns:x14="http://schemas.microsoft.com/office/spreadsheetml/2009/9/main" uri="{B025F937-C7B1-47D3-B67F-A62EFF666E3E}">
          <x14:id>{FA5A2870-9099-45E7-9BB9-182ABA895262}</x14:id>
        </ext>
      </extLst>
    </cfRule>
  </conditionalFormatting>
  <conditionalFormatting sqref="K35">
    <cfRule type="dataBar" priority="5">
      <dataBar>
        <cfvo type="num" val="0"/>
        <cfvo type="num" val="1"/>
        <color rgb="FFFAD490"/>
      </dataBar>
      <extLst>
        <ext xmlns:x14="http://schemas.microsoft.com/office/spreadsheetml/2009/9/main" uri="{B025F937-C7B1-47D3-B67F-A62EFF666E3E}">
          <x14:id>{A913D2E3-39C0-49CF-A68E-7DA2575051D9}</x14:id>
        </ext>
      </extLst>
    </cfRule>
  </conditionalFormatting>
  <conditionalFormatting sqref="I24">
    <cfRule type="dataBar" priority="6">
      <dataBar>
        <cfvo type="num" val="0"/>
        <cfvo type="num" val="1"/>
        <color rgb="FFC4D79B"/>
      </dataBar>
      <extLst>
        <ext xmlns:x14="http://schemas.microsoft.com/office/spreadsheetml/2009/9/main" uri="{B025F937-C7B1-47D3-B67F-A62EFF666E3E}">
          <x14:id>{BEE37391-5FE0-4423-8338-65ECE346BBBA}</x14:id>
        </ext>
      </extLst>
    </cfRule>
  </conditionalFormatting>
  <conditionalFormatting sqref="I57">
    <cfRule type="dataBar" priority="7">
      <dataBar>
        <cfvo type="num" val="0"/>
        <cfvo type="num" val="1"/>
        <color rgb="FFDA9694"/>
      </dataBar>
      <extLst>
        <ext xmlns:x14="http://schemas.microsoft.com/office/spreadsheetml/2009/9/main" uri="{B025F937-C7B1-47D3-B67F-A62EFF666E3E}">
          <x14:id>{C818BD27-4B63-4EEA-96C2-96F4AECE6E5F}</x14:id>
        </ext>
      </extLst>
    </cfRule>
  </conditionalFormatting>
  <conditionalFormatting sqref="I46">
    <cfRule type="dataBar" priority="8">
      <dataBar>
        <cfvo type="num" val="0"/>
        <cfvo type="num" val="1"/>
        <color rgb="FFFABF8F"/>
      </dataBar>
      <extLst>
        <ext xmlns:x14="http://schemas.microsoft.com/office/spreadsheetml/2009/9/main" uri="{B025F937-C7B1-47D3-B67F-A62EFF666E3E}">
          <x14:id>{666B9491-E069-4450-A5DE-26E039C5425E}</x14:id>
        </ext>
      </extLst>
    </cfRule>
  </conditionalFormatting>
  <conditionalFormatting sqref="I35">
    <cfRule type="dataBar" priority="9">
      <dataBar>
        <cfvo type="num" val="0"/>
        <cfvo type="num" val="1"/>
        <color rgb="FFFAD490"/>
      </dataBar>
      <extLst>
        <ext xmlns:x14="http://schemas.microsoft.com/office/spreadsheetml/2009/9/main" uri="{B025F937-C7B1-47D3-B67F-A62EFF666E3E}">
          <x14:id>{BB7450D0-1F17-4726-B575-794B1BE68AB0}</x14:id>
        </ext>
      </extLst>
    </cfRule>
  </conditionalFormatting>
  <conditionalFormatting sqref="E24">
    <cfRule type="dataBar" priority="10">
      <dataBar>
        <cfvo type="num" val="0"/>
        <cfvo type="num" val="1"/>
        <color rgb="FFC4D79B"/>
      </dataBar>
      <extLst>
        <ext xmlns:x14="http://schemas.microsoft.com/office/spreadsheetml/2009/9/main" uri="{B025F937-C7B1-47D3-B67F-A62EFF666E3E}">
          <x14:id>{EAF87885-44FC-4763-AC2F-60AF81AC8EA4}</x14:id>
        </ext>
      </extLst>
    </cfRule>
  </conditionalFormatting>
  <conditionalFormatting sqref="G24">
    <cfRule type="dataBar" priority="11">
      <dataBar>
        <cfvo type="num" val="0"/>
        <cfvo type="num" val="1"/>
        <color rgb="FFC4D79B"/>
      </dataBar>
      <extLst>
        <ext xmlns:x14="http://schemas.microsoft.com/office/spreadsheetml/2009/9/main" uri="{B025F937-C7B1-47D3-B67F-A62EFF666E3E}">
          <x14:id>{74B01E87-E1C2-45E5-A637-2C9CF67FF3BF}</x14:id>
        </ext>
      </extLst>
    </cfRule>
  </conditionalFormatting>
  <conditionalFormatting sqref="G57">
    <cfRule type="dataBar" priority="12">
      <dataBar>
        <cfvo type="num" val="0"/>
        <cfvo type="num" val="1"/>
        <color rgb="FFDA9694"/>
      </dataBar>
      <extLst>
        <ext xmlns:x14="http://schemas.microsoft.com/office/spreadsheetml/2009/9/main" uri="{B025F937-C7B1-47D3-B67F-A62EFF666E3E}">
          <x14:id>{8EF18D96-95B9-4025-A016-1AD9EAE65C19}</x14:id>
        </ext>
      </extLst>
    </cfRule>
  </conditionalFormatting>
  <conditionalFormatting sqref="E57">
    <cfRule type="dataBar" priority="13">
      <dataBar>
        <cfvo type="num" val="0"/>
        <cfvo type="num" val="1"/>
        <color rgb="FFDA9694"/>
      </dataBar>
      <extLst>
        <ext xmlns:x14="http://schemas.microsoft.com/office/spreadsheetml/2009/9/main" uri="{B025F937-C7B1-47D3-B67F-A62EFF666E3E}">
          <x14:id>{5A8BAB23-40E0-4A10-94E9-B41E7C2E5341}</x14:id>
        </ext>
      </extLst>
    </cfRule>
  </conditionalFormatting>
  <conditionalFormatting sqref="G46">
    <cfRule type="dataBar" priority="14">
      <dataBar>
        <cfvo type="num" val="0"/>
        <cfvo type="num" val="1"/>
        <color rgb="FFFABF8F"/>
      </dataBar>
      <extLst>
        <ext xmlns:x14="http://schemas.microsoft.com/office/spreadsheetml/2009/9/main" uri="{B025F937-C7B1-47D3-B67F-A62EFF666E3E}">
          <x14:id>{FDD95C2B-0038-4963-BE59-21EA19C562E0}</x14:id>
        </ext>
      </extLst>
    </cfRule>
  </conditionalFormatting>
  <conditionalFormatting sqref="E46">
    <cfRule type="dataBar" priority="15">
      <dataBar>
        <cfvo type="num" val="0"/>
        <cfvo type="num" val="1"/>
        <color rgb="FFFABF8F"/>
      </dataBar>
      <extLst>
        <ext xmlns:x14="http://schemas.microsoft.com/office/spreadsheetml/2009/9/main" uri="{B025F937-C7B1-47D3-B67F-A62EFF666E3E}">
          <x14:id>{5A2D22E9-80B9-4940-B599-7A5C8689DDDB}</x14:id>
        </ext>
      </extLst>
    </cfRule>
  </conditionalFormatting>
  <conditionalFormatting sqref="G35">
    <cfRule type="dataBar" priority="16">
      <dataBar>
        <cfvo type="num" val="0"/>
        <cfvo type="num" val="1"/>
        <color rgb="FFFAD490"/>
      </dataBar>
      <extLst>
        <ext xmlns:x14="http://schemas.microsoft.com/office/spreadsheetml/2009/9/main" uri="{B025F937-C7B1-47D3-B67F-A62EFF666E3E}">
          <x14:id>{D1DB6C36-A7C9-4345-9510-5C27753FD0FB}</x14:id>
        </ext>
      </extLst>
    </cfRule>
  </conditionalFormatting>
  <conditionalFormatting sqref="E35">
    <cfRule type="dataBar" priority="17">
      <dataBar>
        <cfvo type="num" val="0"/>
        <cfvo type="num" val="1"/>
        <color rgb="FFFAD490"/>
      </dataBar>
      <extLst>
        <ext xmlns:x14="http://schemas.microsoft.com/office/spreadsheetml/2009/9/main" uri="{B025F937-C7B1-47D3-B67F-A62EFF666E3E}">
          <x14:id>{872CA4B3-B52F-4C8A-BC96-20F3B874E59F}</x14:id>
        </ext>
      </extLst>
    </cfRule>
  </conditionalFormatting>
  <conditionalFormatting sqref="C46">
    <cfRule type="dataBar" priority="18">
      <dataBar>
        <cfvo type="num" val="0"/>
        <cfvo type="num" val="1"/>
        <color rgb="FFFABF8F"/>
      </dataBar>
      <extLst>
        <ext xmlns:x14="http://schemas.microsoft.com/office/spreadsheetml/2009/9/main" uri="{B025F937-C7B1-47D3-B67F-A62EFF666E3E}">
          <x14:id>{29537358-3D60-4E8F-9A10-8385BC6F6F74}</x14:id>
        </ext>
      </extLst>
    </cfRule>
  </conditionalFormatting>
  <conditionalFormatting sqref="C57">
    <cfRule type="dataBar" priority="19">
      <dataBar>
        <cfvo type="num" val="0"/>
        <cfvo type="num" val="1"/>
        <color rgb="FFDA9694"/>
      </dataBar>
      <extLst>
        <ext xmlns:x14="http://schemas.microsoft.com/office/spreadsheetml/2009/9/main" uri="{B025F937-C7B1-47D3-B67F-A62EFF666E3E}">
          <x14:id>{A0F57FFA-F273-484F-898A-CA30AB13DAAA}</x14:id>
        </ext>
      </extLst>
    </cfRule>
  </conditionalFormatting>
  <conditionalFormatting sqref="C35">
    <cfRule type="dataBar" priority="20">
      <dataBar>
        <cfvo type="num" val="0"/>
        <cfvo type="num" val="1"/>
        <color rgb="FFFAD490"/>
      </dataBar>
      <extLst>
        <ext xmlns:x14="http://schemas.microsoft.com/office/spreadsheetml/2009/9/main" uri="{B025F937-C7B1-47D3-B67F-A62EFF666E3E}">
          <x14:id>{B31145E5-79BC-4DE3-807B-8F7785E0FEC5}</x14:id>
        </ext>
      </extLst>
    </cfRule>
  </conditionalFormatting>
  <conditionalFormatting sqref="C24">
    <cfRule type="dataBar" priority="21">
      <dataBar>
        <cfvo type="num" val="0"/>
        <cfvo type="num" val="1"/>
        <color rgb="FFC4D79B"/>
      </dataBar>
      <extLst>
        <ext xmlns:x14="http://schemas.microsoft.com/office/spreadsheetml/2009/9/main" uri="{B025F937-C7B1-47D3-B67F-A62EFF666E3E}">
          <x14:id>{117945B1-2527-4CF7-9A5A-5627DA2D5958}</x14:id>
        </ext>
      </extLst>
    </cfRule>
  </conditionalFormatting>
  <dataValidations count="1">
    <dataValidation type="list" allowBlank="1" showInputMessage="1" showErrorMessage="1" sqref="E14">
      <formula1>"Parcial,Total"</formula1>
      <formula2>0</formula2>
    </dataValidation>
  </dataValidations>
  <pageMargins left="0.51180555555555596" right="0.51180555555555596" top="0.78749999999999998" bottom="0.78749999999999998" header="0.511811023622047" footer="0.511811023622047"/>
  <pageSetup paperSize="9" fitToHeight="0" orientation="portrait" horizontalDpi="300" verticalDpi="300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C875D19-E91B-43D4-89D5-76D6ECC4E1DA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K24</xm:sqref>
        </x14:conditionalFormatting>
        <x14:conditionalFormatting xmlns:xm="http://schemas.microsoft.com/office/excel/2006/main">
          <x14:cfRule type="dataBar" id="{36C467A7-8C27-4489-8BE0-E1CA7E377677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K57</xm:sqref>
        </x14:conditionalFormatting>
        <x14:conditionalFormatting xmlns:xm="http://schemas.microsoft.com/office/excel/2006/main">
          <x14:cfRule type="dataBar" id="{FA5A2870-9099-45E7-9BB9-182ABA895262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K46</xm:sqref>
        </x14:conditionalFormatting>
        <x14:conditionalFormatting xmlns:xm="http://schemas.microsoft.com/office/excel/2006/main">
          <x14:cfRule type="dataBar" id="{A913D2E3-39C0-49CF-A68E-7DA2575051D9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K35</xm:sqref>
        </x14:conditionalFormatting>
        <x14:conditionalFormatting xmlns:xm="http://schemas.microsoft.com/office/excel/2006/main">
          <x14:cfRule type="dataBar" id="{BEE37391-5FE0-4423-8338-65ECE346BBBA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I24</xm:sqref>
        </x14:conditionalFormatting>
        <x14:conditionalFormatting xmlns:xm="http://schemas.microsoft.com/office/excel/2006/main">
          <x14:cfRule type="dataBar" id="{C818BD27-4B63-4EEA-96C2-96F4AECE6E5F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I57</xm:sqref>
        </x14:conditionalFormatting>
        <x14:conditionalFormatting xmlns:xm="http://schemas.microsoft.com/office/excel/2006/main">
          <x14:cfRule type="dataBar" id="{666B9491-E069-4450-A5DE-26E039C5425E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I46</xm:sqref>
        </x14:conditionalFormatting>
        <x14:conditionalFormatting xmlns:xm="http://schemas.microsoft.com/office/excel/2006/main">
          <x14:cfRule type="dataBar" id="{BB7450D0-1F17-4726-B575-794B1BE68AB0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I35</xm:sqref>
        </x14:conditionalFormatting>
        <x14:conditionalFormatting xmlns:xm="http://schemas.microsoft.com/office/excel/2006/main">
          <x14:cfRule type="dataBar" id="{EAF87885-44FC-4763-AC2F-60AF81AC8EA4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E24</xm:sqref>
        </x14:conditionalFormatting>
        <x14:conditionalFormatting xmlns:xm="http://schemas.microsoft.com/office/excel/2006/main">
          <x14:cfRule type="dataBar" id="{74B01E87-E1C2-45E5-A637-2C9CF67FF3BF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G24</xm:sqref>
        </x14:conditionalFormatting>
        <x14:conditionalFormatting xmlns:xm="http://schemas.microsoft.com/office/excel/2006/main">
          <x14:cfRule type="dataBar" id="{8EF18D96-95B9-4025-A016-1AD9EAE65C19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G57</xm:sqref>
        </x14:conditionalFormatting>
        <x14:conditionalFormatting xmlns:xm="http://schemas.microsoft.com/office/excel/2006/main">
          <x14:cfRule type="dataBar" id="{5A8BAB23-40E0-4A10-94E9-B41E7C2E5341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E57</xm:sqref>
        </x14:conditionalFormatting>
        <x14:conditionalFormatting xmlns:xm="http://schemas.microsoft.com/office/excel/2006/main">
          <x14:cfRule type="dataBar" id="{FDD95C2B-0038-4963-BE59-21EA19C562E0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G46</xm:sqref>
        </x14:conditionalFormatting>
        <x14:conditionalFormatting xmlns:xm="http://schemas.microsoft.com/office/excel/2006/main">
          <x14:cfRule type="dataBar" id="{5A2D22E9-80B9-4940-B599-7A5C8689DDDB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E46</xm:sqref>
        </x14:conditionalFormatting>
        <x14:conditionalFormatting xmlns:xm="http://schemas.microsoft.com/office/excel/2006/main">
          <x14:cfRule type="dataBar" id="{D1DB6C36-A7C9-4345-9510-5C27753FD0FB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G35</xm:sqref>
        </x14:conditionalFormatting>
        <x14:conditionalFormatting xmlns:xm="http://schemas.microsoft.com/office/excel/2006/main">
          <x14:cfRule type="dataBar" id="{872CA4B3-B52F-4C8A-BC96-20F3B874E59F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E35</xm:sqref>
        </x14:conditionalFormatting>
        <x14:conditionalFormatting xmlns:xm="http://schemas.microsoft.com/office/excel/2006/main">
          <x14:cfRule type="dataBar" id="{29537358-3D60-4E8F-9A10-8385BC6F6F74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C46</xm:sqref>
        </x14:conditionalFormatting>
        <x14:conditionalFormatting xmlns:xm="http://schemas.microsoft.com/office/excel/2006/main">
          <x14:cfRule type="dataBar" id="{A0F57FFA-F273-484F-898A-CA30AB13DAAA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C57</xm:sqref>
        </x14:conditionalFormatting>
        <x14:conditionalFormatting xmlns:xm="http://schemas.microsoft.com/office/excel/2006/main">
          <x14:cfRule type="dataBar" id="{B31145E5-79BC-4DE3-807B-8F7785E0FEC5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C35</xm:sqref>
        </x14:conditionalFormatting>
        <x14:conditionalFormatting xmlns:xm="http://schemas.microsoft.com/office/excel/2006/main">
          <x14:cfRule type="dataBar" id="{117945B1-2527-4CF7-9A5A-5627DA2D5958}">
            <x14:dataBar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C24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4:M146"/>
  <sheetViews>
    <sheetView showGridLines="0" zoomScaleNormal="100" workbookViewId="0">
      <pane ySplit="10" topLeftCell="A49" activePane="bottomLeft" state="frozen"/>
      <selection pane="bottomLeft"/>
    </sheetView>
  </sheetViews>
  <sheetFormatPr defaultColWidth="0" defaultRowHeight="14.4" x14ac:dyDescent="0.3"/>
  <cols>
    <col min="1" max="1" width="1.5546875" customWidth="1"/>
    <col min="2" max="2" width="40.5546875" customWidth="1"/>
    <col min="3" max="3" width="17.5546875" customWidth="1"/>
    <col min="4" max="4" width="1.5546875" customWidth="1"/>
    <col min="5" max="5" width="40.5546875" customWidth="1"/>
    <col min="6" max="6" width="17.5546875" customWidth="1"/>
    <col min="7" max="7" width="1.5546875" customWidth="1"/>
    <col min="8" max="8" width="52.44140625" customWidth="1"/>
    <col min="9" max="9" width="25.5546875" customWidth="1"/>
    <col min="10" max="10" width="1.5546875" customWidth="1"/>
    <col min="11" max="11" width="25" hidden="1" customWidth="1"/>
    <col min="12" max="12" width="6.5546875" hidden="1" customWidth="1"/>
    <col min="13" max="13" width="3.88671875" hidden="1" customWidth="1"/>
    <col min="14" max="16384" width="8.88671875" hidden="1"/>
  </cols>
  <sheetData>
    <row r="4" spans="2:2" ht="1.5" customHeight="1" x14ac:dyDescent="0.3"/>
    <row r="5" spans="2:2" s="1" customFormat="1" ht="4.5" customHeight="1" x14ac:dyDescent="0.3"/>
    <row r="6" spans="2:2" ht="3" customHeight="1" x14ac:dyDescent="0.3"/>
    <row r="7" spans="2:2" s="1" customFormat="1" ht="4.5" customHeight="1" x14ac:dyDescent="0.3"/>
    <row r="8" spans="2:2" ht="1.5" customHeight="1" x14ac:dyDescent="0.3"/>
    <row r="9" spans="2:2" ht="24.75" customHeight="1" x14ac:dyDescent="0.3"/>
    <row r="10" spans="2:2" ht="24.75" customHeight="1" x14ac:dyDescent="0.3"/>
    <row r="11" spans="2:2" ht="14.25" customHeight="1" x14ac:dyDescent="0.35">
      <c r="B11" s="153"/>
    </row>
    <row r="34" spans="2:2" ht="14.25" customHeight="1" x14ac:dyDescent="0.35">
      <c r="B34" s="153"/>
    </row>
    <row r="37" spans="2:2" ht="15" customHeight="1" x14ac:dyDescent="0.3"/>
    <row r="38" spans="2:2" ht="15" customHeight="1" x14ac:dyDescent="0.3"/>
    <row r="39" spans="2:2" ht="15" customHeight="1" x14ac:dyDescent="0.3"/>
    <row r="40" spans="2:2" ht="15" customHeight="1" x14ac:dyDescent="0.3"/>
    <row r="41" spans="2:2" ht="15" customHeight="1" x14ac:dyDescent="0.3"/>
    <row r="42" spans="2:2" ht="15" customHeight="1" x14ac:dyDescent="0.3"/>
    <row r="43" spans="2:2" ht="15" customHeight="1" x14ac:dyDescent="0.3"/>
    <row r="44" spans="2:2" ht="15" customHeight="1" x14ac:dyDescent="0.3"/>
    <row r="45" spans="2:2" ht="15" customHeight="1" x14ac:dyDescent="0.3"/>
    <row r="46" spans="2:2" ht="15" customHeight="1" x14ac:dyDescent="0.3"/>
    <row r="47" spans="2:2" ht="15" customHeight="1" x14ac:dyDescent="0.3"/>
    <row r="48" spans="2:2" ht="15" customHeight="1" x14ac:dyDescent="0.3"/>
    <row r="58" spans="2:2" ht="14.25" customHeight="1" x14ac:dyDescent="0.35">
      <c r="B58" s="153"/>
    </row>
    <row r="79" spans="2:2" ht="14.25" customHeight="1" x14ac:dyDescent="0.35">
      <c r="B79" s="153"/>
    </row>
    <row r="105" spans="2:2" ht="14.25" customHeight="1" x14ac:dyDescent="0.35">
      <c r="B105" s="153"/>
    </row>
    <row r="146" spans="2:2" ht="14.25" customHeight="1" x14ac:dyDescent="0.35">
      <c r="B146" s="153"/>
    </row>
  </sheetData>
  <pageMargins left="0.51180555555555596" right="0.51180555555555596" top="0.78749999999999998" bottom="0.78749999999999998" header="0.511811023622047" footer="0.511811023622047"/>
  <pageSetup orientation="portrait" horizontalDpi="300" verticalDpi="30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zoomScaleNormal="100" workbookViewId="0">
      <selection activeCell="M9" sqref="M9"/>
    </sheetView>
  </sheetViews>
  <sheetFormatPr defaultColWidth="8.6640625" defaultRowHeight="14.4" x14ac:dyDescent="0.3"/>
  <cols>
    <col min="1" max="1" width="35.109375" customWidth="1"/>
    <col min="2" max="2" width="9.5546875" style="18" customWidth="1"/>
    <col min="3" max="3" width="9.5546875" customWidth="1"/>
    <col min="6" max="6" width="27.44140625" customWidth="1"/>
    <col min="7" max="7" width="9.5546875" style="18" customWidth="1"/>
    <col min="8" max="8" width="14.5546875" customWidth="1"/>
    <col min="11" max="11" width="14.5546875" customWidth="1"/>
    <col min="13" max="13" width="12.5546875" customWidth="1"/>
  </cols>
  <sheetData>
    <row r="1" spans="1:13" x14ac:dyDescent="0.3">
      <c r="A1" t="s">
        <v>138</v>
      </c>
      <c r="F1" t="s">
        <v>139</v>
      </c>
    </row>
    <row r="2" spans="1:13" x14ac:dyDescent="0.3">
      <c r="L2" t="s">
        <v>140</v>
      </c>
      <c r="M2" t="s">
        <v>141</v>
      </c>
    </row>
    <row r="3" spans="1:13" x14ac:dyDescent="0.3">
      <c r="A3" t="s">
        <v>142</v>
      </c>
      <c r="B3" s="18" t="s">
        <v>140</v>
      </c>
      <c r="C3" t="s">
        <v>143</v>
      </c>
      <c r="F3" t="s">
        <v>142</v>
      </c>
      <c r="G3" s="18" t="s">
        <v>140</v>
      </c>
      <c r="H3" t="s">
        <v>143</v>
      </c>
      <c r="K3" t="s">
        <v>125</v>
      </c>
      <c r="L3" s="18">
        <f>SUMIF(Int!E14:E33,"&gt;0")</f>
        <v>58</v>
      </c>
      <c r="M3" s="18">
        <v>0</v>
      </c>
    </row>
    <row r="4" spans="1:13" x14ac:dyDescent="0.3">
      <c r="A4" t="s">
        <v>144</v>
      </c>
      <c r="B4" s="18">
        <v>0</v>
      </c>
      <c r="C4" t="s">
        <v>145</v>
      </c>
      <c r="F4" t="s">
        <v>146</v>
      </c>
      <c r="G4" s="18">
        <v>0</v>
      </c>
      <c r="H4" t="s">
        <v>145</v>
      </c>
      <c r="K4" t="s">
        <v>127</v>
      </c>
      <c r="L4" s="18">
        <f>SUMIF(Int!AE14:AE33,"&gt;0")</f>
        <v>40</v>
      </c>
      <c r="M4" s="18">
        <v>0</v>
      </c>
    </row>
    <row r="5" spans="1:13" x14ac:dyDescent="0.3">
      <c r="A5" t="s">
        <v>147</v>
      </c>
      <c r="B5" s="18">
        <v>-8</v>
      </c>
      <c r="C5" t="s">
        <v>126</v>
      </c>
      <c r="F5" t="s">
        <v>148</v>
      </c>
      <c r="G5" s="18">
        <v>0</v>
      </c>
      <c r="H5" t="s">
        <v>145</v>
      </c>
      <c r="K5" t="s">
        <v>126</v>
      </c>
      <c r="L5" s="18">
        <f>ABS(SUMIF(Int!E14:E33,"&lt;0"))</f>
        <v>18</v>
      </c>
      <c r="M5" s="18">
        <v>1</v>
      </c>
    </row>
    <row r="6" spans="1:13" x14ac:dyDescent="0.3">
      <c r="A6" t="s">
        <v>149</v>
      </c>
      <c r="B6" s="18">
        <v>-10</v>
      </c>
      <c r="C6" t="s">
        <v>126</v>
      </c>
      <c r="F6" t="s">
        <v>150</v>
      </c>
      <c r="G6" s="18">
        <v>0</v>
      </c>
      <c r="H6" t="s">
        <v>145</v>
      </c>
      <c r="K6" t="s">
        <v>128</v>
      </c>
      <c r="L6" s="18">
        <f>ABS(SUMIF(Int!AE14:AE33,"&lt;0"))</f>
        <v>19</v>
      </c>
      <c r="M6" s="18">
        <v>0</v>
      </c>
    </row>
    <row r="7" spans="1:13" x14ac:dyDescent="0.3">
      <c r="A7" t="s">
        <v>151</v>
      </c>
      <c r="B7" s="18">
        <v>-5</v>
      </c>
      <c r="C7" t="s">
        <v>126</v>
      </c>
      <c r="F7" t="s">
        <v>152</v>
      </c>
      <c r="G7" s="18">
        <v>-8</v>
      </c>
      <c r="H7" t="s">
        <v>128</v>
      </c>
    </row>
    <row r="8" spans="1:13" x14ac:dyDescent="0.3">
      <c r="A8" t="s">
        <v>153</v>
      </c>
      <c r="B8" s="18">
        <v>2</v>
      </c>
      <c r="C8" t="s">
        <v>125</v>
      </c>
      <c r="F8" t="s">
        <v>154</v>
      </c>
      <c r="G8" s="18">
        <v>-2</v>
      </c>
      <c r="H8" t="s">
        <v>128</v>
      </c>
    </row>
    <row r="9" spans="1:13" x14ac:dyDescent="0.3">
      <c r="A9" t="s">
        <v>155</v>
      </c>
      <c r="B9" s="18">
        <v>5</v>
      </c>
      <c r="C9" t="s">
        <v>125</v>
      </c>
      <c r="F9" t="s">
        <v>156</v>
      </c>
      <c r="G9" s="18">
        <v>8</v>
      </c>
      <c r="H9" t="s">
        <v>127</v>
      </c>
    </row>
    <row r="10" spans="1:13" x14ac:dyDescent="0.3">
      <c r="A10" t="s">
        <v>157</v>
      </c>
      <c r="B10" s="18">
        <v>-10</v>
      </c>
      <c r="C10" t="s">
        <v>126</v>
      </c>
      <c r="F10" t="s">
        <v>158</v>
      </c>
      <c r="G10" s="18">
        <v>-10</v>
      </c>
      <c r="H10" t="s">
        <v>128</v>
      </c>
    </row>
    <row r="11" spans="1:13" x14ac:dyDescent="0.3">
      <c r="A11" t="s">
        <v>159</v>
      </c>
      <c r="B11" s="18">
        <v>8</v>
      </c>
      <c r="C11" t="s">
        <v>125</v>
      </c>
      <c r="F11" t="s">
        <v>160</v>
      </c>
      <c r="G11" s="18">
        <v>-4</v>
      </c>
      <c r="H11" t="s">
        <v>128</v>
      </c>
    </row>
    <row r="12" spans="1:13" x14ac:dyDescent="0.3">
      <c r="A12" t="s">
        <v>161</v>
      </c>
      <c r="B12" s="18">
        <v>10</v>
      </c>
      <c r="C12" t="s">
        <v>125</v>
      </c>
      <c r="F12" t="s">
        <v>162</v>
      </c>
      <c r="G12" s="18">
        <v>10</v>
      </c>
      <c r="H12" t="s">
        <v>127</v>
      </c>
    </row>
  </sheetData>
  <pageMargins left="0.51180555555555596" right="0.51180555555555596" top="0.78749999999999998" bottom="0.78749999999999998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20</vt:i4>
      </vt:variant>
      <vt:variant>
        <vt:lpstr>Intervalos nomeados</vt:lpstr>
      </vt:variant>
      <vt:variant>
        <vt:i4>13</vt:i4>
      </vt:variant>
    </vt:vector>
  </HeadingPairs>
  <TitlesOfParts>
    <vt:vector size="33" baseType="lpstr">
      <vt:lpstr>Menu</vt:lpstr>
      <vt:lpstr>DA</vt:lpstr>
      <vt:lpstr>Int</vt:lpstr>
      <vt:lpstr>EST</vt:lpstr>
      <vt:lpstr>EST 2</vt:lpstr>
      <vt:lpstr>EST 3</vt:lpstr>
      <vt:lpstr>EST 4</vt:lpstr>
      <vt:lpstr>PA</vt:lpstr>
      <vt:lpstr>PA 2</vt:lpstr>
      <vt:lpstr>PA 3</vt:lpstr>
      <vt:lpstr>PA 4</vt:lpstr>
      <vt:lpstr>RC</vt:lpstr>
      <vt:lpstr>Gra</vt:lpstr>
      <vt:lpstr>GRAF</vt:lpstr>
      <vt:lpstr>GRAF 2</vt:lpstr>
      <vt:lpstr>GRAF 3</vt:lpstr>
      <vt:lpstr>GRAF 4</vt:lpstr>
      <vt:lpstr>Mapa</vt:lpstr>
      <vt:lpstr>Instruções</vt:lpstr>
      <vt:lpstr>Parametros</vt:lpstr>
      <vt:lpstr>GRAF!Area_de_impressao</vt:lpstr>
      <vt:lpstr>'GRAF 2'!Area_de_impressao</vt:lpstr>
      <vt:lpstr>'GRAF 3'!Area_de_impressao</vt:lpstr>
      <vt:lpstr>'GRAF 4'!Area_de_impressao</vt:lpstr>
      <vt:lpstr>Mapa!Area_de_impressao</vt:lpstr>
      <vt:lpstr>PA!Area_de_impressao</vt:lpstr>
      <vt:lpstr>'PA 2'!Area_de_impressao</vt:lpstr>
      <vt:lpstr>'PA 3'!Area_de_impressao</vt:lpstr>
      <vt:lpstr>'PA 4'!Area_de_impressao</vt:lpstr>
      <vt:lpstr>GRAF!Titulos_de_impressao</vt:lpstr>
      <vt:lpstr>'GRAF 2'!Titulos_de_impressao</vt:lpstr>
      <vt:lpstr>'GRAF 3'!Titulos_de_impressao</vt:lpstr>
      <vt:lpstr>'GRAF 4'!Titulos_de_impressao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2025-10-15T22:34:54Z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2014-08-23T07:21:08Z</dcterms:created>
  <dc:creator>Augusto Duarte | CRIATIVIDADE</dc:creator>
  <dc:description/>
  <cp:keywords>CRIATIVIDADE</cp:keywords>
  <dc:language>en-US</dc:language>
  <cp:lastModifiedBy>Giseli de Souza de Jesus</cp:lastModifiedBy>
  <dcterms:modified xsi:type="dcterms:W3CDTF">2024-12-13T19:59:20Z</dcterms:modified>
  <cp:revision>0</cp:revision>
  <dc:subject/>
  <dc:title/>
</cp:coreProperties>
</file>