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shares by fleet" sheetId="1" r:id="rId1"/>
    <sheet name="TACS" sheetId="2" r:id="rId2"/>
    <sheet name="from EU lex" sheetId="3" r:id="rId3"/>
  </sheets>
  <externalReferences>
    <externalReference r:id="rId4"/>
  </externalReferences>
  <definedNames>
    <definedName name="Btrig">'[1]C.opt Adv'!$B$38</definedName>
    <definedName name="FintY">[1]prs!$F$7</definedName>
    <definedName name="Fmsy">'[1]C.opt Adv'!$B$39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9" i="1"/>
  <c r="J20" i="1" l="1"/>
  <c r="H20" i="1"/>
  <c r="I20" i="1"/>
  <c r="L14" i="1" l="1"/>
  <c r="B25" i="3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H74" i="2"/>
  <c r="K72" i="2"/>
  <c r="K73" i="2" s="1"/>
  <c r="K74" i="2" s="1"/>
  <c r="K75" i="2" s="1"/>
  <c r="K76" i="2" s="1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H48" i="2"/>
  <c r="G48" i="2" s="1"/>
  <c r="D48" i="2"/>
  <c r="K47" i="2"/>
  <c r="K48" i="2" s="1"/>
  <c r="K49" i="2" s="1"/>
  <c r="K50" i="2" s="1"/>
  <c r="K51" i="2" s="1"/>
  <c r="C50" i="2" l="1"/>
  <c r="G50" i="2"/>
  <c r="C49" i="2"/>
  <c r="C54" i="2" s="1"/>
  <c r="C59" i="2" s="1"/>
  <c r="C64" i="2" s="1"/>
  <c r="C69" i="2" s="1"/>
  <c r="C74" i="2" s="1"/>
  <c r="D49" i="2"/>
  <c r="D54" i="2" s="1"/>
  <c r="D59" i="2" s="1"/>
  <c r="D64" i="2" s="1"/>
  <c r="D69" i="2" s="1"/>
  <c r="D74" i="2" s="1"/>
  <c r="F49" i="2"/>
  <c r="F54" i="2" s="1"/>
  <c r="F59" i="2" s="1"/>
  <c r="F64" i="2" s="1"/>
  <c r="F69" i="2" s="1"/>
  <c r="F74" i="2" s="1"/>
  <c r="G49" i="2"/>
  <c r="G54" i="2" s="1"/>
  <c r="G59" i="2" s="1"/>
  <c r="G64" i="2" s="1"/>
  <c r="G69" i="2" s="1"/>
  <c r="G74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I19" i="1"/>
  <c r="K37" i="2" l="1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L7" i="1" s="1"/>
  <c r="O7" i="1" s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N7" i="1" l="1"/>
  <c r="Q7" i="1" s="1"/>
  <c r="K3" i="2"/>
  <c r="M7" i="1"/>
  <c r="P7" i="1" s="1"/>
  <c r="K7" i="1" l="1"/>
  <c r="K4" i="2"/>
  <c r="K5" i="2" l="1"/>
  <c r="K6" i="2" l="1"/>
  <c r="N12" i="1"/>
  <c r="Q12" i="1" s="1"/>
  <c r="N5" i="1"/>
  <c r="Q5" i="1" s="1"/>
  <c r="N11" i="1"/>
  <c r="Q11" i="1" s="1"/>
  <c r="L13" i="1" l="1"/>
  <c r="M21" i="1"/>
  <c r="M16" i="1"/>
  <c r="P16" i="1" s="1"/>
  <c r="N18" i="1"/>
  <c r="Q18" i="1" s="1"/>
  <c r="M17" i="1"/>
  <c r="P17" i="1" s="1"/>
  <c r="L20" i="1"/>
  <c r="O20" i="1" s="1"/>
  <c r="N21" i="1"/>
  <c r="N20" i="1"/>
  <c r="Q20" i="1" s="1"/>
  <c r="N16" i="1"/>
  <c r="Q16" i="1" s="1"/>
  <c r="L17" i="1"/>
  <c r="M19" i="1"/>
  <c r="P19" i="1" s="1"/>
  <c r="M20" i="1"/>
  <c r="P20" i="1" s="1"/>
  <c r="N17" i="1"/>
  <c r="Q17" i="1" s="1"/>
  <c r="M18" i="1"/>
  <c r="P18" i="1" s="1"/>
  <c r="L21" i="1"/>
  <c r="K21" i="1" s="1"/>
  <c r="O14" i="1"/>
  <c r="L16" i="1"/>
  <c r="N19" i="1"/>
  <c r="Q19" i="1" s="1"/>
  <c r="L19" i="1"/>
  <c r="L18" i="1"/>
  <c r="M8" i="1"/>
  <c r="P8" i="1" s="1"/>
  <c r="N6" i="1"/>
  <c r="Q6" i="1" s="1"/>
  <c r="N13" i="1"/>
  <c r="L15" i="1"/>
  <c r="L9" i="1"/>
  <c r="M5" i="1"/>
  <c r="P5" i="1" s="1"/>
  <c r="M10" i="1"/>
  <c r="P10" i="1" s="1"/>
  <c r="L12" i="1"/>
  <c r="L10" i="1"/>
  <c r="M6" i="1"/>
  <c r="P6" i="1" s="1"/>
  <c r="N10" i="1"/>
  <c r="Q10" i="1" s="1"/>
  <c r="L4" i="1"/>
  <c r="M4" i="1"/>
  <c r="P4" i="1" s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Q4" i="1" s="1"/>
  <c r="M15" i="1"/>
  <c r="P15" i="1" s="1"/>
  <c r="N8" i="1"/>
  <c r="Q8" i="1" s="1"/>
  <c r="L11" i="1"/>
  <c r="L6" i="1"/>
  <c r="M12" i="1"/>
  <c r="P12" i="1" s="1"/>
  <c r="L5" i="1"/>
  <c r="K5" i="1" l="1"/>
  <c r="O5" i="1"/>
  <c r="K4" i="1"/>
  <c r="O4" i="1"/>
  <c r="K6" i="1"/>
  <c r="O6" i="1"/>
  <c r="K19" i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sharedStrings.xml><?xml version="1.0" encoding="utf-8"?>
<sst xmlns="http://schemas.openxmlformats.org/spreadsheetml/2006/main" count="192" uniqueCount="63">
  <si>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</si>
  <si>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</si>
  <si>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</si>
  <si>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</si>
  <si>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</si>
  <si>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</si>
  <si>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</si>
  <si>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</si>
  <si>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</si>
  <si>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</si>
  <si>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</si>
  <si>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</si>
  <si>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</si>
  <si>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</si>
  <si>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</si>
  <si>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</si>
  <si>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</si>
  <si>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</si>
  <si>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</si>
  <si>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</si>
  <si>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</si>
  <si>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</si>
  <si>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</si>
  <si>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</si>
  <si>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</si>
  <si>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</si>
  <si>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</si>
  <si>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</si>
  <si>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</si>
  <si>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</si>
  <si>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</si>
  <si>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</si>
  <si>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</si>
  <si>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</si>
  <si>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</si>
  <si>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</si>
  <si>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</si>
  <si>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</si>
  <si>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</si>
  <si>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</si>
  <si>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</si>
  <si>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</si>
  <si>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</si>
  <si>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</si>
  <si>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</si>
  <si>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</si>
  <si>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</si>
  <si>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</si>
  <si>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</si>
  <si>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</si>
  <si>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</si>
  <si>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</si>
  <si>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</si>
  <si>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</si>
  <si>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</si>
  <si>
    <t>B-Fleet</t>
  </si>
  <si>
    <t>uptake</t>
  </si>
  <si>
    <t>catch (t)</t>
  </si>
  <si>
    <t>by catch</t>
  </si>
  <si>
    <t>ceiling</t>
  </si>
  <si>
    <t>%</t>
  </si>
  <si>
    <t>planned</t>
  </si>
  <si>
    <t>C-Fleet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</si>
</sst>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7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Times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  <xf numFmtId="0" fontId="5" fillId="0" borderId="0" xfId="0" applyFont="1" applyBorder="1"/>
    <xf numFmtId="0" fontId="0" fillId="0" borderId="0" xfId="0" applyBorder="1"/>
    <xf numFmtId="165" fontId="5" fillId="0" borderId="0" xfId="0" applyNumberFormat="1" applyFont="1" applyBorder="1"/>
    <xf numFmtId="164" fontId="2" fillId="7" borderId="4" xfId="1" applyNumberFormat="1" applyFill="1" applyBorder="1"/>
    <xf numFmtId="4" fontId="2" fillId="7" borderId="4" xfId="1" applyNumberFormat="1" applyFill="1" applyBorder="1"/>
    <xf numFmtId="164" fontId="2" fillId="5" borderId="1" xfId="1" applyNumberFormat="1" applyFill="1" applyBorder="1"/>
    <xf numFmtId="0" fontId="6" fillId="7" borderId="16" xfId="0" applyFont="1" applyFill="1" applyBorder="1"/>
    <xf numFmtId="0" fontId="6" fillId="7" borderId="17" xfId="0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0" fontId="6" fillId="8" borderId="18" xfId="0" applyFont="1" applyFill="1" applyBorder="1"/>
    <xf numFmtId="0" fontId="0" fillId="8" borderId="0" xfId="0" applyFill="1"/>
    <xf numFmtId="9" fontId="0" fillId="8" borderId="0" xfId="0" applyNumberFormat="1" applyFill="1"/>
  </cellXfs>
  <cellStyles count="4">
    <cellStyle name="Normal 2" xfId="1"/>
    <cellStyle name="Normal 5" xfId="3"/>
    <cellStyle name="Percent 3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os/HM-filer%202011-03-11/HM03%20HAWG%20WGBFAS%20WGNSSK/HAWG%202010/After%20HAWG%202010/Report%20corrected/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abSelected="1" topLeftCell="H7" zoomScaleNormal="100" workbookViewId="0">
      <selection activeCell="U21" sqref="U21"/>
    </sheetView>
  </sheetViews>
  <sheetFormatPr baseColWidth="10" defaultColWidth="8.6640625" defaultRowHeight="15.5" x14ac:dyDescent="0.35"/>
  <cols>
    <col min="1" max="1" width="14.5" style="1" customWidth="1"/>
    <col min="2" max="2" width="14" customWidth="1"/>
    <col min="3" max="3" width="15.75" customWidth="1"/>
    <col min="4" max="4" width="13.75" customWidth="1"/>
    <col min="5" max="5" width="15.75" customWidth="1"/>
    <col min="6" max="6" width="13.25" customWidth="1"/>
    <col min="7" max="7" width="12.5" customWidth="1"/>
    <col min="8" max="8" width="12.5" style="3" customWidth="1"/>
    <col min="9" max="9" width="11" style="3" bestFit="1" customWidth="1"/>
    <col min="10" max="10" width="15.5" customWidth="1"/>
    <col min="21" max="21" width="13.08203125" customWidth="1"/>
  </cols>
  <sheetData>
    <row r="1" spans="1:21" x14ac:dyDescent="0.35">
      <c r="F1" s="2"/>
      <c r="G1" s="2"/>
      <c r="K1">
        <v>1</v>
      </c>
      <c r="L1">
        <v>1</v>
      </c>
      <c r="M1">
        <v>2</v>
      </c>
      <c r="N1">
        <v>3</v>
      </c>
    </row>
    <row r="2" spans="1:21" x14ac:dyDescent="0.35">
      <c r="B2" s="46" t="s">
        <v>0</v>
      </c>
      <c r="C2" s="47"/>
      <c r="D2" s="47"/>
      <c r="E2" s="47"/>
      <c r="F2" s="47"/>
      <c r="G2" s="48"/>
      <c r="O2" s="49" t="s">
        <v>54</v>
      </c>
      <c r="P2" s="50"/>
      <c r="Q2" s="4"/>
      <c r="R2" s="44" t="s">
        <v>57</v>
      </c>
      <c r="S2" s="44" t="s">
        <v>58</v>
      </c>
      <c r="T2" s="44" t="s">
        <v>60</v>
      </c>
      <c r="U2" s="51" t="s">
        <v>61</v>
      </c>
    </row>
    <row r="3" spans="1:21" x14ac:dyDescent="0.3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7" t="s">
        <v>9</v>
      </c>
      <c r="J3" s="8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8" t="s">
        <v>15</v>
      </c>
      <c r="P3" s="8" t="s">
        <v>16</v>
      </c>
      <c r="Q3" s="43" t="s">
        <v>17</v>
      </c>
      <c r="R3" s="45" t="s">
        <v>55</v>
      </c>
      <c r="S3" s="45" t="s">
        <v>59</v>
      </c>
      <c r="T3" s="45" t="s">
        <v>56</v>
      </c>
      <c r="U3" s="51" t="s">
        <v>62</v>
      </c>
    </row>
    <row r="4" spans="1:21" x14ac:dyDescent="0.35">
      <c r="A4" s="5">
        <v>2002</v>
      </c>
      <c r="B4" s="6">
        <v>38.1</v>
      </c>
      <c r="C4" s="6">
        <v>8.6999999999999993</v>
      </c>
      <c r="D4" s="6">
        <v>17</v>
      </c>
      <c r="E4" s="6">
        <v>9</v>
      </c>
      <c r="F4" s="6">
        <v>6.7999999999999972</v>
      </c>
      <c r="G4" s="6">
        <v>52.6</v>
      </c>
      <c r="H4" s="7">
        <f>B4/(B4+D4)</f>
        <v>0.69147005444646104</v>
      </c>
      <c r="I4" s="7">
        <f>C4/(C4+E4)</f>
        <v>0.49152542372881353</v>
      </c>
      <c r="J4" s="8">
        <f t="shared" ref="J4:J12" si="0">(B4+C4)/(B4+C4+G4)</f>
        <v>0.47082494969818905</v>
      </c>
      <c r="K4" s="9" t="e">
        <f>SUM(L4:N4)</f>
        <v>#N/A</v>
      </c>
      <c r="L4" s="9" t="e">
        <f>INDEX(TACS!$B:$B,L$1+MATCH($A4,TACS!$K:$K,0),1)/1000</f>
        <v>#N/A</v>
      </c>
      <c r="M4" s="9" t="e">
        <f>INDEX(TACS!$B:$B,M$1+MATCH($A4,TACS!$K:$K,0),1)/1000</f>
        <v>#N/A</v>
      </c>
      <c r="N4" s="9" t="e">
        <f>INDEX(TACS!$B:$B,N$1+MATCH($A4,TACS!$K:$K,0),1)/1000</f>
        <v>#N/A</v>
      </c>
      <c r="O4" s="8" t="e">
        <f t="shared" ref="O4:O6" si="1">(B4+D4)/L4</f>
        <v>#N/A</v>
      </c>
      <c r="P4" s="8" t="e">
        <f t="shared" ref="P4:P6" si="2">(C4+E4)/M4</f>
        <v>#N/A</v>
      </c>
      <c r="Q4" s="8" t="e">
        <f t="shared" ref="Q4:Q6" si="3">G4/N4</f>
        <v>#N/A</v>
      </c>
      <c r="R4" s="41">
        <v>22.1</v>
      </c>
      <c r="S4" s="41">
        <v>36</v>
      </c>
      <c r="T4" s="42">
        <f>R4/S4</f>
        <v>0.61388888888888893</v>
      </c>
      <c r="U4" s="52"/>
    </row>
    <row r="5" spans="1:21" x14ac:dyDescent="0.35">
      <c r="A5" s="5">
        <v>2003</v>
      </c>
      <c r="B5" s="6">
        <v>18</v>
      </c>
      <c r="C5" s="6">
        <v>17.600000000000001</v>
      </c>
      <c r="D5" s="6">
        <v>24.1</v>
      </c>
      <c r="E5" s="6">
        <v>8.4</v>
      </c>
      <c r="F5" s="6">
        <v>1.460000000000008</v>
      </c>
      <c r="G5" s="6">
        <v>40.340000000000003</v>
      </c>
      <c r="H5" s="7">
        <f t="shared" ref="H5:I13" si="4">B5/(B5+D5)</f>
        <v>0.42755344418052255</v>
      </c>
      <c r="I5" s="7">
        <f t="shared" si="4"/>
        <v>0.67692307692307696</v>
      </c>
      <c r="J5" s="8">
        <f t="shared" si="0"/>
        <v>0.46879115090861212</v>
      </c>
      <c r="K5" s="9" t="e">
        <f t="shared" ref="K5:K19" si="5">SUM(L5:N5)</f>
        <v>#N/A</v>
      </c>
      <c r="L5" s="9" t="e">
        <f>INDEX(TACS!$B:$B,L$1+MATCH($A5,TACS!$K:$K,0),1)/1000</f>
        <v>#N/A</v>
      </c>
      <c r="M5" s="9" t="e">
        <f>INDEX(TACS!$B:$B,M$1+MATCH($A5,TACS!$K:$K,0),1)/1000</f>
        <v>#N/A</v>
      </c>
      <c r="N5" s="9" t="e">
        <f>INDEX(TACS!$B:$B,N$1+MATCH($A5,TACS!$K:$K,0),1)/1000</f>
        <v>#N/A</v>
      </c>
      <c r="O5" s="8" t="e">
        <f t="shared" si="1"/>
        <v>#N/A</v>
      </c>
      <c r="P5" s="8" t="e">
        <f t="shared" si="2"/>
        <v>#N/A</v>
      </c>
      <c r="Q5" s="8" t="e">
        <f t="shared" si="3"/>
        <v>#N/A</v>
      </c>
      <c r="R5" s="41">
        <v>12.3</v>
      </c>
      <c r="S5" s="41">
        <v>52</v>
      </c>
      <c r="T5" s="42">
        <f t="shared" ref="T5:T20" si="6">R5/S5</f>
        <v>0.23653846153846156</v>
      </c>
      <c r="U5" s="52"/>
    </row>
    <row r="6" spans="1:21" x14ac:dyDescent="0.35">
      <c r="A6" s="5">
        <v>2004</v>
      </c>
      <c r="B6" s="6">
        <v>16.8</v>
      </c>
      <c r="C6" s="6">
        <v>11.2</v>
      </c>
      <c r="D6" s="6">
        <v>13.4</v>
      </c>
      <c r="E6" s="6">
        <v>10.8</v>
      </c>
      <c r="F6" s="6">
        <v>7.0789999999999997</v>
      </c>
      <c r="G6" s="6">
        <v>41.7</v>
      </c>
      <c r="H6" s="7">
        <f t="shared" si="4"/>
        <v>0.55629139072847678</v>
      </c>
      <c r="I6" s="7">
        <f t="shared" si="4"/>
        <v>0.50909090909090904</v>
      </c>
      <c r="J6" s="8">
        <f t="shared" si="0"/>
        <v>0.40172166427546629</v>
      </c>
      <c r="K6" s="9" t="e">
        <f t="shared" si="5"/>
        <v>#N/A</v>
      </c>
      <c r="L6" s="9" t="e">
        <f>INDEX(TACS!$B:$B,L$1+MATCH($A6,TACS!$K:$K,0),1)/1000</f>
        <v>#N/A</v>
      </c>
      <c r="M6" s="9" t="e">
        <f>INDEX(TACS!$B:$B,M$1+MATCH($A6,TACS!$K:$K,0),1)/1000</f>
        <v>#N/A</v>
      </c>
      <c r="N6" s="9" t="e">
        <f>INDEX(TACS!$B:$B,N$1+MATCH($A6,TACS!$K:$K,0),1)/1000</f>
        <v>#N/A</v>
      </c>
      <c r="O6" s="8" t="e">
        <f t="shared" si="1"/>
        <v>#N/A</v>
      </c>
      <c r="P6" s="8" t="e">
        <f t="shared" si="2"/>
        <v>#N/A</v>
      </c>
      <c r="Q6" s="8" t="e">
        <f t="shared" si="3"/>
        <v>#N/A</v>
      </c>
      <c r="R6" s="41">
        <v>13.583</v>
      </c>
      <c r="S6" s="41">
        <v>38</v>
      </c>
      <c r="T6" s="42">
        <f t="shared" si="6"/>
        <v>0.35744736842105262</v>
      </c>
      <c r="U6" s="52"/>
    </row>
    <row r="7" spans="1:21" x14ac:dyDescent="0.35">
      <c r="A7" s="5">
        <v>2005</v>
      </c>
      <c r="B7" s="6">
        <v>32.5</v>
      </c>
      <c r="C7" s="6">
        <v>5.0999999999999996</v>
      </c>
      <c r="D7" s="6">
        <v>22.9</v>
      </c>
      <c r="E7" s="6">
        <v>9</v>
      </c>
      <c r="F7" s="6">
        <v>7.0380000000000003</v>
      </c>
      <c r="G7" s="6">
        <v>43.7</v>
      </c>
      <c r="H7" s="7">
        <f t="shared" si="4"/>
        <v>0.58664259927797835</v>
      </c>
      <c r="I7" s="7">
        <f t="shared" si="4"/>
        <v>0.36170212765957444</v>
      </c>
      <c r="J7" s="8">
        <f t="shared" si="0"/>
        <v>0.46248462484624842</v>
      </c>
      <c r="K7" s="9">
        <f t="shared" si="5"/>
        <v>166.15</v>
      </c>
      <c r="L7" s="9">
        <f>INDEX(TACS!$B:$B,L$1+MATCH($A7,TACS!$K:$K,0),1)/1000</f>
        <v>96</v>
      </c>
      <c r="M7" s="9">
        <f>INDEX(TACS!$B:$B,M$1+MATCH($A7,TACS!$K:$K,0),1)/1000</f>
        <v>24.15</v>
      </c>
      <c r="N7" s="9">
        <f>INDEX(TACS!$B:$B,N$1+MATCH($A7,TACS!$K:$K,0),1)/1000</f>
        <v>46</v>
      </c>
      <c r="O7" s="8">
        <f t="shared" ref="O7:O19" si="7">(B7+D7)/L7</f>
        <v>0.57708333333333328</v>
      </c>
      <c r="P7" s="8">
        <f t="shared" ref="P7:P19" si="8">(C7+E7)/M7</f>
        <v>0.58385093167701863</v>
      </c>
      <c r="Q7" s="8">
        <f t="shared" ref="Q7:Q19" si="9">G7/N7</f>
        <v>0.95000000000000007</v>
      </c>
      <c r="R7" s="41">
        <v>21.8</v>
      </c>
      <c r="S7" s="41">
        <v>50</v>
      </c>
      <c r="T7" s="42">
        <f t="shared" si="6"/>
        <v>0.436</v>
      </c>
      <c r="U7" s="52"/>
    </row>
    <row r="8" spans="1:21" x14ac:dyDescent="0.35">
      <c r="A8" s="5">
        <v>2006</v>
      </c>
      <c r="B8" s="6">
        <v>30.2</v>
      </c>
      <c r="C8" s="6">
        <v>5.9</v>
      </c>
      <c r="D8" s="6">
        <v>11.6</v>
      </c>
      <c r="E8" s="6">
        <v>3.4</v>
      </c>
      <c r="F8" s="6">
        <v>11</v>
      </c>
      <c r="G8" s="6">
        <v>41.9</v>
      </c>
      <c r="H8" s="7">
        <f t="shared" si="4"/>
        <v>0.72248803827751196</v>
      </c>
      <c r="I8" s="7">
        <f t="shared" si="4"/>
        <v>0.63440860215053763</v>
      </c>
      <c r="J8" s="8">
        <f t="shared" si="0"/>
        <v>0.46282051282051284</v>
      </c>
      <c r="K8" s="9">
        <f t="shared" si="5"/>
        <v>149.62799999999999</v>
      </c>
      <c r="L8" s="9">
        <f>INDEX(TACS!$B:$B,L$1+MATCH($A8,TACS!$K:$K,0),1)/1000</f>
        <v>81.599999999999994</v>
      </c>
      <c r="M8" s="9">
        <f>INDEX(TACS!$B:$B,M$1+MATCH($A8,TACS!$K:$K,0),1)/1000</f>
        <v>20.527999999999999</v>
      </c>
      <c r="N8" s="9">
        <f>INDEX(TACS!$B:$B,N$1+MATCH($A8,TACS!$K:$K,0),1)/1000</f>
        <v>47.5</v>
      </c>
      <c r="O8" s="8">
        <f t="shared" si="7"/>
        <v>0.51225490196078427</v>
      </c>
      <c r="P8" s="8">
        <f t="shared" si="8"/>
        <v>0.45303975058456747</v>
      </c>
      <c r="Q8" s="8">
        <f t="shared" si="9"/>
        <v>0.88210526315789473</v>
      </c>
      <c r="R8" s="41">
        <v>11.901</v>
      </c>
      <c r="S8" s="41">
        <v>42.5</v>
      </c>
      <c r="T8" s="42">
        <f t="shared" si="6"/>
        <v>0.28002352941176473</v>
      </c>
      <c r="U8" s="52"/>
    </row>
    <row r="9" spans="1:21" x14ac:dyDescent="0.35">
      <c r="A9" s="5">
        <v>2007</v>
      </c>
      <c r="B9" s="6">
        <v>25.3</v>
      </c>
      <c r="C9" s="6">
        <v>2.2999999999999998</v>
      </c>
      <c r="D9" s="6">
        <v>16.399999999999999</v>
      </c>
      <c r="E9" s="6">
        <v>3.4</v>
      </c>
      <c r="F9" s="6">
        <v>1.1000000000000001</v>
      </c>
      <c r="G9" s="6">
        <v>39.5</v>
      </c>
      <c r="H9" s="7">
        <f t="shared" si="4"/>
        <v>0.60671462829736211</v>
      </c>
      <c r="I9" s="7">
        <f t="shared" si="4"/>
        <v>0.40350877192982459</v>
      </c>
      <c r="J9" s="8">
        <f t="shared" si="0"/>
        <v>0.41132637853949333</v>
      </c>
      <c r="K9" s="9">
        <f t="shared" si="5"/>
        <v>134.256</v>
      </c>
      <c r="L9" s="9">
        <f>INDEX(TACS!$B:$B,L$1+MATCH($A9,TACS!$K:$K,0),1)/1000</f>
        <v>69.36</v>
      </c>
      <c r="M9" s="9">
        <f>INDEX(TACS!$B:$B,M$1+MATCH($A9,TACS!$K:$K,0),1)/1000</f>
        <v>15.396000000000001</v>
      </c>
      <c r="N9" s="9">
        <f>INDEX(TACS!$B:$B,N$1+MATCH($A9,TACS!$K:$K,0),1)/1000</f>
        <v>49.5</v>
      </c>
      <c r="O9" s="8">
        <f t="shared" si="7"/>
        <v>0.60121107266435991</v>
      </c>
      <c r="P9" s="8">
        <f t="shared" si="8"/>
        <v>0.37022603273577548</v>
      </c>
      <c r="Q9" s="8">
        <f t="shared" si="9"/>
        <v>0.79797979797979801</v>
      </c>
      <c r="R9" s="41">
        <f>7097/1000</f>
        <v>7.0970000000000004</v>
      </c>
      <c r="S9" s="41">
        <v>31.9</v>
      </c>
      <c r="T9" s="42">
        <f t="shared" si="6"/>
        <v>0.22247648902821318</v>
      </c>
      <c r="U9" s="52"/>
    </row>
    <row r="10" spans="1:21" x14ac:dyDescent="0.35">
      <c r="A10" s="5">
        <v>2008</v>
      </c>
      <c r="B10" s="6">
        <v>23</v>
      </c>
      <c r="C10" s="6">
        <v>2.2000000000000002</v>
      </c>
      <c r="D10" s="6">
        <v>9.1999999999999993</v>
      </c>
      <c r="E10" s="6">
        <v>3.7</v>
      </c>
      <c r="F10" s="6">
        <v>0.1</v>
      </c>
      <c r="G10" s="6">
        <v>43.1</v>
      </c>
      <c r="H10" s="7">
        <f t="shared" si="4"/>
        <v>0.71428571428571419</v>
      </c>
      <c r="I10" s="7">
        <f t="shared" si="4"/>
        <v>0.3728813559322034</v>
      </c>
      <c r="J10" s="8">
        <f t="shared" si="0"/>
        <v>0.36896046852122988</v>
      </c>
      <c r="K10" s="9">
        <f t="shared" si="5"/>
        <v>107.693</v>
      </c>
      <c r="L10" s="9">
        <f>INDEX(TACS!$B:$B,L$1+MATCH($A10,TACS!$K:$K,0),1)/1000</f>
        <v>51.673000000000002</v>
      </c>
      <c r="M10" s="9">
        <f>INDEX(TACS!$B:$B,M$1+MATCH($A10,TACS!$K:$K,0),1)/1000</f>
        <v>11.47</v>
      </c>
      <c r="N10" s="9">
        <f>INDEX(TACS!$B:$B,N$1+MATCH($A10,TACS!$K:$K,0),1)/1000</f>
        <v>44.55</v>
      </c>
      <c r="O10" s="8">
        <f t="shared" si="7"/>
        <v>0.62314942039362919</v>
      </c>
      <c r="P10" s="8">
        <f t="shared" si="8"/>
        <v>0.51438535309503053</v>
      </c>
      <c r="Q10" s="8">
        <f t="shared" si="9"/>
        <v>0.96745230078563427</v>
      </c>
      <c r="R10" s="41">
        <v>8.6059999999999999</v>
      </c>
      <c r="S10" s="41">
        <v>18.806000000000001</v>
      </c>
      <c r="T10" s="42">
        <f t="shared" si="6"/>
        <v>0.4576199085398277</v>
      </c>
      <c r="U10" s="52"/>
    </row>
    <row r="11" spans="1:21" x14ac:dyDescent="0.35">
      <c r="A11" s="5">
        <v>2009</v>
      </c>
      <c r="B11" s="6">
        <v>29.425999999999998</v>
      </c>
      <c r="C11" s="6">
        <v>2.863</v>
      </c>
      <c r="D11" s="6">
        <v>5.056</v>
      </c>
      <c r="E11" s="6">
        <v>1.486</v>
      </c>
      <c r="F11" s="6">
        <v>3.9409999999999998</v>
      </c>
      <c r="G11" s="6">
        <v>31.032</v>
      </c>
      <c r="H11" s="7">
        <f t="shared" si="4"/>
        <v>0.85337277420103241</v>
      </c>
      <c r="I11" s="7">
        <f t="shared" si="4"/>
        <v>0.65831225569096341</v>
      </c>
      <c r="J11" s="8">
        <f t="shared" si="0"/>
        <v>0.5099256170938552</v>
      </c>
      <c r="K11" s="9">
        <f t="shared" si="5"/>
        <v>73.271000000000001</v>
      </c>
      <c r="L11" s="9">
        <f>INDEX(TACS!$B:$B,L$1+MATCH($A11,TACS!$K:$K,0),1)/1000</f>
        <v>37.722000000000001</v>
      </c>
      <c r="M11" s="9">
        <f>INDEX(TACS!$B:$B,M$1+MATCH($A11,TACS!$K:$K,0),1)/1000</f>
        <v>8.3729999999999993</v>
      </c>
      <c r="N11" s="9">
        <f>INDEX(TACS!$B:$B,N$1+MATCH($A11,TACS!$K:$K,0),1)/1000</f>
        <v>27.175999999999998</v>
      </c>
      <c r="O11" s="8">
        <f t="shared" si="7"/>
        <v>0.91410847781135673</v>
      </c>
      <c r="P11" s="8">
        <f t="shared" si="8"/>
        <v>0.51940761973008487</v>
      </c>
      <c r="Q11" s="8">
        <f t="shared" si="9"/>
        <v>1.1418899028554608</v>
      </c>
      <c r="R11" s="41">
        <v>9.7690000000000001</v>
      </c>
      <c r="S11" s="41">
        <v>15.984999999999999</v>
      </c>
      <c r="T11" s="42">
        <f t="shared" si="6"/>
        <v>0.61113543947450744</v>
      </c>
      <c r="U11" s="52"/>
    </row>
    <row r="12" spans="1:21" x14ac:dyDescent="0.35">
      <c r="A12" s="5">
        <v>2010</v>
      </c>
      <c r="B12" s="6">
        <v>22.975054474369468</v>
      </c>
      <c r="C12" s="6">
        <v>0.54899518577372419</v>
      </c>
      <c r="D12" s="6">
        <v>11.97802845191832</v>
      </c>
      <c r="E12" s="6">
        <v>1.7805393816374346</v>
      </c>
      <c r="F12" s="6">
        <v>0.77246811834626217</v>
      </c>
      <c r="G12" s="6">
        <v>17.917113182642961</v>
      </c>
      <c r="H12" s="7">
        <f t="shared" si="4"/>
        <v>0.65731124555797649</v>
      </c>
      <c r="I12" s="7">
        <f t="shared" si="4"/>
        <v>0.23566732747985342</v>
      </c>
      <c r="J12" s="8">
        <f t="shared" si="0"/>
        <v>0.56764936228709439</v>
      </c>
      <c r="K12" s="9">
        <f t="shared" si="5"/>
        <v>64.061999999999998</v>
      </c>
      <c r="L12" s="9">
        <f>INDEX(TACS!$B:$B,L$1+MATCH($A12,TACS!$K:$K,0),1)/1000</f>
        <v>33.854999999999997</v>
      </c>
      <c r="M12" s="9">
        <f>INDEX(TACS!$B:$B,M$1+MATCH($A12,TACS!$K:$K,0),1)/1000</f>
        <v>7.5149999999999997</v>
      </c>
      <c r="N12" s="9">
        <f>INDEX(TACS!$B:$B,N$1+MATCH($A12,TACS!$K:$K,0),1)/1000</f>
        <v>22.692</v>
      </c>
      <c r="O12" s="8">
        <f t="shared" si="7"/>
        <v>1.0324348818871008</v>
      </c>
      <c r="P12" s="8">
        <f t="shared" si="8"/>
        <v>0.30998463970873702</v>
      </c>
      <c r="Q12" s="8">
        <f t="shared" si="9"/>
        <v>0.7895784057219708</v>
      </c>
      <c r="R12" s="41">
        <v>9.0709999999999997</v>
      </c>
      <c r="S12" s="41">
        <v>13.587</v>
      </c>
      <c r="T12" s="42">
        <f t="shared" si="6"/>
        <v>0.66762346360491642</v>
      </c>
      <c r="U12" s="52"/>
    </row>
    <row r="13" spans="1:21" x14ac:dyDescent="0.35">
      <c r="A13" s="5">
        <v>2011</v>
      </c>
      <c r="B13" s="6">
        <v>10.816000000000001</v>
      </c>
      <c r="C13" s="6">
        <v>0.81799999999999995</v>
      </c>
      <c r="D13" s="6">
        <v>6.6079999999999997</v>
      </c>
      <c r="E13" s="6">
        <v>1.78</v>
      </c>
      <c r="F13" s="6">
        <v>0.308</v>
      </c>
      <c r="G13" s="6">
        <v>15.83</v>
      </c>
      <c r="H13" s="7">
        <f t="shared" si="4"/>
        <v>0.62075298438934812</v>
      </c>
      <c r="I13" s="7">
        <f t="shared" si="4"/>
        <v>0.31485758275596615</v>
      </c>
      <c r="J13" s="8">
        <f>(B13+C13)/(B13+C13+G13)</f>
        <v>0.42360908826099625</v>
      </c>
      <c r="K13" s="9">
        <f t="shared" si="5"/>
        <v>52.542999999999999</v>
      </c>
      <c r="L13" s="9">
        <f>INDEX(TACS!$B:$B,L$1+MATCH($A13,TACS!$K:$K,0),1)/1000</f>
        <v>30</v>
      </c>
      <c r="M13" s="9">
        <f>INDEX(TACS!$B:$B,M$1+MATCH($A13,TACS!$K:$K,0),1)/1000</f>
        <v>6.6589999999999998</v>
      </c>
      <c r="N13" s="9">
        <f>INDEX(TACS!$B:$B,N$1+MATCH($A13,TACS!$K:$K,0),1)/1000</f>
        <v>15.884</v>
      </c>
      <c r="O13" s="8">
        <f t="shared" si="7"/>
        <v>0.58079999999999998</v>
      </c>
      <c r="P13" s="8">
        <f t="shared" si="8"/>
        <v>0.39014867097161737</v>
      </c>
      <c r="Q13" s="8">
        <f t="shared" si="9"/>
        <v>0.99660035255603119</v>
      </c>
      <c r="R13" s="41">
        <v>8.9269999999999996</v>
      </c>
      <c r="S13" s="41">
        <v>16.539000000000001</v>
      </c>
      <c r="T13" s="42">
        <f t="shared" si="6"/>
        <v>0.53975451962029131</v>
      </c>
      <c r="U13" s="52"/>
    </row>
    <row r="14" spans="1:21" x14ac:dyDescent="0.35">
      <c r="A14" s="5">
        <v>2012</v>
      </c>
      <c r="B14" s="6">
        <v>14.505647108547608</v>
      </c>
      <c r="C14" s="6">
        <v>0.95280004449639277</v>
      </c>
      <c r="D14" s="6">
        <v>7.6929058583720806</v>
      </c>
      <c r="E14" s="6">
        <v>4.4348861285904331</v>
      </c>
      <c r="F14" s="6">
        <v>2.0950000000000002</v>
      </c>
      <c r="G14" s="6">
        <v>21.094640243126534</v>
      </c>
      <c r="H14" s="7">
        <f t="shared" ref="H14:H19" si="10">B14/(B14+D14)</f>
        <v>0.6534501203823484</v>
      </c>
      <c r="I14" s="7">
        <f t="shared" ref="I14:I19" si="11">C14/(C14+E14)</f>
        <v>0.17684772532890397</v>
      </c>
      <c r="J14" s="8">
        <f t="shared" ref="J14:J19" si="12">(B14+C14)/(B14+C14+G14)</f>
        <v>0.42290400768345215</v>
      </c>
      <c r="K14" s="9">
        <f t="shared" si="5"/>
        <v>72.558999999999997</v>
      </c>
      <c r="L14" s="9">
        <f>INDEX(TACS!$B:$B,L$1+MATCH($A14,TACS!$K:$K,0),1)/1000</f>
        <v>45</v>
      </c>
      <c r="M14" s="9">
        <f>INDEX(TACS!$B:$B,M$1+MATCH($A14,TACS!$K:$K,0),1)/1000</f>
        <v>6.6589999999999998</v>
      </c>
      <c r="N14" s="9">
        <f>INDEX(TACS!$B:$B,N$1+MATCH($A14,TACS!$K:$K,0),1)/1000</f>
        <v>20.9</v>
      </c>
      <c r="O14" s="8">
        <f t="shared" si="7"/>
        <v>0.49330117704265974</v>
      </c>
      <c r="P14" s="8">
        <f t="shared" si="8"/>
        <v>0.80908337184064072</v>
      </c>
      <c r="Q14" s="8">
        <f t="shared" si="9"/>
        <v>1.0093129302931356</v>
      </c>
      <c r="R14" s="41">
        <v>10.638</v>
      </c>
      <c r="S14" s="41">
        <v>17.899999999999999</v>
      </c>
      <c r="T14" s="42">
        <f t="shared" si="6"/>
        <v>0.59430167597765371</v>
      </c>
      <c r="U14" s="52"/>
    </row>
    <row r="15" spans="1:21" x14ac:dyDescent="0.35">
      <c r="A15" s="5">
        <v>2013</v>
      </c>
      <c r="B15" s="6">
        <v>16.596616679758426</v>
      </c>
      <c r="C15" s="6">
        <v>1.2767284309536044</v>
      </c>
      <c r="D15" s="6">
        <v>11.785679999999999</v>
      </c>
      <c r="E15" s="10">
        <v>1.6085600000000002</v>
      </c>
      <c r="F15" s="6">
        <v>0.45200000000000001</v>
      </c>
      <c r="G15" s="6">
        <v>25.50368654579534</v>
      </c>
      <c r="H15" s="7">
        <f t="shared" si="10"/>
        <v>0.58475242039150188</v>
      </c>
      <c r="I15" s="7">
        <f t="shared" si="11"/>
        <v>0.44249594503508211</v>
      </c>
      <c r="J15" s="8">
        <f t="shared" si="12"/>
        <v>0.41204629335282539</v>
      </c>
      <c r="K15" s="9">
        <f t="shared" si="5"/>
        <v>87.459000000000003</v>
      </c>
      <c r="L15" s="9">
        <f>INDEX(TACS!$B:$B,L$1+MATCH($A15,TACS!$K:$K,0),1)/1000</f>
        <v>55</v>
      </c>
      <c r="M15" s="9">
        <f>INDEX(TACS!$B:$B,M$1+MATCH($A15,TACS!$K:$K,0),1)/1000</f>
        <v>6.6589999999999998</v>
      </c>
      <c r="N15" s="9">
        <f>INDEX(TACS!$B:$B,N$1+MATCH($A15,TACS!$K:$K,0),1)/1000</f>
        <v>25.8</v>
      </c>
      <c r="O15" s="8">
        <f t="shared" si="7"/>
        <v>0.51604175781378958</v>
      </c>
      <c r="P15" s="8">
        <f t="shared" si="8"/>
        <v>0.43329154992545493</v>
      </c>
      <c r="Q15" s="8">
        <f t="shared" si="9"/>
        <v>0.98851498239516822</v>
      </c>
      <c r="R15" s="41">
        <v>8.141</v>
      </c>
      <c r="S15" s="41">
        <v>14.4</v>
      </c>
      <c r="T15" s="42">
        <f t="shared" si="6"/>
        <v>0.56534722222222222</v>
      </c>
      <c r="U15" s="52"/>
    </row>
    <row r="16" spans="1:21" x14ac:dyDescent="0.35">
      <c r="A16" s="5">
        <v>2014</v>
      </c>
      <c r="B16" s="6">
        <v>15.449236196163566</v>
      </c>
      <c r="C16" s="6">
        <v>0.61821717775118157</v>
      </c>
      <c r="D16" s="6">
        <v>9.4820208178245178</v>
      </c>
      <c r="E16" s="6">
        <v>3.3405627280543704</v>
      </c>
      <c r="F16" s="6">
        <v>2.9528806733402835</v>
      </c>
      <c r="G16" s="6">
        <v>18.337948859933235</v>
      </c>
      <c r="H16" s="7">
        <f t="shared" si="10"/>
        <v>0.61967337577465598</v>
      </c>
      <c r="I16" s="7">
        <f t="shared" si="11"/>
        <v>0.15616356363852557</v>
      </c>
      <c r="J16" s="8">
        <f t="shared" si="12"/>
        <v>0.46700379390151742</v>
      </c>
      <c r="K16" s="9">
        <f t="shared" si="5"/>
        <v>73.162999999999997</v>
      </c>
      <c r="L16" s="9">
        <f>INDEX(TACS!$B:$B,L$1+MATCH($A16,TACS!$K:$K,0),1)/1000</f>
        <v>46.75</v>
      </c>
      <c r="M16" s="9">
        <f>INDEX(TACS!$B:$B,M$1+MATCH($A16,TACS!$K:$K,0),1)/1000</f>
        <v>6.6589999999999998</v>
      </c>
      <c r="N16" s="9">
        <f>INDEX(TACS!$B:$B,N$1+MATCH($A16,TACS!$K:$K,0),1)/1000</f>
        <v>19.754000000000001</v>
      </c>
      <c r="O16" s="8">
        <f t="shared" si="7"/>
        <v>0.53328892008530659</v>
      </c>
      <c r="P16" s="8">
        <f t="shared" si="8"/>
        <v>0.59450066163170934</v>
      </c>
      <c r="Q16" s="8">
        <f t="shared" si="9"/>
        <v>0.92831572643177251</v>
      </c>
      <c r="R16" s="41">
        <v>13.984</v>
      </c>
      <c r="S16" s="41">
        <v>13.085000000000001</v>
      </c>
      <c r="T16" s="42">
        <f t="shared" si="6"/>
        <v>1.0687046236148261</v>
      </c>
      <c r="U16" s="53">
        <v>0.45</v>
      </c>
    </row>
    <row r="17" spans="1:22" x14ac:dyDescent="0.35">
      <c r="A17" s="5">
        <v>2015</v>
      </c>
      <c r="B17" s="6">
        <v>11.315126075063533</v>
      </c>
      <c r="C17" s="6">
        <v>1.8279603628241734</v>
      </c>
      <c r="D17" s="6">
        <v>10.208909999999999</v>
      </c>
      <c r="E17" s="6">
        <v>4.4036199999999992</v>
      </c>
      <c r="F17" s="6">
        <v>2.2045085067397601</v>
      </c>
      <c r="G17" s="6">
        <v>22.143574782247459</v>
      </c>
      <c r="H17" s="7">
        <f t="shared" si="10"/>
        <v>0.52569722683993103</v>
      </c>
      <c r="I17" s="7">
        <f t="shared" si="11"/>
        <v>0.29333816726961631</v>
      </c>
      <c r="J17" s="8">
        <f t="shared" si="12"/>
        <v>0.3724661382921669</v>
      </c>
      <c r="K17" s="9">
        <f t="shared" si="5"/>
        <v>72.483000000000004</v>
      </c>
      <c r="L17" s="9">
        <f>INDEX(TACS!$B:$B,L$1+MATCH($A17,TACS!$K:$K,0),1)/1000</f>
        <v>43.603999999999999</v>
      </c>
      <c r="M17" s="9">
        <f>INDEX(TACS!$B:$B,M$1+MATCH($A17,TACS!$K:$K,0),1)/1000</f>
        <v>6.6589999999999998</v>
      </c>
      <c r="N17" s="9">
        <f>INDEX(TACS!$B:$B,N$1+MATCH($A17,TACS!$K:$K,0),1)/1000</f>
        <v>22.22</v>
      </c>
      <c r="O17" s="8">
        <f t="shared" si="7"/>
        <v>0.49362526545875457</v>
      </c>
      <c r="P17" s="8">
        <f t="shared" si="8"/>
        <v>0.93581323964922247</v>
      </c>
      <c r="Q17" s="8">
        <f t="shared" si="9"/>
        <v>0.996560521253261</v>
      </c>
      <c r="R17" s="41">
        <v>7.9089999999999998</v>
      </c>
      <c r="S17" s="41">
        <v>15.744</v>
      </c>
      <c r="T17" s="42">
        <f t="shared" si="6"/>
        <v>0.50235010162601623</v>
      </c>
      <c r="U17" s="53">
        <v>0.46</v>
      </c>
    </row>
    <row r="18" spans="1:22" x14ac:dyDescent="0.35">
      <c r="A18" s="5">
        <v>2016</v>
      </c>
      <c r="B18" s="6">
        <v>23.278287520411858</v>
      </c>
      <c r="C18" s="6">
        <v>1.1068841784048686</v>
      </c>
      <c r="D18" s="6">
        <v>4.0872126511595139</v>
      </c>
      <c r="E18" s="6">
        <v>1.4192213183916718</v>
      </c>
      <c r="F18" s="6">
        <v>1.8392234822470199</v>
      </c>
      <c r="G18" s="6">
        <v>25.073192146076959</v>
      </c>
      <c r="H18" s="7">
        <f t="shared" si="10"/>
        <v>0.85064359775870235</v>
      </c>
      <c r="I18" s="7">
        <f t="shared" si="11"/>
        <v>0.43817812827237607</v>
      </c>
      <c r="J18" s="8">
        <f t="shared" si="12"/>
        <v>0.49304444795810543</v>
      </c>
      <c r="K18" s="9">
        <f t="shared" si="5"/>
        <v>84.016999999999996</v>
      </c>
      <c r="L18" s="9">
        <f>INDEX(TACS!$B:$B,L$1+MATCH($A18,TACS!$K:$K,0),1)/1000</f>
        <v>51.084000000000003</v>
      </c>
      <c r="M18" s="9">
        <f>INDEX(TACS!$B:$B,M$1+MATCH($A18,TACS!$K:$K,0),1)/1000</f>
        <v>6.6589999999999998</v>
      </c>
      <c r="N18" s="9">
        <f>INDEX(TACS!$B:$B,N$1+MATCH($A18,TACS!$K:$K,0),1)/1000</f>
        <v>26.274000000000001</v>
      </c>
      <c r="O18" s="8">
        <f t="shared" si="7"/>
        <v>0.53569611172913967</v>
      </c>
      <c r="P18" s="8">
        <f t="shared" si="8"/>
        <v>0.37935207941080346</v>
      </c>
      <c r="Q18" s="8">
        <f t="shared" si="9"/>
        <v>0.95429672474982719</v>
      </c>
      <c r="R18" s="41">
        <v>14.526</v>
      </c>
      <c r="S18" s="41">
        <v>13.382</v>
      </c>
      <c r="T18" s="42">
        <f t="shared" si="6"/>
        <v>1.0854879689134658</v>
      </c>
      <c r="U18" s="53">
        <v>0.46</v>
      </c>
    </row>
    <row r="19" spans="1:22" x14ac:dyDescent="0.35">
      <c r="A19" s="5">
        <v>2017</v>
      </c>
      <c r="B19" s="6">
        <v>19.023433396179399</v>
      </c>
      <c r="C19" s="6">
        <v>0.17153495063770988</v>
      </c>
      <c r="D19" s="6">
        <v>7.4044513043205873</v>
      </c>
      <c r="E19" s="6">
        <v>0.19631787936229031</v>
      </c>
      <c r="F19" s="6">
        <v>0.63216472778174315</v>
      </c>
      <c r="G19" s="6">
        <v>26.512760999999998</v>
      </c>
      <c r="H19" s="7">
        <f t="shared" si="10"/>
        <v>0.71982429209778931</v>
      </c>
      <c r="I19" s="7">
        <f t="shared" si="11"/>
        <v>0.46631407086825943</v>
      </c>
      <c r="J19" s="8">
        <f t="shared" si="12"/>
        <v>0.41995016206495867</v>
      </c>
      <c r="K19" s="9">
        <f t="shared" si="5"/>
        <v>85.8</v>
      </c>
      <c r="L19" s="9">
        <f>INDEX(TACS!$B:$B,L$1+MATCH($A19,TACS!$K:$K,0),1)/1000</f>
        <v>50.74</v>
      </c>
      <c r="M19" s="9">
        <f>INDEX(TACS!$B:$B,M$1+MATCH($A19,TACS!$K:$K,0),1)/1000</f>
        <v>6.6589999999999998</v>
      </c>
      <c r="N19" s="9">
        <f>INDEX(TACS!$B:$B,N$1+MATCH($A19,TACS!$K:$K,0),1)/1000</f>
        <v>28.401</v>
      </c>
      <c r="O19" s="8">
        <f t="shared" si="7"/>
        <v>0.52084912693141483</v>
      </c>
      <c r="P19" s="8">
        <f t="shared" si="8"/>
        <v>5.5241452169995521E-2</v>
      </c>
      <c r="Q19" s="8">
        <f t="shared" si="9"/>
        <v>0.93351505228689124</v>
      </c>
      <c r="R19" s="41">
        <v>6.976</v>
      </c>
      <c r="S19" s="41">
        <v>11.375</v>
      </c>
      <c r="T19" s="42">
        <f t="shared" si="6"/>
        <v>0.61327472527472526</v>
      </c>
      <c r="U19" s="53">
        <v>0.46</v>
      </c>
    </row>
    <row r="20" spans="1:22" x14ac:dyDescent="0.35">
      <c r="A20" s="5">
        <v>2018</v>
      </c>
      <c r="B20" s="6">
        <v>19.729388498386108</v>
      </c>
      <c r="C20" s="6">
        <v>0.15595957582314141</v>
      </c>
      <c r="D20" s="6">
        <v>3.1633660016138889</v>
      </c>
      <c r="E20" s="6">
        <v>0.20894843309285926</v>
      </c>
      <c r="F20" s="6">
        <v>2.1637341276133633</v>
      </c>
      <c r="G20" s="6">
        <v>18.992170855199994</v>
      </c>
      <c r="H20" s="7">
        <f t="shared" ref="H20" si="13">B20/(B20+D20)</f>
        <v>0.86181802623996651</v>
      </c>
      <c r="I20" s="7">
        <f t="shared" ref="I20" si="14">C20/(C20+E20)</f>
        <v>0.42739422542803723</v>
      </c>
      <c r="J20" s="8">
        <f>(B20+C20)/(B20+C20+G20)</f>
        <v>0.51148706557935208</v>
      </c>
      <c r="K20" s="9">
        <f t="shared" ref="K20" si="15">SUM(L20:N20)</f>
        <v>72.394999999999996</v>
      </c>
      <c r="L20" s="9">
        <f>INDEX(TACS!$B:$B,L$1+MATCH($A20,TACS!$K:$K,0),1)/1000</f>
        <v>48.427</v>
      </c>
      <c r="M20" s="9">
        <f>INDEX(TACS!$B:$B,M$1+MATCH($A20,TACS!$K:$K,0),1)/1000</f>
        <v>6.6589999999999998</v>
      </c>
      <c r="N20" s="9">
        <f>INDEX(TACS!$B:$B,N$1+MATCH($A20,TACS!$K:$K,0),1)/1000</f>
        <v>17.309000000000001</v>
      </c>
      <c r="O20" s="8">
        <f t="shared" ref="O20" si="16">(B20+D20)/L20</f>
        <v>0.47272708406467456</v>
      </c>
      <c r="P20" s="8">
        <f t="shared" ref="P20" si="17">(C20+E20)/M20</f>
        <v>5.4799220440907147E-2</v>
      </c>
      <c r="Q20" s="8">
        <f t="shared" ref="Q20" si="18">G20/N20</f>
        <v>1.097242524420821</v>
      </c>
      <c r="R20" s="41">
        <v>8.4770000000000003</v>
      </c>
      <c r="S20" s="41">
        <v>9.6690000000000005</v>
      </c>
      <c r="T20" s="42">
        <f t="shared" si="6"/>
        <v>0.87671941255559005</v>
      </c>
      <c r="U20" s="53">
        <v>0.46</v>
      </c>
    </row>
    <row r="21" spans="1:22" x14ac:dyDescent="0.35">
      <c r="A21" s="5">
        <v>2019</v>
      </c>
      <c r="B21" s="6"/>
      <c r="C21" s="6"/>
      <c r="D21" s="6"/>
      <c r="E21" s="6"/>
      <c r="F21" s="6"/>
      <c r="G21" s="6"/>
      <c r="H21" s="7"/>
      <c r="I21" s="7"/>
      <c r="J21" s="8"/>
      <c r="K21" s="9">
        <f t="shared" ref="K21" si="19">SUM(L21:N21)</f>
        <v>44.985999999999997</v>
      </c>
      <c r="L21" s="9">
        <f>INDEX(TACS!$B:$B,L$1+MATCH($A21,TACS!$K:$K,0),1)/1000</f>
        <v>29.326000000000001</v>
      </c>
      <c r="M21" s="9">
        <f>INDEX(TACS!$B:$B,M$1+MATCH($A21,TACS!$K:$K,0),1)/1000</f>
        <v>6.6589999999999998</v>
      </c>
      <c r="N21" s="9">
        <f>INDEX(TACS!$B:$B,N$1+MATCH($A21,TACS!$K:$K,0),1)/1000</f>
        <v>9.0009999999999994</v>
      </c>
      <c r="O21" s="8"/>
      <c r="P21" s="8"/>
      <c r="Q21" s="8"/>
      <c r="T21" s="38"/>
      <c r="U21" s="53">
        <v>0.48</v>
      </c>
      <c r="V21" s="39"/>
    </row>
    <row r="22" spans="1:22" x14ac:dyDescent="0.35">
      <c r="A22" s="5">
        <v>2020</v>
      </c>
      <c r="B22" s="6"/>
      <c r="C22" s="6"/>
      <c r="D22" s="6"/>
      <c r="E22" s="6"/>
      <c r="F22" s="6"/>
      <c r="G22" s="6"/>
      <c r="H22" s="7"/>
      <c r="I22" s="7"/>
      <c r="J22" s="8"/>
      <c r="K22" s="9"/>
      <c r="L22" s="9"/>
      <c r="M22" s="9"/>
      <c r="N22" s="9"/>
      <c r="O22" s="8"/>
      <c r="P22" s="8"/>
      <c r="Q22" s="8"/>
      <c r="T22" s="39"/>
      <c r="U22" s="39"/>
      <c r="V22" s="39"/>
    </row>
    <row r="23" spans="1:22" x14ac:dyDescent="0.35">
      <c r="A23" s="5">
        <v>2021</v>
      </c>
      <c r="B23" s="6"/>
      <c r="C23" s="6"/>
      <c r="D23" s="6"/>
      <c r="E23" s="6"/>
      <c r="F23" s="6"/>
      <c r="G23" s="6"/>
      <c r="H23" s="7"/>
      <c r="I23" s="7"/>
      <c r="J23" s="8"/>
      <c r="K23" s="9"/>
      <c r="L23" s="9"/>
      <c r="M23" s="9"/>
      <c r="N23" s="9"/>
      <c r="O23" s="8"/>
      <c r="P23" s="8"/>
      <c r="Q23" s="8"/>
      <c r="T23" s="39"/>
      <c r="U23" s="39"/>
      <c r="V23" s="39"/>
    </row>
    <row r="24" spans="1:22" x14ac:dyDescent="0.35">
      <c r="A24" s="5">
        <v>2022</v>
      </c>
      <c r="B24" s="6"/>
      <c r="C24" s="6"/>
      <c r="D24" s="6"/>
      <c r="E24" s="6"/>
      <c r="F24" s="6"/>
      <c r="G24" s="6"/>
      <c r="H24" s="7"/>
      <c r="I24" s="7"/>
      <c r="J24" s="8"/>
      <c r="K24" s="9"/>
      <c r="L24" s="9"/>
      <c r="M24" s="9"/>
      <c r="N24" s="9"/>
      <c r="O24" s="8"/>
      <c r="P24" s="8"/>
      <c r="Q24" s="8"/>
      <c r="T24" s="40"/>
      <c r="U24" s="40"/>
      <c r="V24" s="39"/>
    </row>
    <row r="25" spans="1:22" x14ac:dyDescent="0.35">
      <c r="T25" s="39"/>
      <c r="U25" s="39"/>
      <c r="V25" s="39"/>
    </row>
    <row r="26" spans="1:22" ht="38.5" x14ac:dyDescent="0.35">
      <c r="C26" s="3"/>
      <c r="E26" s="37" t="s">
        <v>53</v>
      </c>
      <c r="T26" s="40"/>
      <c r="U26" s="40"/>
      <c r="V26" s="39"/>
    </row>
    <row r="27" spans="1:22" x14ac:dyDescent="0.35">
      <c r="A27"/>
      <c r="T27" s="39"/>
      <c r="U27" s="39"/>
      <c r="V27" s="39"/>
    </row>
    <row r="28" spans="1:22" x14ac:dyDescent="0.35">
      <c r="A28"/>
      <c r="T28" s="40"/>
      <c r="U28" s="40"/>
      <c r="V28" s="39"/>
    </row>
    <row r="29" spans="1:22" x14ac:dyDescent="0.35">
      <c r="A29"/>
      <c r="T29" s="39"/>
      <c r="U29" s="39"/>
      <c r="V29" s="39"/>
    </row>
    <row r="30" spans="1:22" x14ac:dyDescent="0.35">
      <c r="T30" s="39"/>
      <c r="U30" s="39"/>
      <c r="V30" s="39"/>
    </row>
    <row r="31" spans="1:22" x14ac:dyDescent="0.35">
      <c r="T31" s="39"/>
      <c r="U31" s="39"/>
      <c r="V31" s="39"/>
    </row>
    <row r="32" spans="1:22" x14ac:dyDescent="0.35">
      <c r="T32" s="39"/>
      <c r="U32" s="39"/>
      <c r="V32" s="39"/>
    </row>
    <row r="33" spans="20:22" x14ac:dyDescent="0.35">
      <c r="T33" s="39"/>
      <c r="U33" s="39"/>
      <c r="V33" s="39"/>
    </row>
    <row r="34" spans="20:22" x14ac:dyDescent="0.35">
      <c r="T34" s="39"/>
      <c r="U34" s="39"/>
      <c r="V34" s="39"/>
    </row>
  </sheetData>
  <mergeCells count="2">
    <mergeCell ref="B2:G2"/>
    <mergeCell ref="O2:P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"/>
  <sheetViews>
    <sheetView workbookViewId="0">
      <pane ySplit="590" topLeftCell="A58" activePane="bottomLeft"/>
      <selection activeCell="B1" sqref="B1:J1"/>
      <selection pane="bottomLeft" activeCell="D84" sqref="D84"/>
    </sheetView>
  </sheetViews>
  <sheetFormatPr baseColWidth="10" defaultColWidth="9" defaultRowHeight="12.5" x14ac:dyDescent="0.25"/>
  <cols>
    <col min="1" max="1" width="16.08203125" style="16" customWidth="1"/>
    <col min="2" max="2" width="8.83203125" style="16" bestFit="1" customWidth="1"/>
    <col min="3" max="3" width="9.08203125" style="16" customWidth="1"/>
    <col min="4" max="4" width="10" style="16" customWidth="1"/>
    <col min="5" max="6" width="9" style="16"/>
    <col min="7" max="8" width="10.5" style="16" customWidth="1"/>
    <col min="9" max="9" width="12.75" style="16" customWidth="1"/>
    <col min="10" max="14" width="9" style="16"/>
    <col min="15" max="15" width="8.83203125" style="16" bestFit="1" customWidth="1"/>
    <col min="16" max="16384" width="9" style="16"/>
  </cols>
  <sheetData>
    <row r="1" spans="1:46" ht="13.5" thickBot="1" x14ac:dyDescent="0.3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2" t="s">
        <v>26</v>
      </c>
      <c r="I1" s="13" t="s">
        <v>27</v>
      </c>
      <c r="J1" s="14" t="s">
        <v>28</v>
      </c>
      <c r="K1" s="15" t="s">
        <v>1</v>
      </c>
      <c r="AL1" s="16" t="s">
        <v>20</v>
      </c>
      <c r="AM1" s="16" t="s">
        <v>21</v>
      </c>
      <c r="AN1" s="16" t="s">
        <v>22</v>
      </c>
      <c r="AO1" s="16" t="s">
        <v>23</v>
      </c>
      <c r="AP1" s="16" t="s">
        <v>24</v>
      </c>
      <c r="AQ1" s="16" t="s">
        <v>25</v>
      </c>
      <c r="AR1" s="16" t="s">
        <v>26</v>
      </c>
      <c r="AS1" s="16" t="s">
        <v>27</v>
      </c>
      <c r="AT1" s="16" t="s">
        <v>28</v>
      </c>
    </row>
    <row r="2" spans="1:46" ht="13" x14ac:dyDescent="0.3">
      <c r="A2" s="17"/>
      <c r="B2" s="18">
        <v>2005</v>
      </c>
      <c r="C2" s="19"/>
      <c r="D2" s="19"/>
      <c r="E2" s="19"/>
      <c r="F2" s="19"/>
      <c r="G2" s="19"/>
      <c r="H2" s="19"/>
      <c r="I2" s="19"/>
      <c r="J2" s="20"/>
      <c r="K2" s="16">
        <f>IF(A3=$A$3,B2,K1)</f>
        <v>2005</v>
      </c>
      <c r="AL2" s="16">
        <v>2009</v>
      </c>
    </row>
    <row r="3" spans="1:46" x14ac:dyDescent="0.25">
      <c r="A3" s="21" t="s">
        <v>29</v>
      </c>
      <c r="B3" s="32">
        <v>96000</v>
      </c>
      <c r="C3" s="32">
        <v>40104</v>
      </c>
      <c r="D3" s="32">
        <v>642</v>
      </c>
      <c r="E3" s="32"/>
      <c r="F3" s="32"/>
      <c r="G3" s="32">
        <v>41950</v>
      </c>
      <c r="H3" s="32">
        <v>82696</v>
      </c>
      <c r="I3" s="32">
        <f>B3-H3-J3</f>
        <v>12804</v>
      </c>
      <c r="J3" s="33">
        <v>500</v>
      </c>
      <c r="K3" s="16">
        <f t="shared" ref="K3:K51" si="0">IF(A4=$A$3,B3,K2)</f>
        <v>2005</v>
      </c>
      <c r="AL3" s="16">
        <v>37722</v>
      </c>
      <c r="AM3" s="16">
        <v>15611</v>
      </c>
      <c r="AN3" s="16">
        <v>250</v>
      </c>
      <c r="AQ3" s="16">
        <v>16329</v>
      </c>
      <c r="AR3" s="16">
        <v>32190</v>
      </c>
      <c r="AS3" s="16">
        <v>5032</v>
      </c>
      <c r="AT3" s="16">
        <v>500</v>
      </c>
    </row>
    <row r="4" spans="1:46" x14ac:dyDescent="0.25">
      <c r="A4" s="21" t="s">
        <v>30</v>
      </c>
      <c r="B4" s="32">
        <v>24150</v>
      </c>
      <c r="C4" s="35">
        <v>20642.634450506626</v>
      </c>
      <c r="D4" s="35">
        <v>183.524941543258</v>
      </c>
      <c r="E4" s="32"/>
      <c r="F4" s="32"/>
      <c r="G4" s="35">
        <v>3323.8406079501169</v>
      </c>
      <c r="H4" s="32">
        <v>24150</v>
      </c>
      <c r="I4" s="32"/>
      <c r="J4" s="22"/>
      <c r="K4" s="16">
        <f t="shared" si="0"/>
        <v>2005</v>
      </c>
      <c r="AL4" s="16">
        <v>8373</v>
      </c>
      <c r="AM4" s="16">
        <v>7157</v>
      </c>
      <c r="AN4" s="16">
        <v>64</v>
      </c>
      <c r="AQ4" s="16">
        <v>1152</v>
      </c>
      <c r="AR4" s="16">
        <v>8373</v>
      </c>
    </row>
    <row r="5" spans="1:46" x14ac:dyDescent="0.25">
      <c r="A5" s="21" t="s">
        <v>31</v>
      </c>
      <c r="B5" s="32">
        <v>46000</v>
      </c>
      <c r="C5" s="32">
        <v>6448</v>
      </c>
      <c r="D5" s="32">
        <v>25380</v>
      </c>
      <c r="E5" s="32">
        <v>3</v>
      </c>
      <c r="F5" s="32">
        <v>5985</v>
      </c>
      <c r="G5" s="32">
        <v>8184</v>
      </c>
      <c r="H5" s="32">
        <v>46000</v>
      </c>
      <c r="I5" s="32"/>
      <c r="J5" s="22"/>
      <c r="K5" s="16">
        <f t="shared" si="0"/>
        <v>2005</v>
      </c>
      <c r="AL5" s="16">
        <v>27176</v>
      </c>
      <c r="AM5" s="16">
        <v>3809</v>
      </c>
      <c r="AN5" s="16">
        <v>14994</v>
      </c>
      <c r="AO5" s="16">
        <v>2</v>
      </c>
      <c r="AP5" s="16">
        <v>3536</v>
      </c>
      <c r="AQ5" s="16">
        <v>4835</v>
      </c>
      <c r="AR5" s="16">
        <v>27176</v>
      </c>
    </row>
    <row r="6" spans="1:46" ht="13" thickBot="1" x14ac:dyDescent="0.3">
      <c r="A6" s="23" t="s">
        <v>32</v>
      </c>
      <c r="B6" s="24"/>
      <c r="C6" s="24"/>
      <c r="D6" s="24"/>
      <c r="E6" s="24"/>
      <c r="F6" s="24"/>
      <c r="G6" s="24"/>
      <c r="H6" s="23"/>
      <c r="I6" s="23">
        <v>-0.5</v>
      </c>
      <c r="J6" s="25"/>
      <c r="K6" s="16">
        <f t="shared" si="0"/>
        <v>2005</v>
      </c>
      <c r="AS6" s="16">
        <v>-0.2</v>
      </c>
    </row>
    <row r="7" spans="1:46" ht="13" x14ac:dyDescent="0.3">
      <c r="A7" s="17"/>
      <c r="B7" s="18">
        <v>2006</v>
      </c>
      <c r="C7" s="19"/>
      <c r="D7" s="19"/>
      <c r="E7" s="19"/>
      <c r="F7" s="19"/>
      <c r="G7" s="19"/>
      <c r="H7" s="19"/>
      <c r="I7" s="19"/>
      <c r="J7" s="20"/>
      <c r="K7" s="16">
        <f t="shared" si="0"/>
        <v>2006</v>
      </c>
    </row>
    <row r="8" spans="1:46" x14ac:dyDescent="0.25">
      <c r="A8" s="21" t="s">
        <v>29</v>
      </c>
      <c r="B8" s="32">
        <v>81600</v>
      </c>
      <c r="C8" s="32">
        <v>34052</v>
      </c>
      <c r="D8" s="32">
        <v>545</v>
      </c>
      <c r="E8" s="32"/>
      <c r="F8" s="32"/>
      <c r="G8" s="32">
        <v>35620</v>
      </c>
      <c r="H8" s="32">
        <v>70217</v>
      </c>
      <c r="I8" s="32">
        <v>10883</v>
      </c>
      <c r="J8" s="33">
        <v>500</v>
      </c>
      <c r="K8" s="16">
        <f t="shared" si="0"/>
        <v>2006</v>
      </c>
    </row>
    <row r="9" spans="1:46" x14ac:dyDescent="0.25">
      <c r="A9" s="21" t="s">
        <v>30</v>
      </c>
      <c r="B9" s="32">
        <v>20528</v>
      </c>
      <c r="C9" s="35">
        <v>17546.666666666668</v>
      </c>
      <c r="D9" s="35">
        <v>156</v>
      </c>
      <c r="E9" s="32"/>
      <c r="F9" s="32"/>
      <c r="G9" s="35">
        <v>2825.3333333333335</v>
      </c>
      <c r="H9" s="32">
        <v>20528</v>
      </c>
      <c r="I9" s="32"/>
      <c r="J9" s="22"/>
      <c r="K9" s="16">
        <f t="shared" si="0"/>
        <v>2006</v>
      </c>
    </row>
    <row r="10" spans="1:46" x14ac:dyDescent="0.25">
      <c r="A10" s="21" t="s">
        <v>31</v>
      </c>
      <c r="B10" s="32">
        <v>47500</v>
      </c>
      <c r="C10" s="32">
        <v>6658</v>
      </c>
      <c r="D10" s="32">
        <v>26207</v>
      </c>
      <c r="E10" s="32">
        <v>3</v>
      </c>
      <c r="F10" s="32">
        <v>6181</v>
      </c>
      <c r="G10" s="32">
        <v>8451</v>
      </c>
      <c r="H10" s="32">
        <v>47500</v>
      </c>
      <c r="I10" s="32"/>
      <c r="J10" s="22"/>
      <c r="K10" s="16">
        <f t="shared" si="0"/>
        <v>2006</v>
      </c>
    </row>
    <row r="11" spans="1:46" ht="13" thickBot="1" x14ac:dyDescent="0.3">
      <c r="A11" s="23" t="s">
        <v>32</v>
      </c>
      <c r="B11" s="24"/>
      <c r="C11" s="24"/>
      <c r="D11" s="24"/>
      <c r="E11" s="24"/>
      <c r="F11" s="24"/>
      <c r="G11" s="24"/>
      <c r="H11" s="23"/>
      <c r="I11" s="23">
        <v>-0.5</v>
      </c>
      <c r="J11" s="25"/>
      <c r="K11" s="16">
        <f t="shared" si="0"/>
        <v>2006</v>
      </c>
    </row>
    <row r="12" spans="1:46" ht="13" x14ac:dyDescent="0.3">
      <c r="A12" s="17"/>
      <c r="B12" s="18">
        <v>2007</v>
      </c>
      <c r="C12" s="19"/>
      <c r="D12" s="19"/>
      <c r="E12" s="19"/>
      <c r="F12" s="19"/>
      <c r="G12" s="19"/>
      <c r="H12" s="19"/>
      <c r="I12" s="19"/>
      <c r="J12" s="20"/>
      <c r="K12" s="16">
        <f t="shared" si="0"/>
        <v>2007</v>
      </c>
    </row>
    <row r="13" spans="1:46" x14ac:dyDescent="0.25">
      <c r="A13" s="21" t="s">
        <v>29</v>
      </c>
      <c r="B13" s="32">
        <v>69360</v>
      </c>
      <c r="C13" s="32">
        <v>28907</v>
      </c>
      <c r="D13" s="32">
        <v>463</v>
      </c>
      <c r="E13" s="32"/>
      <c r="F13" s="32"/>
      <c r="G13" s="32">
        <v>30239</v>
      </c>
      <c r="H13" s="32">
        <v>59609</v>
      </c>
      <c r="I13" s="32">
        <v>9251</v>
      </c>
      <c r="J13" s="33">
        <v>500</v>
      </c>
      <c r="K13" s="16">
        <f t="shared" si="0"/>
        <v>2007</v>
      </c>
    </row>
    <row r="14" spans="1:46" x14ac:dyDescent="0.25">
      <c r="A14" s="21" t="s">
        <v>30</v>
      </c>
      <c r="B14" s="32">
        <v>15396</v>
      </c>
      <c r="C14" s="32">
        <v>13160</v>
      </c>
      <c r="D14" s="32">
        <v>117</v>
      </c>
      <c r="E14" s="32"/>
      <c r="F14" s="32"/>
      <c r="G14" s="32">
        <v>2119</v>
      </c>
      <c r="H14" s="32">
        <v>15396</v>
      </c>
      <c r="I14" s="32"/>
      <c r="J14" s="22"/>
      <c r="K14" s="16">
        <f t="shared" si="0"/>
        <v>2007</v>
      </c>
    </row>
    <row r="15" spans="1:46" x14ac:dyDescent="0.25">
      <c r="A15" s="21" t="s">
        <v>31</v>
      </c>
      <c r="B15" s="32">
        <v>49500</v>
      </c>
      <c r="C15" s="32">
        <v>6939</v>
      </c>
      <c r="D15" s="32">
        <v>27311</v>
      </c>
      <c r="E15" s="32">
        <v>3</v>
      </c>
      <c r="F15" s="32">
        <v>6441</v>
      </c>
      <c r="G15" s="32">
        <v>8806</v>
      </c>
      <c r="H15" s="32">
        <v>49500</v>
      </c>
      <c r="I15" s="32"/>
      <c r="J15" s="22"/>
      <c r="K15" s="16">
        <f t="shared" si="0"/>
        <v>2007</v>
      </c>
    </row>
    <row r="16" spans="1:46" ht="13" thickBot="1" x14ac:dyDescent="0.3">
      <c r="A16" s="23" t="s">
        <v>32</v>
      </c>
      <c r="B16" s="24"/>
      <c r="C16" s="24"/>
      <c r="D16" s="24"/>
      <c r="E16" s="24"/>
      <c r="F16" s="24"/>
      <c r="G16" s="24"/>
      <c r="H16" s="23"/>
      <c r="I16" s="23">
        <v>-0.4</v>
      </c>
      <c r="J16" s="25"/>
      <c r="K16" s="16">
        <f t="shared" si="0"/>
        <v>2007</v>
      </c>
    </row>
    <row r="17" spans="1:15" ht="13" x14ac:dyDescent="0.3">
      <c r="A17" s="17"/>
      <c r="B17" s="18">
        <v>2008</v>
      </c>
      <c r="C17" s="19"/>
      <c r="D17" s="19"/>
      <c r="E17" s="19"/>
      <c r="F17" s="19"/>
      <c r="G17" s="19"/>
      <c r="H17" s="19"/>
      <c r="I17" s="19"/>
      <c r="J17" s="20"/>
      <c r="K17" s="16">
        <f t="shared" si="0"/>
        <v>2008</v>
      </c>
    </row>
    <row r="18" spans="1:15" x14ac:dyDescent="0.25">
      <c r="A18" s="21" t="s">
        <v>29</v>
      </c>
      <c r="B18" s="32">
        <v>51673</v>
      </c>
      <c r="C18" s="32">
        <v>21474</v>
      </c>
      <c r="D18" s="32">
        <v>344</v>
      </c>
      <c r="E18" s="32"/>
      <c r="F18" s="32"/>
      <c r="G18" s="32">
        <v>22463</v>
      </c>
      <c r="H18" s="32">
        <v>44281</v>
      </c>
      <c r="I18" s="32">
        <v>6892</v>
      </c>
      <c r="J18" s="33">
        <v>500</v>
      </c>
      <c r="K18" s="16">
        <f t="shared" si="0"/>
        <v>2008</v>
      </c>
    </row>
    <row r="19" spans="1:15" x14ac:dyDescent="0.25">
      <c r="A19" s="21" t="s">
        <v>30</v>
      </c>
      <c r="B19" s="32">
        <v>11470</v>
      </c>
      <c r="C19" s="32">
        <v>9805</v>
      </c>
      <c r="D19" s="32">
        <v>87</v>
      </c>
      <c r="E19" s="32"/>
      <c r="F19" s="32"/>
      <c r="G19" s="32">
        <v>1578</v>
      </c>
      <c r="H19" s="32">
        <v>11470</v>
      </c>
      <c r="I19" s="32"/>
      <c r="J19" s="22"/>
      <c r="K19" s="16">
        <f t="shared" si="0"/>
        <v>2008</v>
      </c>
    </row>
    <row r="20" spans="1:15" x14ac:dyDescent="0.25">
      <c r="A20" s="21" t="s">
        <v>31</v>
      </c>
      <c r="B20" s="32">
        <v>44550</v>
      </c>
      <c r="C20" s="32">
        <v>6245</v>
      </c>
      <c r="D20" s="32">
        <v>24579</v>
      </c>
      <c r="E20" s="32">
        <v>3</v>
      </c>
      <c r="F20" s="32">
        <v>5797</v>
      </c>
      <c r="G20" s="32">
        <v>7926</v>
      </c>
      <c r="H20" s="32">
        <v>44550</v>
      </c>
      <c r="I20" s="32"/>
      <c r="J20" s="22"/>
      <c r="K20" s="16">
        <f t="shared" si="0"/>
        <v>2008</v>
      </c>
    </row>
    <row r="21" spans="1:15" ht="13" thickBot="1" x14ac:dyDescent="0.3">
      <c r="A21" s="23" t="s">
        <v>32</v>
      </c>
      <c r="B21" s="24"/>
      <c r="C21" s="24"/>
      <c r="D21" s="24"/>
      <c r="E21" s="24"/>
      <c r="F21" s="24"/>
      <c r="G21" s="24"/>
      <c r="H21" s="23"/>
      <c r="I21" s="23">
        <v>-0.3</v>
      </c>
      <c r="J21" s="25"/>
      <c r="K21" s="16">
        <f t="shared" si="0"/>
        <v>2008</v>
      </c>
    </row>
    <row r="22" spans="1:15" ht="13" x14ac:dyDescent="0.3">
      <c r="A22" s="17"/>
      <c r="B22" s="18">
        <v>2009</v>
      </c>
      <c r="C22" s="19"/>
      <c r="D22" s="19"/>
      <c r="E22" s="19"/>
      <c r="F22" s="19"/>
      <c r="G22" s="19"/>
      <c r="H22" s="19"/>
      <c r="I22" s="19"/>
      <c r="J22" s="20"/>
      <c r="K22" s="16">
        <f t="shared" si="0"/>
        <v>2009</v>
      </c>
    </row>
    <row r="23" spans="1:15" x14ac:dyDescent="0.25">
      <c r="A23" s="21" t="s">
        <v>29</v>
      </c>
      <c r="B23" s="32">
        <v>37722</v>
      </c>
      <c r="C23" s="32">
        <v>15611</v>
      </c>
      <c r="D23" s="32">
        <v>250</v>
      </c>
      <c r="E23" s="32"/>
      <c r="F23" s="32"/>
      <c r="G23" s="32">
        <v>16329</v>
      </c>
      <c r="H23" s="32">
        <v>32190</v>
      </c>
      <c r="I23" s="32">
        <v>5032</v>
      </c>
      <c r="J23" s="33">
        <v>500</v>
      </c>
      <c r="K23" s="16">
        <f t="shared" si="0"/>
        <v>2009</v>
      </c>
      <c r="O23" s="26"/>
    </row>
    <row r="24" spans="1:15" x14ac:dyDescent="0.25">
      <c r="A24" s="21" t="s">
        <v>30</v>
      </c>
      <c r="B24" s="32">
        <v>8373</v>
      </c>
      <c r="C24" s="32">
        <v>7157</v>
      </c>
      <c r="D24" s="32">
        <v>64</v>
      </c>
      <c r="E24" s="32"/>
      <c r="F24" s="32"/>
      <c r="G24" s="32">
        <v>1152</v>
      </c>
      <c r="H24" s="32">
        <v>8373</v>
      </c>
      <c r="I24" s="32"/>
      <c r="J24" s="22"/>
      <c r="K24" s="16">
        <f t="shared" si="0"/>
        <v>2009</v>
      </c>
    </row>
    <row r="25" spans="1:15" x14ac:dyDescent="0.25">
      <c r="A25" s="21" t="s">
        <v>31</v>
      </c>
      <c r="B25" s="32">
        <v>27176</v>
      </c>
      <c r="C25" s="32">
        <v>3809</v>
      </c>
      <c r="D25" s="32">
        <v>14994</v>
      </c>
      <c r="E25" s="32">
        <v>2</v>
      </c>
      <c r="F25" s="32">
        <v>3536</v>
      </c>
      <c r="G25" s="32">
        <v>4835</v>
      </c>
      <c r="H25" s="32">
        <v>27176</v>
      </c>
      <c r="I25" s="32"/>
      <c r="J25" s="22"/>
      <c r="K25" s="16">
        <f t="shared" si="0"/>
        <v>2009</v>
      </c>
    </row>
    <row r="26" spans="1:15" ht="13" thickBot="1" x14ac:dyDescent="0.3">
      <c r="A26" s="23" t="s">
        <v>32</v>
      </c>
      <c r="B26" s="24"/>
      <c r="C26" s="24"/>
      <c r="D26" s="24"/>
      <c r="E26" s="24"/>
      <c r="F26" s="24"/>
      <c r="G26" s="24"/>
      <c r="H26" s="23"/>
      <c r="I26" s="23">
        <v>-0.2</v>
      </c>
      <c r="J26" s="25"/>
      <c r="K26" s="16">
        <f t="shared" si="0"/>
        <v>2009</v>
      </c>
    </row>
    <row r="27" spans="1:15" ht="13" x14ac:dyDescent="0.3">
      <c r="A27" s="17"/>
      <c r="B27" s="18">
        <v>2010</v>
      </c>
      <c r="C27" s="19"/>
      <c r="D27" s="19"/>
      <c r="E27" s="19"/>
      <c r="F27" s="19"/>
      <c r="G27" s="19"/>
      <c r="H27" s="19"/>
      <c r="I27" s="19"/>
      <c r="J27" s="20"/>
      <c r="K27" s="16">
        <f t="shared" si="0"/>
        <v>2010</v>
      </c>
    </row>
    <row r="28" spans="1:15" x14ac:dyDescent="0.25">
      <c r="A28" s="27" t="s">
        <v>29</v>
      </c>
      <c r="B28" s="36">
        <v>33855</v>
      </c>
      <c r="C28" s="36">
        <v>13986</v>
      </c>
      <c r="D28" s="36">
        <v>224</v>
      </c>
      <c r="E28" s="36"/>
      <c r="F28" s="36"/>
      <c r="G28" s="36">
        <v>14630</v>
      </c>
      <c r="H28" s="36">
        <v>29340</v>
      </c>
      <c r="I28" s="36">
        <v>4515</v>
      </c>
      <c r="J28" s="36">
        <v>500</v>
      </c>
      <c r="K28" s="16">
        <f t="shared" si="0"/>
        <v>2010</v>
      </c>
      <c r="L28" s="29" t="s">
        <v>33</v>
      </c>
    </row>
    <row r="29" spans="1:15" x14ac:dyDescent="0.25">
      <c r="A29" s="27" t="s">
        <v>30</v>
      </c>
      <c r="B29" s="36">
        <v>7515</v>
      </c>
      <c r="C29" s="36">
        <v>6424</v>
      </c>
      <c r="D29" s="36">
        <v>57</v>
      </c>
      <c r="E29" s="36"/>
      <c r="F29" s="36"/>
      <c r="G29" s="36">
        <v>1034</v>
      </c>
      <c r="H29" s="36">
        <v>7515</v>
      </c>
      <c r="I29" s="36"/>
      <c r="J29" s="36"/>
      <c r="K29" s="16">
        <f t="shared" si="0"/>
        <v>2010</v>
      </c>
    </row>
    <row r="30" spans="1:15" x14ac:dyDescent="0.25">
      <c r="A30" s="27" t="s">
        <v>31</v>
      </c>
      <c r="B30" s="36">
        <v>22692</v>
      </c>
      <c r="C30" s="36">
        <v>3181</v>
      </c>
      <c r="D30" s="36">
        <v>12519</v>
      </c>
      <c r="E30" s="36">
        <v>2</v>
      </c>
      <c r="F30" s="36">
        <v>2953</v>
      </c>
      <c r="G30" s="36">
        <v>4037</v>
      </c>
      <c r="H30" s="36">
        <v>22692</v>
      </c>
      <c r="I30" s="36"/>
      <c r="J30" s="36"/>
      <c r="K30" s="16">
        <f t="shared" si="0"/>
        <v>2010</v>
      </c>
    </row>
    <row r="31" spans="1:15" ht="13" thickBot="1" x14ac:dyDescent="0.3">
      <c r="A31" s="23" t="s">
        <v>32</v>
      </c>
      <c r="B31" s="24"/>
      <c r="C31" s="24"/>
      <c r="D31" s="24"/>
      <c r="E31" s="24"/>
      <c r="F31" s="24"/>
      <c r="G31" s="24"/>
      <c r="H31" s="23"/>
      <c r="I31" s="23">
        <v>-0.2</v>
      </c>
      <c r="J31" s="25"/>
      <c r="K31" s="16">
        <f t="shared" si="0"/>
        <v>2010</v>
      </c>
    </row>
    <row r="32" spans="1:15" ht="13" x14ac:dyDescent="0.3">
      <c r="A32" s="17"/>
      <c r="B32" s="18">
        <v>2011</v>
      </c>
      <c r="C32" s="19"/>
      <c r="D32" s="19"/>
      <c r="E32" s="19"/>
      <c r="F32" s="19"/>
      <c r="G32" s="19"/>
      <c r="H32" s="19"/>
      <c r="I32" s="19"/>
      <c r="J32" s="20"/>
      <c r="K32" s="16">
        <f t="shared" si="0"/>
        <v>2011</v>
      </c>
    </row>
    <row r="33" spans="1:12" ht="15.5" x14ac:dyDescent="0.35">
      <c r="A33" s="21" t="s">
        <v>29</v>
      </c>
      <c r="B33" s="32">
        <v>30000</v>
      </c>
      <c r="C33" s="32">
        <v>12368</v>
      </c>
      <c r="D33" s="32">
        <v>198</v>
      </c>
      <c r="E33" s="32"/>
      <c r="F33" s="32"/>
      <c r="G33" s="32">
        <v>12938</v>
      </c>
      <c r="H33" s="32">
        <f>SUM(C33:G33)</f>
        <v>25504</v>
      </c>
      <c r="I33" s="32">
        <v>4001</v>
      </c>
      <c r="J33" s="30">
        <v>495</v>
      </c>
      <c r="K33" s="16">
        <f t="shared" si="0"/>
        <v>2011</v>
      </c>
      <c r="L33" s="31" t="s">
        <v>34</v>
      </c>
    </row>
    <row r="34" spans="1:12" x14ac:dyDescent="0.25">
      <c r="A34" s="21" t="s">
        <v>30</v>
      </c>
      <c r="B34" s="32">
        <v>6659</v>
      </c>
      <c r="C34" s="32">
        <v>5692</v>
      </c>
      <c r="D34" s="32">
        <v>51</v>
      </c>
      <c r="E34" s="32"/>
      <c r="F34" s="32"/>
      <c r="G34" s="32">
        <v>916</v>
      </c>
      <c r="H34" s="32">
        <f>SUM(C34:G34)</f>
        <v>6659</v>
      </c>
      <c r="I34" s="32"/>
      <c r="J34" s="28"/>
      <c r="K34" s="16">
        <f t="shared" si="0"/>
        <v>2011</v>
      </c>
    </row>
    <row r="35" spans="1:12" x14ac:dyDescent="0.25">
      <c r="A35" s="21" t="s">
        <v>31</v>
      </c>
      <c r="B35" s="32">
        <v>15884</v>
      </c>
      <c r="C35" s="32">
        <v>2227</v>
      </c>
      <c r="D35" s="32">
        <v>8763</v>
      </c>
      <c r="E35" s="32">
        <v>1</v>
      </c>
      <c r="F35" s="32">
        <v>2067</v>
      </c>
      <c r="G35" s="32">
        <v>2826</v>
      </c>
      <c r="H35" s="32">
        <f>SUM(C35:G35)</f>
        <v>15884</v>
      </c>
      <c r="I35" s="32"/>
      <c r="J35" s="28"/>
      <c r="K35" s="16">
        <f t="shared" si="0"/>
        <v>2011</v>
      </c>
    </row>
    <row r="36" spans="1:12" ht="13" thickBot="1" x14ac:dyDescent="0.3">
      <c r="A36" s="23" t="s">
        <v>32</v>
      </c>
      <c r="B36" s="24"/>
      <c r="C36" s="24"/>
      <c r="D36" s="24"/>
      <c r="E36" s="24"/>
      <c r="F36" s="24"/>
      <c r="G36" s="24"/>
      <c r="H36" s="23"/>
      <c r="I36" s="23">
        <v>-0.5</v>
      </c>
      <c r="J36" s="25"/>
      <c r="K36" s="16">
        <f t="shared" si="0"/>
        <v>2011</v>
      </c>
    </row>
    <row r="37" spans="1:12" ht="13" x14ac:dyDescent="0.3">
      <c r="A37" s="17"/>
      <c r="B37" s="18">
        <v>2012</v>
      </c>
      <c r="C37" s="19"/>
      <c r="D37" s="19"/>
      <c r="E37" s="19"/>
      <c r="F37" s="19"/>
      <c r="G37" s="19"/>
      <c r="H37" s="19"/>
      <c r="I37" s="19"/>
      <c r="J37" s="20"/>
      <c r="K37" s="16">
        <f t="shared" si="0"/>
        <v>2012</v>
      </c>
    </row>
    <row r="38" spans="1:12" x14ac:dyDescent="0.25">
      <c r="A38" s="21" t="s">
        <v>29</v>
      </c>
      <c r="B38" s="32">
        <v>45000</v>
      </c>
      <c r="C38" s="32">
        <v>18912</v>
      </c>
      <c r="D38" s="32">
        <v>303</v>
      </c>
      <c r="E38" s="32"/>
      <c r="F38" s="32"/>
      <c r="G38" s="32">
        <v>19783</v>
      </c>
      <c r="H38" s="32">
        <v>38998</v>
      </c>
      <c r="I38" s="32">
        <v>6002</v>
      </c>
      <c r="J38" s="22"/>
      <c r="K38" s="16">
        <f t="shared" si="0"/>
        <v>2012</v>
      </c>
    </row>
    <row r="39" spans="1:12" x14ac:dyDescent="0.25">
      <c r="A39" s="21" t="s">
        <v>30</v>
      </c>
      <c r="B39" s="32">
        <v>6659</v>
      </c>
      <c r="C39" s="32">
        <v>5692</v>
      </c>
      <c r="D39" s="32">
        <v>51</v>
      </c>
      <c r="E39" s="32"/>
      <c r="F39" s="32"/>
      <c r="G39" s="32">
        <v>916</v>
      </c>
      <c r="H39" s="32">
        <v>6659</v>
      </c>
      <c r="I39" s="32"/>
      <c r="J39" s="22"/>
      <c r="K39" s="16">
        <f t="shared" si="0"/>
        <v>2012</v>
      </c>
    </row>
    <row r="40" spans="1:12" x14ac:dyDescent="0.25">
      <c r="A40" s="21" t="s">
        <v>31</v>
      </c>
      <c r="B40" s="32">
        <v>20900</v>
      </c>
      <c r="C40" s="32">
        <v>2930</v>
      </c>
      <c r="D40" s="32">
        <v>11532</v>
      </c>
      <c r="E40" s="32">
        <v>1</v>
      </c>
      <c r="F40" s="32">
        <v>2719</v>
      </c>
      <c r="G40" s="32">
        <v>3718</v>
      </c>
      <c r="H40" s="32">
        <v>20900</v>
      </c>
      <c r="I40" s="32"/>
      <c r="J40" s="22"/>
      <c r="K40" s="16">
        <f t="shared" si="0"/>
        <v>2012</v>
      </c>
    </row>
    <row r="41" spans="1:12" ht="13" thickBot="1" x14ac:dyDescent="0.3">
      <c r="A41" s="23" t="s">
        <v>35</v>
      </c>
      <c r="B41" s="24"/>
      <c r="C41" s="24"/>
      <c r="D41" s="24"/>
      <c r="E41" s="24"/>
      <c r="F41" s="24"/>
      <c r="G41" s="24"/>
      <c r="H41" s="23">
        <v>-0.5</v>
      </c>
      <c r="I41" s="23">
        <v>-0.5</v>
      </c>
      <c r="J41" s="25"/>
      <c r="K41" s="16">
        <f t="shared" si="0"/>
        <v>2012</v>
      </c>
    </row>
    <row r="42" spans="1:12" ht="13" x14ac:dyDescent="0.3">
      <c r="A42" s="17"/>
      <c r="B42" s="18">
        <v>2013</v>
      </c>
      <c r="C42" s="19"/>
      <c r="D42" s="19"/>
      <c r="E42" s="19"/>
      <c r="F42" s="19"/>
      <c r="G42" s="19"/>
      <c r="H42" s="19"/>
      <c r="I42" s="19"/>
      <c r="J42" s="20"/>
      <c r="K42" s="16">
        <f t="shared" si="0"/>
        <v>2013</v>
      </c>
    </row>
    <row r="43" spans="1:12" x14ac:dyDescent="0.25">
      <c r="A43" s="21" t="s">
        <v>29</v>
      </c>
      <c r="B43" s="32">
        <v>55000</v>
      </c>
      <c r="C43" s="32">
        <v>23115</v>
      </c>
      <c r="D43" s="32">
        <v>370</v>
      </c>
      <c r="E43" s="32"/>
      <c r="F43" s="32"/>
      <c r="G43" s="32">
        <v>24180</v>
      </c>
      <c r="H43" s="32">
        <v>47665</v>
      </c>
      <c r="I43" s="32">
        <v>7335</v>
      </c>
      <c r="J43" s="22"/>
      <c r="K43" s="16">
        <f t="shared" si="0"/>
        <v>2013</v>
      </c>
    </row>
    <row r="44" spans="1:12" x14ac:dyDescent="0.25">
      <c r="A44" s="21" t="s">
        <v>30</v>
      </c>
      <c r="B44" s="32">
        <v>6659</v>
      </c>
      <c r="C44" s="32">
        <v>5692</v>
      </c>
      <c r="D44" s="32">
        <v>51</v>
      </c>
      <c r="E44" s="32"/>
      <c r="F44" s="32"/>
      <c r="G44" s="32">
        <v>916</v>
      </c>
      <c r="H44" s="32">
        <v>6659</v>
      </c>
      <c r="I44" s="32"/>
      <c r="J44" s="22"/>
      <c r="K44" s="16">
        <f t="shared" si="0"/>
        <v>2013</v>
      </c>
    </row>
    <row r="45" spans="1:12" x14ac:dyDescent="0.25">
      <c r="A45" s="21" t="s">
        <v>31</v>
      </c>
      <c r="B45" s="32">
        <v>25800</v>
      </c>
      <c r="C45" s="32">
        <v>3617</v>
      </c>
      <c r="D45" s="32">
        <v>14234</v>
      </c>
      <c r="E45" s="32">
        <v>2</v>
      </c>
      <c r="F45" s="32">
        <v>3357</v>
      </c>
      <c r="G45" s="32">
        <v>4590</v>
      </c>
      <c r="H45" s="32">
        <v>25800</v>
      </c>
      <c r="I45" s="32"/>
      <c r="J45" s="22"/>
      <c r="K45" s="16">
        <f t="shared" si="0"/>
        <v>2013</v>
      </c>
    </row>
    <row r="46" spans="1:12" ht="13" thickBot="1" x14ac:dyDescent="0.3">
      <c r="A46" s="23" t="s">
        <v>35</v>
      </c>
      <c r="B46" s="24"/>
      <c r="C46" s="24"/>
      <c r="D46" s="24"/>
      <c r="E46" s="24"/>
      <c r="F46" s="24"/>
      <c r="G46" s="24"/>
      <c r="H46" s="23">
        <v>-0.5</v>
      </c>
      <c r="I46" s="23">
        <v>-0.5</v>
      </c>
      <c r="J46" s="25"/>
      <c r="K46" s="16">
        <f t="shared" si="0"/>
        <v>2013</v>
      </c>
    </row>
    <row r="47" spans="1:12" ht="13" x14ac:dyDescent="0.3">
      <c r="A47" s="17"/>
      <c r="B47" s="18">
        <v>2014</v>
      </c>
      <c r="C47" s="19"/>
      <c r="D47" s="19"/>
      <c r="E47" s="19"/>
      <c r="F47" s="19"/>
      <c r="G47" s="19"/>
      <c r="H47" s="19"/>
      <c r="I47" s="19"/>
      <c r="J47" s="20"/>
      <c r="K47" s="16">
        <f t="shared" si="0"/>
        <v>2014</v>
      </c>
    </row>
    <row r="48" spans="1:12" x14ac:dyDescent="0.25">
      <c r="A48" s="21" t="s">
        <v>29</v>
      </c>
      <c r="B48" s="32">
        <v>46750</v>
      </c>
      <c r="C48" s="32">
        <f>C43/$H43*$H48</f>
        <v>19647.628763243469</v>
      </c>
      <c r="D48" s="32">
        <f t="shared" ref="D48:G48" si="1">D43/$H43*$H48</f>
        <v>314.49805937270537</v>
      </c>
      <c r="E48" s="32">
        <f t="shared" si="1"/>
        <v>0</v>
      </c>
      <c r="F48" s="32">
        <f t="shared" si="1"/>
        <v>0</v>
      </c>
      <c r="G48" s="32">
        <f t="shared" si="1"/>
        <v>20552.873177383826</v>
      </c>
      <c r="H48" s="32">
        <f>B48-I48</f>
        <v>40515</v>
      </c>
      <c r="I48" s="32">
        <v>6235</v>
      </c>
      <c r="J48" s="22"/>
      <c r="K48" s="16">
        <f t="shared" si="0"/>
        <v>2014</v>
      </c>
    </row>
    <row r="49" spans="1:11" x14ac:dyDescent="0.25">
      <c r="A49" s="21" t="s">
        <v>30</v>
      </c>
      <c r="B49" s="32">
        <v>6659</v>
      </c>
      <c r="C49" s="32">
        <f t="shared" ref="C49:G50" si="2">C44/$H44*$H49</f>
        <v>5692</v>
      </c>
      <c r="D49" s="32">
        <f t="shared" si="2"/>
        <v>51</v>
      </c>
      <c r="E49" s="32">
        <f t="shared" si="2"/>
        <v>0</v>
      </c>
      <c r="F49" s="32">
        <f t="shared" si="2"/>
        <v>0</v>
      </c>
      <c r="G49" s="32">
        <f t="shared" si="2"/>
        <v>916</v>
      </c>
      <c r="H49" s="32">
        <f t="shared" ref="H49:H50" si="3">B49-I49</f>
        <v>6659</v>
      </c>
      <c r="I49" s="32"/>
      <c r="J49" s="22"/>
      <c r="K49" s="16">
        <f t="shared" si="0"/>
        <v>2014</v>
      </c>
    </row>
    <row r="50" spans="1:11" x14ac:dyDescent="0.25">
      <c r="A50" s="21" t="s">
        <v>31</v>
      </c>
      <c r="B50" s="32">
        <v>19754</v>
      </c>
      <c r="C50" s="32">
        <f t="shared" si="2"/>
        <v>2769.3882945736436</v>
      </c>
      <c r="D50" s="32">
        <f t="shared" si="2"/>
        <v>10898.388992248061</v>
      </c>
      <c r="E50" s="32">
        <f t="shared" si="2"/>
        <v>1.5313178294573644</v>
      </c>
      <c r="F50" s="32">
        <f t="shared" si="2"/>
        <v>2570.3169767441859</v>
      </c>
      <c r="G50" s="32">
        <f t="shared" si="2"/>
        <v>3514.3744186046511</v>
      </c>
      <c r="H50" s="32">
        <f t="shared" si="3"/>
        <v>19754</v>
      </c>
      <c r="I50" s="32"/>
      <c r="J50" s="22"/>
      <c r="K50" s="16">
        <f t="shared" si="0"/>
        <v>2014</v>
      </c>
    </row>
    <row r="51" spans="1:11" ht="13" thickBot="1" x14ac:dyDescent="0.3">
      <c r="A51" s="23" t="s">
        <v>35</v>
      </c>
      <c r="B51" s="24"/>
      <c r="C51" s="24"/>
      <c r="D51" s="24"/>
      <c r="E51" s="24"/>
      <c r="F51" s="24"/>
      <c r="G51" s="24"/>
      <c r="H51" s="23">
        <v>-0.5</v>
      </c>
      <c r="I51" s="23">
        <v>-0.5</v>
      </c>
      <c r="J51" s="25"/>
      <c r="K51" s="16">
        <f t="shared" si="0"/>
        <v>2014</v>
      </c>
    </row>
    <row r="52" spans="1:11" ht="13" x14ac:dyDescent="0.3">
      <c r="A52" s="17"/>
      <c r="B52" s="18">
        <v>2015</v>
      </c>
      <c r="C52" s="19"/>
      <c r="D52" s="19"/>
      <c r="E52" s="19"/>
      <c r="F52" s="19"/>
      <c r="G52" s="19"/>
      <c r="H52" s="19"/>
      <c r="I52" s="19"/>
      <c r="J52" s="20"/>
      <c r="K52" s="16">
        <f t="shared" ref="K52:K60" si="4">IF(A53=$A$3,B52,K51)</f>
        <v>2015</v>
      </c>
    </row>
    <row r="53" spans="1:11" x14ac:dyDescent="0.25">
      <c r="A53" s="21" t="s">
        <v>29</v>
      </c>
      <c r="B53" s="32">
        <v>43604</v>
      </c>
      <c r="C53" s="32">
        <v>18034</v>
      </c>
      <c r="D53" s="32">
        <v>289</v>
      </c>
      <c r="E53" s="32">
        <f t="shared" ref="E53:F53" si="5">E48/$H48*$H53</f>
        <v>0</v>
      </c>
      <c r="F53" s="32">
        <f t="shared" si="5"/>
        <v>0</v>
      </c>
      <c r="G53" s="32">
        <v>18865</v>
      </c>
      <c r="H53" s="32">
        <v>37188</v>
      </c>
      <c r="I53" s="32">
        <v>5816</v>
      </c>
      <c r="J53" s="22"/>
      <c r="K53" s="16">
        <f t="shared" si="4"/>
        <v>2015</v>
      </c>
    </row>
    <row r="54" spans="1:11" x14ac:dyDescent="0.25">
      <c r="A54" s="21" t="s">
        <v>30</v>
      </c>
      <c r="B54" s="32">
        <v>6659</v>
      </c>
      <c r="C54" s="32">
        <f t="shared" ref="C54:G54" si="6">C49/$H49*$H54</f>
        <v>5692</v>
      </c>
      <c r="D54" s="32">
        <f t="shared" si="6"/>
        <v>51</v>
      </c>
      <c r="E54" s="32">
        <f t="shared" si="6"/>
        <v>0</v>
      </c>
      <c r="F54" s="32">
        <f t="shared" si="6"/>
        <v>0</v>
      </c>
      <c r="G54" s="32">
        <f t="shared" si="6"/>
        <v>916</v>
      </c>
      <c r="H54" s="32">
        <f t="shared" ref="H54:H55" si="7">B54-I54</f>
        <v>6659</v>
      </c>
      <c r="I54" s="32"/>
      <c r="J54" s="22"/>
      <c r="K54" s="16">
        <f t="shared" si="4"/>
        <v>2015</v>
      </c>
    </row>
    <row r="55" spans="1:11" x14ac:dyDescent="0.25">
      <c r="A55" s="21" t="s">
        <v>31</v>
      </c>
      <c r="B55" s="32">
        <v>22220</v>
      </c>
      <c r="C55" s="32">
        <v>3115</v>
      </c>
      <c r="D55" s="32">
        <v>12259</v>
      </c>
      <c r="E55" s="32">
        <v>2</v>
      </c>
      <c r="F55" s="32">
        <v>2891</v>
      </c>
      <c r="G55" s="32">
        <v>3953</v>
      </c>
      <c r="H55" s="32">
        <f t="shared" si="7"/>
        <v>22220</v>
      </c>
      <c r="I55" s="32"/>
      <c r="J55" s="22"/>
      <c r="K55" s="16">
        <f t="shared" si="4"/>
        <v>2015</v>
      </c>
    </row>
    <row r="56" spans="1:11" ht="13" thickBot="1" x14ac:dyDescent="0.3">
      <c r="A56" s="23" t="s">
        <v>35</v>
      </c>
      <c r="B56" s="24"/>
      <c r="C56" s="24"/>
      <c r="D56" s="24"/>
      <c r="E56" s="24"/>
      <c r="F56" s="24"/>
      <c r="G56" s="24"/>
      <c r="H56" s="23">
        <v>-0.5</v>
      </c>
      <c r="I56" s="23">
        <v>-0.5</v>
      </c>
      <c r="J56" s="25"/>
      <c r="K56" s="16">
        <f t="shared" si="4"/>
        <v>2015</v>
      </c>
    </row>
    <row r="57" spans="1:11" ht="13" x14ac:dyDescent="0.3">
      <c r="A57" s="17"/>
      <c r="B57" s="18">
        <v>2016</v>
      </c>
      <c r="C57" s="19"/>
      <c r="D57" s="19"/>
      <c r="E57" s="19"/>
      <c r="F57" s="19"/>
      <c r="G57" s="19"/>
      <c r="H57" s="19"/>
      <c r="I57" s="19"/>
      <c r="J57" s="20"/>
      <c r="K57" s="16">
        <f t="shared" si="4"/>
        <v>2016</v>
      </c>
    </row>
    <row r="58" spans="1:11" x14ac:dyDescent="0.25">
      <c r="A58" s="21" t="s">
        <v>29</v>
      </c>
      <c r="B58" s="32">
        <v>51084</v>
      </c>
      <c r="C58" s="32">
        <v>21178</v>
      </c>
      <c r="D58" s="32">
        <v>336</v>
      </c>
      <c r="E58" s="32">
        <v>0</v>
      </c>
      <c r="F58" s="32">
        <v>0</v>
      </c>
      <c r="G58" s="32">
        <v>22154</v>
      </c>
      <c r="H58" s="32">
        <f>B58-I58-J58</f>
        <v>43671</v>
      </c>
      <c r="I58" s="32">
        <v>6813</v>
      </c>
      <c r="J58" s="33">
        <v>600</v>
      </c>
      <c r="K58" s="16">
        <f t="shared" si="4"/>
        <v>2016</v>
      </c>
    </row>
    <row r="59" spans="1:11" x14ac:dyDescent="0.25">
      <c r="A59" s="21" t="s">
        <v>30</v>
      </c>
      <c r="B59" s="32">
        <v>6659</v>
      </c>
      <c r="C59" s="32">
        <f t="shared" ref="C59:G59" si="8">C54/$H54*$H59</f>
        <v>5692</v>
      </c>
      <c r="D59" s="32">
        <f t="shared" si="8"/>
        <v>51</v>
      </c>
      <c r="E59" s="32">
        <f t="shared" si="8"/>
        <v>0</v>
      </c>
      <c r="F59" s="32">
        <f t="shared" si="8"/>
        <v>0</v>
      </c>
      <c r="G59" s="32">
        <f t="shared" si="8"/>
        <v>916</v>
      </c>
      <c r="H59" s="32">
        <f t="shared" ref="H59:H60" si="9">B59-I59</f>
        <v>6659</v>
      </c>
      <c r="I59" s="32"/>
      <c r="J59" s="22"/>
      <c r="K59" s="16">
        <f t="shared" si="4"/>
        <v>2016</v>
      </c>
    </row>
    <row r="60" spans="1:11" x14ac:dyDescent="0.25">
      <c r="A60" s="21" t="s">
        <v>31</v>
      </c>
      <c r="B60" s="32">
        <v>26274</v>
      </c>
      <c r="C60" s="32">
        <v>3683</v>
      </c>
      <c r="D60" s="32">
        <v>14496</v>
      </c>
      <c r="E60" s="32">
        <v>2</v>
      </c>
      <c r="F60" s="32">
        <v>3419</v>
      </c>
      <c r="G60" s="32">
        <v>4674</v>
      </c>
      <c r="H60" s="32">
        <f t="shared" si="9"/>
        <v>26274</v>
      </c>
      <c r="I60" s="32"/>
      <c r="J60" s="22"/>
      <c r="K60" s="16">
        <f t="shared" si="4"/>
        <v>2016</v>
      </c>
    </row>
    <row r="61" spans="1:11" ht="13" thickBot="1" x14ac:dyDescent="0.3">
      <c r="A61" s="34" t="s">
        <v>35</v>
      </c>
      <c r="B61" s="24"/>
      <c r="C61" s="24"/>
      <c r="D61" s="24"/>
      <c r="E61" s="24"/>
      <c r="F61" s="24"/>
      <c r="G61" s="24"/>
      <c r="H61" s="23">
        <v>-0.5</v>
      </c>
      <c r="I61" s="23">
        <v>-0.5</v>
      </c>
      <c r="J61" s="25"/>
      <c r="K61" s="16">
        <f>IF(A72=$A$3,B61,K60)</f>
        <v>2016</v>
      </c>
    </row>
    <row r="62" spans="1:11" ht="13" x14ac:dyDescent="0.3">
      <c r="A62" s="17"/>
      <c r="B62" s="18">
        <v>2017</v>
      </c>
      <c r="C62" s="19"/>
      <c r="D62" s="19"/>
      <c r="E62" s="19"/>
      <c r="F62" s="19"/>
      <c r="G62" s="19"/>
      <c r="H62" s="19"/>
      <c r="I62" s="19"/>
      <c r="J62" s="20"/>
      <c r="K62" s="16">
        <f t="shared" ref="K62:K65" si="10">IF(A63=$A$3,B62,K61)</f>
        <v>2017</v>
      </c>
    </row>
    <row r="63" spans="1:11" x14ac:dyDescent="0.25">
      <c r="A63" s="21" t="s">
        <v>29</v>
      </c>
      <c r="B63" s="32">
        <v>50740</v>
      </c>
      <c r="C63" s="32">
        <v>21131</v>
      </c>
      <c r="D63" s="32">
        <v>338</v>
      </c>
      <c r="E63" s="32">
        <v>0</v>
      </c>
      <c r="F63" s="32">
        <v>0</v>
      </c>
      <c r="G63" s="32">
        <v>22104</v>
      </c>
      <c r="H63" s="32">
        <f>B63-I63-J63</f>
        <v>43573</v>
      </c>
      <c r="I63" s="32">
        <v>6767</v>
      </c>
      <c r="J63" s="33">
        <v>400</v>
      </c>
      <c r="K63" s="16">
        <f t="shared" si="10"/>
        <v>2017</v>
      </c>
    </row>
    <row r="64" spans="1:11" x14ac:dyDescent="0.25">
      <c r="A64" s="21" t="s">
        <v>30</v>
      </c>
      <c r="B64" s="32">
        <v>6659</v>
      </c>
      <c r="C64" s="32">
        <f t="shared" ref="C64:G64" si="11">C59/$H59*$H64</f>
        <v>5692</v>
      </c>
      <c r="D64" s="32">
        <f t="shared" si="11"/>
        <v>51</v>
      </c>
      <c r="E64" s="32">
        <f t="shared" si="11"/>
        <v>0</v>
      </c>
      <c r="F64" s="32">
        <f t="shared" si="11"/>
        <v>0</v>
      </c>
      <c r="G64" s="32">
        <f t="shared" si="11"/>
        <v>916</v>
      </c>
      <c r="H64" s="32">
        <f t="shared" ref="H64" si="12">B64-I64</f>
        <v>6659</v>
      </c>
      <c r="I64" s="32"/>
      <c r="J64" s="33"/>
      <c r="K64" s="16">
        <f t="shared" si="10"/>
        <v>2017</v>
      </c>
    </row>
    <row r="65" spans="1:11" x14ac:dyDescent="0.25">
      <c r="A65" s="21" t="s">
        <v>31</v>
      </c>
      <c r="B65" s="32">
        <v>28401</v>
      </c>
      <c r="C65" s="32">
        <v>3981</v>
      </c>
      <c r="D65" s="32">
        <v>15670</v>
      </c>
      <c r="E65" s="32">
        <v>2</v>
      </c>
      <c r="F65" s="32">
        <v>3695</v>
      </c>
      <c r="G65" s="32">
        <v>5053</v>
      </c>
      <c r="H65" s="32">
        <v>28401</v>
      </c>
      <c r="I65" s="32"/>
      <c r="J65" s="33"/>
      <c r="K65" s="16">
        <f t="shared" si="10"/>
        <v>2017</v>
      </c>
    </row>
    <row r="66" spans="1:11" ht="13" thickBot="1" x14ac:dyDescent="0.3">
      <c r="A66" s="23" t="s">
        <v>35</v>
      </c>
      <c r="B66" s="24"/>
      <c r="C66" s="24"/>
      <c r="D66" s="24"/>
      <c r="E66" s="24"/>
      <c r="F66" s="24"/>
      <c r="G66" s="24"/>
      <c r="H66" s="23">
        <v>-0.5</v>
      </c>
      <c r="I66" s="23">
        <v>-0.5</v>
      </c>
      <c r="J66" s="25"/>
      <c r="K66" s="16">
        <f>IF(A77=$A$3,B66,K65)</f>
        <v>2017</v>
      </c>
    </row>
    <row r="67" spans="1:11" ht="13" x14ac:dyDescent="0.3">
      <c r="A67" s="17"/>
      <c r="B67" s="18">
        <v>2018</v>
      </c>
      <c r="C67" s="19"/>
      <c r="D67" s="19"/>
      <c r="E67" s="19"/>
      <c r="F67" s="19"/>
      <c r="G67" s="19"/>
      <c r="H67" s="19"/>
      <c r="I67" s="19"/>
      <c r="J67" s="20"/>
      <c r="K67" s="16">
        <f t="shared" ref="K67:K70" si="13">IF(A68=$A$3,B67,K66)</f>
        <v>2018</v>
      </c>
    </row>
    <row r="68" spans="1:11" x14ac:dyDescent="0.25">
      <c r="A68" s="21" t="s">
        <v>29</v>
      </c>
      <c r="B68" s="32">
        <v>48427</v>
      </c>
      <c r="C68" s="32">
        <v>20255</v>
      </c>
      <c r="D68" s="32">
        <v>324</v>
      </c>
      <c r="E68" s="32">
        <v>0</v>
      </c>
      <c r="F68" s="32">
        <v>0</v>
      </c>
      <c r="G68" s="32">
        <v>21189</v>
      </c>
      <c r="H68" s="32">
        <v>41768</v>
      </c>
      <c r="I68" s="32">
        <v>6459</v>
      </c>
      <c r="J68" s="33">
        <v>200</v>
      </c>
      <c r="K68" s="16">
        <f t="shared" si="13"/>
        <v>2018</v>
      </c>
    </row>
    <row r="69" spans="1:11" x14ac:dyDescent="0.25">
      <c r="A69" s="21" t="s">
        <v>30</v>
      </c>
      <c r="B69" s="32">
        <v>6659</v>
      </c>
      <c r="C69" s="32">
        <f t="shared" ref="C69:G69" si="14">C64/$H64*$H69</f>
        <v>5692</v>
      </c>
      <c r="D69" s="32">
        <f t="shared" si="14"/>
        <v>51</v>
      </c>
      <c r="E69" s="32">
        <f t="shared" si="14"/>
        <v>0</v>
      </c>
      <c r="F69" s="32">
        <f t="shared" si="14"/>
        <v>0</v>
      </c>
      <c r="G69" s="32">
        <f t="shared" si="14"/>
        <v>916</v>
      </c>
      <c r="H69" s="32">
        <f t="shared" ref="H69" si="15">B69-I69</f>
        <v>6659</v>
      </c>
      <c r="I69" s="32"/>
      <c r="J69" s="33"/>
      <c r="K69" s="16">
        <f t="shared" si="13"/>
        <v>2018</v>
      </c>
    </row>
    <row r="70" spans="1:11" x14ac:dyDescent="0.25">
      <c r="A70" s="21" t="s">
        <v>31</v>
      </c>
      <c r="B70" s="32">
        <v>17309</v>
      </c>
      <c r="C70" s="32">
        <v>2426</v>
      </c>
      <c r="D70" s="32">
        <v>9551</v>
      </c>
      <c r="E70" s="32">
        <v>1</v>
      </c>
      <c r="F70" s="32">
        <v>2252</v>
      </c>
      <c r="G70" s="32">
        <v>3079</v>
      </c>
      <c r="H70" s="32">
        <v>17309</v>
      </c>
      <c r="I70" s="32"/>
      <c r="J70" s="33"/>
      <c r="K70" s="16">
        <f t="shared" si="13"/>
        <v>2018</v>
      </c>
    </row>
    <row r="71" spans="1:11" ht="13" thickBot="1" x14ac:dyDescent="0.3">
      <c r="A71" s="23" t="s">
        <v>35</v>
      </c>
      <c r="B71" s="24"/>
      <c r="C71" s="24"/>
      <c r="D71" s="24"/>
      <c r="E71" s="24"/>
      <c r="F71" s="24"/>
      <c r="G71" s="24"/>
      <c r="H71" s="23">
        <v>-0.5</v>
      </c>
      <c r="I71" s="23">
        <v>-0.5</v>
      </c>
      <c r="J71" s="25"/>
      <c r="K71" s="16">
        <f>IF(A82=$A$3,B71,K70)</f>
        <v>2018</v>
      </c>
    </row>
    <row r="72" spans="1:11" ht="13" x14ac:dyDescent="0.3">
      <c r="A72" s="17"/>
      <c r="B72" s="18">
        <v>2019</v>
      </c>
      <c r="C72" s="19"/>
      <c r="D72" s="19"/>
      <c r="E72" s="19"/>
      <c r="F72" s="19"/>
      <c r="G72" s="19"/>
      <c r="H72" s="19"/>
      <c r="I72" s="19"/>
      <c r="J72" s="20"/>
      <c r="K72" s="16">
        <f t="shared" ref="K72:K75" si="16">IF(A73=$A$3,B72,K71)</f>
        <v>2019</v>
      </c>
    </row>
    <row r="73" spans="1:11" x14ac:dyDescent="0.25">
      <c r="A73" s="21" t="s">
        <v>29</v>
      </c>
      <c r="B73" s="32">
        <v>29326</v>
      </c>
      <c r="C73" s="32">
        <v>12325</v>
      </c>
      <c r="D73" s="32">
        <v>197</v>
      </c>
      <c r="E73" s="32">
        <v>0</v>
      </c>
      <c r="F73" s="32">
        <v>0</v>
      </c>
      <c r="G73" s="32">
        <v>12893</v>
      </c>
      <c r="H73" s="32">
        <v>25415</v>
      </c>
      <c r="I73" s="32">
        <v>3911</v>
      </c>
      <c r="J73" s="33">
        <v>0</v>
      </c>
      <c r="K73" s="16">
        <f t="shared" si="16"/>
        <v>2019</v>
      </c>
    </row>
    <row r="74" spans="1:11" x14ac:dyDescent="0.25">
      <c r="A74" s="21" t="s">
        <v>30</v>
      </c>
      <c r="B74" s="32">
        <v>6659</v>
      </c>
      <c r="C74" s="32">
        <f t="shared" ref="C74:G74" si="17">C69/$H69*$H74</f>
        <v>5692</v>
      </c>
      <c r="D74" s="32">
        <f t="shared" si="17"/>
        <v>51</v>
      </c>
      <c r="E74" s="32">
        <f t="shared" si="17"/>
        <v>0</v>
      </c>
      <c r="F74" s="32">
        <f t="shared" si="17"/>
        <v>0</v>
      </c>
      <c r="G74" s="32">
        <f t="shared" si="17"/>
        <v>916</v>
      </c>
      <c r="H74" s="32">
        <f t="shared" ref="H74" si="18">B74-I74</f>
        <v>6659</v>
      </c>
      <c r="I74" s="32"/>
      <c r="J74" s="33"/>
      <c r="K74" s="16">
        <f t="shared" si="16"/>
        <v>2019</v>
      </c>
    </row>
    <row r="75" spans="1:11" x14ac:dyDescent="0.25">
      <c r="A75" s="21" t="s">
        <v>31</v>
      </c>
      <c r="B75" s="32">
        <v>9001</v>
      </c>
      <c r="C75" s="32">
        <v>1262</v>
      </c>
      <c r="D75" s="32">
        <v>4966</v>
      </c>
      <c r="E75" s="32">
        <v>1</v>
      </c>
      <c r="F75" s="32">
        <v>1171</v>
      </c>
      <c r="G75" s="32">
        <v>1601</v>
      </c>
      <c r="H75" s="32">
        <v>9001</v>
      </c>
      <c r="I75" s="32"/>
      <c r="J75" s="33"/>
      <c r="K75" s="16">
        <f t="shared" si="16"/>
        <v>2019</v>
      </c>
    </row>
    <row r="76" spans="1:11" ht="13" thickBot="1" x14ac:dyDescent="0.3">
      <c r="A76" s="23" t="s">
        <v>35</v>
      </c>
      <c r="B76" s="24"/>
      <c r="C76" s="24"/>
      <c r="D76" s="24"/>
      <c r="E76" s="24"/>
      <c r="F76" s="24"/>
      <c r="G76" s="24"/>
      <c r="H76" s="23">
        <v>-0.5</v>
      </c>
      <c r="I76" s="23">
        <v>-0.5</v>
      </c>
      <c r="J76" s="25"/>
      <c r="K76" s="16">
        <f>IF(A87=$A$3,B76,K75)</f>
        <v>2019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0" workbookViewId="0">
      <selection activeCell="C37" sqref="C37"/>
    </sheetView>
  </sheetViews>
  <sheetFormatPr baseColWidth="10" defaultColWidth="8.6640625" defaultRowHeight="15.5" x14ac:dyDescent="0.35"/>
  <sheetData>
    <row r="1" spans="2:21" x14ac:dyDescent="0.3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" thickBot="1" x14ac:dyDescent="0.4"/>
    <row r="5" spans="2:21" x14ac:dyDescent="0.35">
      <c r="B5" s="12" t="s">
        <v>20</v>
      </c>
      <c r="C5" s="13" t="s">
        <v>21</v>
      </c>
      <c r="D5" s="13" t="s">
        <v>22</v>
      </c>
      <c r="E5" s="13" t="s">
        <v>23</v>
      </c>
      <c r="F5" s="13" t="s">
        <v>24</v>
      </c>
      <c r="G5" s="13" t="s">
        <v>25</v>
      </c>
      <c r="H5" s="12" t="s">
        <v>26</v>
      </c>
      <c r="I5" s="13" t="s">
        <v>27</v>
      </c>
      <c r="J5" s="14" t="s">
        <v>28</v>
      </c>
    </row>
    <row r="6" spans="2:21" x14ac:dyDescent="0.3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3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3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" thickBot="1" x14ac:dyDescent="0.4"/>
    <row r="14" spans="2:21" x14ac:dyDescent="0.35">
      <c r="B14" s="12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2" t="s">
        <v>26</v>
      </c>
      <c r="I14" s="13" t="s">
        <v>27</v>
      </c>
      <c r="J14" s="14" t="s">
        <v>28</v>
      </c>
    </row>
    <row r="15" spans="2:21" x14ac:dyDescent="0.3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3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3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" thickBot="1" x14ac:dyDescent="0.4"/>
    <row r="23" spans="1:21" x14ac:dyDescent="0.35">
      <c r="A23" t="s">
        <v>52</v>
      </c>
      <c r="B23" s="12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2" t="s">
        <v>26</v>
      </c>
      <c r="I23" s="13" t="s">
        <v>27</v>
      </c>
      <c r="J23" s="14" t="s">
        <v>28</v>
      </c>
    </row>
    <row r="24" spans="1:21" x14ac:dyDescent="0.3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3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3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3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" thickBot="1" x14ac:dyDescent="0.4"/>
    <row r="32" spans="1:21" x14ac:dyDescent="0.35">
      <c r="A32" t="s">
        <v>18</v>
      </c>
      <c r="B32" s="12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  <c r="H32" s="12" t="s">
        <v>26</v>
      </c>
      <c r="I32" s="13" t="s">
        <v>27</v>
      </c>
      <c r="J32" s="14" t="s">
        <v>28</v>
      </c>
    </row>
    <row r="33" spans="1:10" x14ac:dyDescent="0.3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3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Norbert Rohlf</cp:lastModifiedBy>
  <dcterms:created xsi:type="dcterms:W3CDTF">2019-02-15T10:01:13Z</dcterms:created>
  <dcterms:modified xsi:type="dcterms:W3CDTF">2019-03-16T10:02:39Z</dcterms:modified>
</cp:coreProperties>
</file>